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81.13\市町村課nas_2\01_行政\43 市町村概要（全国市町村要覧,職員録含む）\令和６年度\05_原稿データ（２月完成）\200_令和6年度岩手県市町村概要【資料集】\資料集②（市町村税編）\04_第４編\"/>
    </mc:Choice>
  </mc:AlternateContent>
  <bookViews>
    <workbookView xWindow="0" yWindow="0" windowWidth="28800" windowHeight="12210" tabRatio="919"/>
  </bookViews>
  <sheets>
    <sheet name="地積・価格の推移（土地）" sheetId="1" r:id="rId1"/>
    <sheet name="床面積・価格の推移（家屋）" sheetId="2" r:id="rId2"/>
    <sheet name="価格の推移（償却資産）" sheetId="3" r:id="rId3"/>
    <sheet name="徴収率等の推移" sheetId="4" r:id="rId4"/>
    <sheet name="土地の概要（総括）" sheetId="5" r:id="rId5"/>
    <sheet name="土地の概要（市町村別・田）" sheetId="6" r:id="rId6"/>
    <sheet name="土地の概要（市町村別・畑）" sheetId="7" r:id="rId7"/>
    <sheet name="土地の概要（市町村別・宅地）" sheetId="8" r:id="rId8"/>
    <sheet name="土地の概要（市町村別・鉱泉地）" sheetId="9" r:id="rId9"/>
    <sheet name="土地の概要（市町村別・池沼）" sheetId="10" r:id="rId10"/>
    <sheet name="土地の概要（市町村別・山林）" sheetId="11" r:id="rId11"/>
    <sheet name="土地の概要（市町村別・牧場）" sheetId="12" r:id="rId12"/>
    <sheet name="土地の概要（市町村別・原野）" sheetId="13" r:id="rId13"/>
    <sheet name="土地の概要（市町村別・雑種地）" sheetId="14" r:id="rId14"/>
    <sheet name="土地の概要（市町村別・合計）" sheetId="15" r:id="rId15"/>
    <sheet name="家屋の概要（総括）" sheetId="16" r:id="rId16"/>
    <sheet name="木造家屋（市町村別）" sheetId="17" r:id="rId17"/>
    <sheet name="木造以外家屋（市町村別）" sheetId="18" r:id="rId18"/>
    <sheet name="全家屋（市町村別）" sheetId="19" r:id="rId19"/>
    <sheet name="償却資産の概要（総括）" sheetId="20" r:id="rId20"/>
    <sheet name="償却資産（市町村別）" sheetId="21" r:id="rId21"/>
    <sheet name="Sheet1" sheetId="22" r:id="rId22"/>
  </sheets>
  <definedNames>
    <definedName name="_xlnm._FilterDatabase" localSheetId="5" hidden="1">'土地の概要（市町村別・田）'!$L$8:$M$44</definedName>
    <definedName name="_xlnm._FilterDatabase" localSheetId="11" hidden="1">'土地の概要（市町村別・牧場）'!$B$47:$M$47</definedName>
    <definedName name="_xlnm.Print_Area" localSheetId="2">'価格の推移（償却資産）'!$A$1:$W$105</definedName>
    <definedName name="_xlnm.Print_Area" localSheetId="15">'家屋の概要（総括）'!$A$1:$I$46</definedName>
    <definedName name="_xlnm.Print_Area" localSheetId="20">'償却資産（市町村別）'!$A$1:$Q$45</definedName>
    <definedName name="_xlnm.Print_Area" localSheetId="19">'償却資産の概要（総括）'!$A$1:$H$67</definedName>
    <definedName name="_xlnm.Print_Area" localSheetId="1">'床面積・価格の推移（家屋）'!$A$1:$X$101</definedName>
    <definedName name="_xlnm.Print_Area" localSheetId="18">'全家屋（市町村別）'!$A$1:$N$45</definedName>
    <definedName name="_xlnm.Print_Area" localSheetId="0">'地積・価格の推移（土地）'!$A$1:$BN$101</definedName>
    <definedName name="_xlnm.Print_Area" localSheetId="3">徴収率等の推移!$A$1:$G$98</definedName>
    <definedName name="_xlnm.Print_Area" localSheetId="12">'土地の概要（市町村別・原野）'!$A$1:$M$45</definedName>
    <definedName name="_xlnm.Print_Area" localSheetId="8">'土地の概要（市町村別・鉱泉地）'!$A$1:$M$45</definedName>
    <definedName name="_xlnm.Print_Area" localSheetId="14">'土地の概要（市町村別・合計）'!$A$1:$N$45</definedName>
    <definedName name="_xlnm.Print_Area" localSheetId="13">'土地の概要（市町村別・雑種地）'!$A$1:$M$45</definedName>
    <definedName name="_xlnm.Print_Area" localSheetId="10">'土地の概要（市町村別・山林）'!$A$1:$O$45</definedName>
    <definedName name="_xlnm.Print_Area" localSheetId="7">'土地の概要（市町村別・宅地）'!$A$1:$O$45</definedName>
    <definedName name="_xlnm.Print_Area" localSheetId="9">'土地の概要（市町村別・池沼）'!$A$1:$M$45</definedName>
    <definedName name="_xlnm.Print_Area" localSheetId="5">'土地の概要（市町村別・田）'!$A$1:$O$45</definedName>
    <definedName name="_xlnm.Print_Area" localSheetId="6">'土地の概要（市町村別・畑）'!$A$1:$O$45</definedName>
    <definedName name="_xlnm.Print_Area" localSheetId="11">'土地の概要（市町村別・牧場）'!$A$1:$N$45</definedName>
    <definedName name="_xlnm.Print_Area" localSheetId="4">'土地の概要（総括）'!$A$1:$T$111</definedName>
    <definedName name="_xlnm.Print_Area" localSheetId="17">'木造以外家屋（市町村別）'!$A$1:$P$45</definedName>
    <definedName name="_xlnm.Print_Area" localSheetId="16">'木造家屋（市町村別）'!$A$1:$P$45</definedName>
  </definedNames>
  <calcPr calcId="162913"/>
</workbook>
</file>

<file path=xl/calcChain.xml><?xml version="1.0" encoding="utf-8"?>
<calcChain xmlns="http://schemas.openxmlformats.org/spreadsheetml/2006/main">
  <c r="B44" i="11" l="1"/>
  <c r="C44" i="11"/>
  <c r="D44" i="11"/>
  <c r="E44" i="11"/>
  <c r="F44" i="11"/>
  <c r="G44" i="11"/>
  <c r="I44" i="11"/>
  <c r="J44" i="11"/>
  <c r="K44" i="11"/>
  <c r="L44" i="11"/>
  <c r="M44" i="11"/>
  <c r="O44" i="11"/>
  <c r="B44" i="7"/>
  <c r="C44" i="7"/>
  <c r="D44" i="7"/>
  <c r="E44" i="7"/>
  <c r="F44" i="7"/>
  <c r="G44" i="7"/>
  <c r="I44" i="7"/>
  <c r="J44" i="7"/>
  <c r="K44" i="7"/>
  <c r="M44" i="7"/>
  <c r="B9" i="19" l="1"/>
  <c r="B10" i="19"/>
  <c r="B11" i="19"/>
  <c r="B12" i="19"/>
  <c r="B13" i="19"/>
  <c r="B14" i="19"/>
  <c r="B15" i="19"/>
  <c r="B16" i="19"/>
  <c r="B17" i="19"/>
  <c r="B18" i="19"/>
  <c r="B19" i="19"/>
  <c r="B20" i="19"/>
  <c r="B21" i="19"/>
  <c r="B22" i="19"/>
  <c r="E9" i="19"/>
  <c r="E10" i="19"/>
  <c r="E11" i="19"/>
  <c r="E12" i="19"/>
  <c r="E13" i="19"/>
  <c r="E15" i="19"/>
  <c r="E16" i="19"/>
  <c r="E17" i="19"/>
  <c r="E18" i="19"/>
  <c r="E19" i="19"/>
  <c r="E20" i="19"/>
  <c r="E21" i="19"/>
  <c r="E22" i="19"/>
  <c r="I9" i="19"/>
  <c r="I10" i="19"/>
  <c r="I11" i="19"/>
  <c r="I12" i="19"/>
  <c r="I13" i="19"/>
  <c r="I14" i="19"/>
  <c r="I15" i="19"/>
  <c r="I16" i="19"/>
  <c r="I17" i="19"/>
  <c r="I18" i="19"/>
  <c r="I19" i="19"/>
  <c r="I20" i="19"/>
  <c r="I21" i="19"/>
  <c r="I22" i="19"/>
  <c r="B23" i="6" l="1"/>
  <c r="E37" i="5"/>
  <c r="F37" i="5"/>
  <c r="G37" i="5"/>
  <c r="H37" i="5"/>
  <c r="I37" i="5"/>
  <c r="J37" i="5"/>
  <c r="K37" i="5"/>
  <c r="L37" i="5"/>
  <c r="M37" i="5"/>
  <c r="N37" i="5"/>
  <c r="O37" i="5"/>
  <c r="P37" i="5"/>
  <c r="Q37" i="5" l="1"/>
  <c r="Q68" i="5"/>
  <c r="BE164" i="1" l="1"/>
  <c r="BE165" i="1"/>
  <c r="AT164" i="1"/>
  <c r="AT165" i="1"/>
  <c r="AI164" i="1"/>
  <c r="AI165" i="1"/>
  <c r="N165" i="1"/>
  <c r="O165" i="1"/>
  <c r="C165" i="1"/>
  <c r="B165" i="1"/>
  <c r="B163" i="4" l="1"/>
  <c r="G68" i="4"/>
  <c r="E68" i="4"/>
  <c r="C68" i="4"/>
  <c r="C68" i="3"/>
  <c r="E68" i="3"/>
  <c r="G68" i="3"/>
  <c r="I68" i="3"/>
  <c r="K68" i="3"/>
  <c r="M68" i="3"/>
  <c r="N68" i="3"/>
  <c r="S68" i="3"/>
  <c r="T68" i="3" s="1"/>
  <c r="U68" i="3"/>
  <c r="V68" i="3" s="1"/>
  <c r="O165" i="2"/>
  <c r="Q165" i="2"/>
  <c r="C68" i="2"/>
  <c r="E68" i="2"/>
  <c r="G68" i="2"/>
  <c r="I68" i="2"/>
  <c r="K68" i="2"/>
  <c r="M68" i="2"/>
  <c r="N68" i="2"/>
  <c r="O68" i="2"/>
  <c r="Q68" i="2"/>
  <c r="S68" i="2"/>
  <c r="Q169" i="3" l="1"/>
  <c r="P169" i="3"/>
  <c r="P165" i="2"/>
  <c r="C68" i="1"/>
  <c r="E68" i="1"/>
  <c r="F68" i="1"/>
  <c r="I68" i="1"/>
  <c r="J68" i="1"/>
  <c r="L68" i="1"/>
  <c r="N68" i="1"/>
  <c r="P68" i="1"/>
  <c r="Q68" i="1"/>
  <c r="T68" i="1"/>
  <c r="U68" i="1"/>
  <c r="W68" i="1"/>
  <c r="Y68" i="1"/>
  <c r="AA68" i="1"/>
  <c r="AB68" i="1"/>
  <c r="Y165" i="1" s="1"/>
  <c r="AE68" i="1"/>
  <c r="AF68" i="1"/>
  <c r="AH68" i="1"/>
  <c r="AS68" i="1" s="1"/>
  <c r="BD68" i="1" s="1"/>
  <c r="AJ68" i="1"/>
  <c r="AL68" i="1"/>
  <c r="AM68" i="1"/>
  <c r="AP68" i="1"/>
  <c r="AQ68" i="1"/>
  <c r="AU68" i="1"/>
  <c r="AW68" i="1"/>
  <c r="AX68" i="1"/>
  <c r="BA68" i="1"/>
  <c r="BB68" i="1"/>
  <c r="BF68" i="1"/>
  <c r="BH68" i="1"/>
  <c r="BI68" i="1"/>
  <c r="BF165" i="1" s="1"/>
  <c r="BL68" i="1"/>
  <c r="BM68" i="1"/>
  <c r="X165" i="1"/>
  <c r="M165" i="1"/>
  <c r="BG165" i="1" l="1"/>
  <c r="AV165" i="1"/>
  <c r="AU165" i="1"/>
  <c r="AJ165" i="1"/>
  <c r="AK165" i="1"/>
  <c r="Z165" i="1"/>
  <c r="M12" i="21" l="1"/>
  <c r="E9" i="5" l="1"/>
  <c r="B162" i="4" l="1"/>
  <c r="B161" i="4"/>
  <c r="E67" i="4"/>
  <c r="C67" i="4"/>
  <c r="C66" i="4"/>
  <c r="E66" i="4"/>
  <c r="E65" i="4"/>
  <c r="C65" i="4"/>
  <c r="C64" i="4"/>
  <c r="E64" i="4"/>
  <c r="G64" i="4"/>
  <c r="G63" i="4"/>
  <c r="E63" i="4"/>
  <c r="C63" i="4"/>
  <c r="G67" i="4"/>
  <c r="G66" i="4"/>
  <c r="C38" i="3"/>
  <c r="E38" i="3"/>
  <c r="G38" i="3"/>
  <c r="I38" i="3"/>
  <c r="K38" i="3"/>
  <c r="M38" i="3"/>
  <c r="S38" i="3"/>
  <c r="U38" i="3"/>
  <c r="C67" i="3"/>
  <c r="M67" i="3"/>
  <c r="K67" i="3"/>
  <c r="I67" i="3"/>
  <c r="G67" i="3"/>
  <c r="E67" i="3"/>
  <c r="V66" i="3"/>
  <c r="T66" i="3"/>
  <c r="M66" i="3"/>
  <c r="K66" i="3"/>
  <c r="I66" i="3"/>
  <c r="G66" i="3"/>
  <c r="E66" i="3"/>
  <c r="C66" i="3"/>
  <c r="C65" i="3"/>
  <c r="E65" i="3"/>
  <c r="G65" i="3"/>
  <c r="I65" i="3"/>
  <c r="K65" i="3"/>
  <c r="M65" i="3"/>
  <c r="T65" i="3"/>
  <c r="V65" i="3"/>
  <c r="V64" i="3"/>
  <c r="T64" i="3"/>
  <c r="M64" i="3"/>
  <c r="K64" i="3"/>
  <c r="I64" i="3"/>
  <c r="G64" i="3"/>
  <c r="E64" i="3"/>
  <c r="C64" i="3"/>
  <c r="U67" i="3"/>
  <c r="V67" i="3" s="1"/>
  <c r="S67" i="3"/>
  <c r="T67" i="3" s="1"/>
  <c r="N67" i="3"/>
  <c r="Q168" i="3" l="1"/>
  <c r="P168" i="3"/>
  <c r="C67" i="2"/>
  <c r="M67" i="2"/>
  <c r="K67" i="2"/>
  <c r="I67" i="2"/>
  <c r="G67" i="2"/>
  <c r="E67" i="2"/>
  <c r="S67" i="2"/>
  <c r="Q67" i="2"/>
  <c r="O67" i="2"/>
  <c r="N67" i="2"/>
  <c r="O164" i="2" s="1"/>
  <c r="BM67" i="1"/>
  <c r="BI67" i="1"/>
  <c r="BB67" i="1"/>
  <c r="BC67" i="1" s="1"/>
  <c r="AX67" i="1"/>
  <c r="AQ67" i="1"/>
  <c r="AM67" i="1"/>
  <c r="AF67" i="1"/>
  <c r="AB67" i="1"/>
  <c r="U67" i="1"/>
  <c r="Q67" i="1"/>
  <c r="J67" i="1"/>
  <c r="F67" i="1"/>
  <c r="R67" i="2" l="1"/>
  <c r="R68" i="2"/>
  <c r="P164" i="2"/>
  <c r="T68" i="2"/>
  <c r="T67" i="2"/>
  <c r="Q164" i="2"/>
  <c r="P67" i="2"/>
  <c r="P68" i="2"/>
  <c r="C164" i="1"/>
  <c r="K68" i="1"/>
  <c r="N164" i="1"/>
  <c r="R68" i="1"/>
  <c r="O164" i="1"/>
  <c r="V68" i="1"/>
  <c r="Y164" i="1"/>
  <c r="AC68" i="1"/>
  <c r="BF164" i="1"/>
  <c r="BJ68" i="1"/>
  <c r="AK164" i="1"/>
  <c r="AR68" i="1"/>
  <c r="AU164" i="1"/>
  <c r="AY68" i="1"/>
  <c r="AV164" i="1"/>
  <c r="BC68" i="1"/>
  <c r="Z164" i="1"/>
  <c r="AG68" i="1"/>
  <c r="B164" i="1"/>
  <c r="G68" i="1"/>
  <c r="AJ164" i="1"/>
  <c r="AN68" i="1"/>
  <c r="BG164" i="1"/>
  <c r="BN68" i="1"/>
  <c r="BF163" i="1"/>
  <c r="BG163" i="1"/>
  <c r="AU163" i="1"/>
  <c r="AV163" i="1"/>
  <c r="AJ163" i="1"/>
  <c r="AK163" i="1"/>
  <c r="Y163" i="1"/>
  <c r="Z163" i="1"/>
  <c r="N163" i="1"/>
  <c r="O163" i="1"/>
  <c r="C163" i="1"/>
  <c r="B163" i="1"/>
  <c r="X164" i="1"/>
  <c r="M164" i="1"/>
  <c r="AG67" i="1"/>
  <c r="AY67" i="1"/>
  <c r="BN67" i="1"/>
  <c r="BL67" i="1"/>
  <c r="BJ67" i="1"/>
  <c r="BH67" i="1"/>
  <c r="BF67" i="1"/>
  <c r="BA67" i="1"/>
  <c r="AW67" i="1"/>
  <c r="AU67" i="1"/>
  <c r="AR67" i="1"/>
  <c r="AP67" i="1"/>
  <c r="AN67" i="1"/>
  <c r="AL67" i="1"/>
  <c r="AJ67" i="1"/>
  <c r="AE67" i="1"/>
  <c r="AC67" i="1"/>
  <c r="AA67" i="1"/>
  <c r="Y67" i="1"/>
  <c r="V67" i="1"/>
  <c r="T67" i="1"/>
  <c r="R67" i="1"/>
  <c r="P67" i="1"/>
  <c r="N67" i="1"/>
  <c r="K67" i="1"/>
  <c r="I67" i="1"/>
  <c r="G67" i="1"/>
  <c r="E67" i="1"/>
  <c r="C67" i="1"/>
  <c r="BN66" i="1"/>
  <c r="BL66" i="1"/>
  <c r="BJ66" i="1"/>
  <c r="BH66" i="1"/>
  <c r="BF66" i="1"/>
  <c r="BC66" i="1"/>
  <c r="BA66" i="1"/>
  <c r="AY66" i="1"/>
  <c r="AW66" i="1"/>
  <c r="AU66" i="1"/>
  <c r="AR66" i="1"/>
  <c r="AP66" i="1"/>
  <c r="AN66" i="1"/>
  <c r="AL66" i="1"/>
  <c r="AJ66" i="1"/>
  <c r="AG66" i="1"/>
  <c r="AE66" i="1"/>
  <c r="AC66" i="1"/>
  <c r="AA66" i="1"/>
  <c r="Y66" i="1"/>
  <c r="V66" i="1"/>
  <c r="T66" i="1"/>
  <c r="R66" i="1"/>
  <c r="P66" i="1"/>
  <c r="N66" i="1"/>
  <c r="K66" i="1"/>
  <c r="I66" i="1"/>
  <c r="G66" i="1"/>
  <c r="E66" i="1"/>
  <c r="C66" i="1"/>
  <c r="C63" i="1"/>
  <c r="L67" i="1"/>
  <c r="W67" i="1" s="1"/>
  <c r="AH67" i="1" s="1"/>
  <c r="AS67" i="1" s="1"/>
  <c r="BD67" i="1" s="1"/>
  <c r="BK66" i="1"/>
  <c r="BM66" i="1" s="1"/>
  <c r="BI66" i="1"/>
  <c r="BG66" i="1"/>
  <c r="BE66" i="1"/>
  <c r="BB66" i="1"/>
  <c r="AX66" i="1"/>
  <c r="AQ66" i="1"/>
  <c r="AM66" i="1"/>
  <c r="AF66" i="1"/>
  <c r="AB66" i="1"/>
  <c r="U66" i="1"/>
  <c r="Q66" i="1"/>
  <c r="L66" i="1"/>
  <c r="W66" i="1" s="1"/>
  <c r="AH66" i="1" s="1"/>
  <c r="AS66" i="1" s="1"/>
  <c r="BD66" i="1" s="1"/>
  <c r="J66" i="1"/>
  <c r="F66" i="1"/>
  <c r="R58" i="5" l="1"/>
  <c r="M43" i="6"/>
  <c r="B43" i="6"/>
  <c r="B44" i="6" s="1"/>
  <c r="C23" i="6"/>
  <c r="D23" i="6"/>
  <c r="Q48" i="5"/>
  <c r="G65" i="4" l="1"/>
  <c r="K23" i="17" l="1"/>
  <c r="Q65" i="5" l="1"/>
  <c r="B159" i="4" l="1"/>
  <c r="B160" i="4"/>
  <c r="P166" i="3" l="1"/>
  <c r="Q166" i="3"/>
  <c r="U65" i="3"/>
  <c r="S65" i="3"/>
  <c r="N65" i="3"/>
  <c r="O163" i="2"/>
  <c r="S65" i="2" l="1"/>
  <c r="Q162" i="2" s="1"/>
  <c r="Q65" i="2"/>
  <c r="P162" i="2" s="1"/>
  <c r="O65" i="2"/>
  <c r="N65" i="2"/>
  <c r="O162" i="2" s="1"/>
  <c r="M65" i="2"/>
  <c r="K65" i="2"/>
  <c r="I65" i="2"/>
  <c r="G65" i="2"/>
  <c r="E65" i="2"/>
  <c r="C65" i="2"/>
  <c r="BE65" i="1"/>
  <c r="BE163" i="1" l="1"/>
  <c r="AT163" i="1"/>
  <c r="AI163" i="1"/>
  <c r="X163" i="1"/>
  <c r="M163" i="1"/>
  <c r="BK65" i="1"/>
  <c r="BM65" i="1" s="1"/>
  <c r="BG162" i="1" s="1"/>
  <c r="BG65" i="1"/>
  <c r="BI65" i="1" s="1"/>
  <c r="BF162" i="1" s="1"/>
  <c r="BF65" i="1"/>
  <c r="BB65" i="1"/>
  <c r="AV162" i="1" s="1"/>
  <c r="BA65" i="1"/>
  <c r="AX65" i="1"/>
  <c r="AU162" i="1" s="1"/>
  <c r="AW65" i="1"/>
  <c r="AU65" i="1"/>
  <c r="AQ65" i="1"/>
  <c r="AK162" i="1" s="1"/>
  <c r="AP65" i="1"/>
  <c r="AM65" i="1"/>
  <c r="AJ162" i="1" s="1"/>
  <c r="AL65" i="1"/>
  <c r="AJ65" i="1"/>
  <c r="AF65" i="1"/>
  <c r="Z162" i="1" s="1"/>
  <c r="AE65" i="1"/>
  <c r="AB65" i="1"/>
  <c r="Y162" i="1" s="1"/>
  <c r="AA65" i="1"/>
  <c r="Y65" i="1"/>
  <c r="U65" i="1"/>
  <c r="O162" i="1" s="1"/>
  <c r="T65" i="1"/>
  <c r="Q65" i="1"/>
  <c r="N162" i="1" s="1"/>
  <c r="P65" i="1"/>
  <c r="N65" i="1"/>
  <c r="L65" i="1"/>
  <c r="W65" i="1" s="1"/>
  <c r="AH65" i="1" s="1"/>
  <c r="AS65" i="1" s="1"/>
  <c r="BD65" i="1" s="1"/>
  <c r="J65" i="1"/>
  <c r="C162" i="1" s="1"/>
  <c r="I65" i="1"/>
  <c r="F65" i="1"/>
  <c r="B162" i="1" s="1"/>
  <c r="E65" i="1"/>
  <c r="C65" i="1"/>
  <c r="BH65" i="1" l="1"/>
  <c r="BL65" i="1"/>
  <c r="R62" i="5"/>
  <c r="R61" i="5"/>
  <c r="R59" i="5"/>
  <c r="R57" i="5"/>
  <c r="R49" i="5"/>
  <c r="R46" i="5"/>
  <c r="R83" i="5"/>
  <c r="R86" i="5"/>
  <c r="R94" i="5"/>
  <c r="R95" i="5"/>
  <c r="R96" i="5"/>
  <c r="R98" i="5"/>
  <c r="R99" i="5"/>
  <c r="R108" i="5"/>
  <c r="R71" i="5"/>
  <c r="R106" i="5"/>
  <c r="B23" i="10"/>
  <c r="C23" i="10"/>
  <c r="D23" i="10"/>
  <c r="E23" i="10"/>
  <c r="F23" i="10"/>
  <c r="G23" i="10"/>
  <c r="L10" i="9"/>
  <c r="D16" i="16" l="1"/>
  <c r="M9" i="21" l="1"/>
  <c r="F23" i="21"/>
  <c r="E9" i="20"/>
  <c r="R10" i="5" l="1"/>
  <c r="I29" i="5" l="1"/>
  <c r="E35" i="5" l="1"/>
  <c r="F106" i="5"/>
  <c r="E18" i="5"/>
  <c r="E12" i="5"/>
  <c r="F12" i="5"/>
  <c r="G12" i="5"/>
  <c r="I12" i="5"/>
  <c r="Q12" i="5" s="1"/>
  <c r="T12" i="5" s="1"/>
  <c r="J12" i="5"/>
  <c r="H12" i="5" l="1"/>
  <c r="K12" i="5"/>
  <c r="B158" i="4"/>
  <c r="S66" i="3" l="1"/>
  <c r="P167" i="3" s="1"/>
  <c r="N66" i="3" l="1"/>
  <c r="U64" i="3"/>
  <c r="S64" i="3"/>
  <c r="P165" i="3" s="1"/>
  <c r="Q165" i="3" l="1"/>
  <c r="O161" i="2"/>
  <c r="BE162" i="1"/>
  <c r="AT162" i="1"/>
  <c r="AI162" i="1"/>
  <c r="X162" i="1"/>
  <c r="M162" i="1"/>
  <c r="BE161" i="1"/>
  <c r="AT161" i="1"/>
  <c r="AI161" i="1"/>
  <c r="M161" i="1"/>
  <c r="N66" i="2"/>
  <c r="S64" i="2"/>
  <c r="Q161" i="2" s="1"/>
  <c r="Q64" i="2"/>
  <c r="P161" i="2" s="1"/>
  <c r="O64" i="2"/>
  <c r="M64" i="2"/>
  <c r="K64" i="2"/>
  <c r="I64" i="2"/>
  <c r="G64" i="2"/>
  <c r="E64" i="2"/>
  <c r="C64" i="2"/>
  <c r="BK64" i="1" l="1"/>
  <c r="BG64" i="1"/>
  <c r="BE64" i="1"/>
  <c r="BF64" i="1" s="1"/>
  <c r="BB64" i="1"/>
  <c r="AV161" i="1" s="1"/>
  <c r="BA64" i="1"/>
  <c r="AX64" i="1"/>
  <c r="AU161" i="1" s="1"/>
  <c r="AW64" i="1"/>
  <c r="AU64" i="1"/>
  <c r="AQ64" i="1"/>
  <c r="AK161" i="1" s="1"/>
  <c r="AP64" i="1"/>
  <c r="AM64" i="1"/>
  <c r="AJ161" i="1" s="1"/>
  <c r="AL64" i="1"/>
  <c r="AJ64" i="1"/>
  <c r="AF64" i="1"/>
  <c r="Z161" i="1" s="1"/>
  <c r="AE64" i="1"/>
  <c r="AB64" i="1"/>
  <c r="Y161" i="1" s="1"/>
  <c r="AA64" i="1"/>
  <c r="Y64" i="1"/>
  <c r="U64" i="1"/>
  <c r="O161" i="1" s="1"/>
  <c r="T64" i="1"/>
  <c r="Q64" i="1"/>
  <c r="N161" i="1" s="1"/>
  <c r="P64" i="1"/>
  <c r="N64" i="1"/>
  <c r="L64" i="1"/>
  <c r="W64" i="1" s="1"/>
  <c r="AH64" i="1" s="1"/>
  <c r="AS64" i="1" s="1"/>
  <c r="BD64" i="1" s="1"/>
  <c r="J64" i="1"/>
  <c r="C161" i="1" s="1"/>
  <c r="I64" i="1"/>
  <c r="F64" i="1"/>
  <c r="B161" i="1" s="1"/>
  <c r="E64" i="1"/>
  <c r="C64" i="1"/>
  <c r="BI64" i="1" l="1"/>
  <c r="BF161" i="1" s="1"/>
  <c r="BM64" i="1"/>
  <c r="BG161" i="1" s="1"/>
  <c r="BJ64" i="1"/>
  <c r="BH64" i="1"/>
  <c r="BL64" i="1"/>
  <c r="L10" i="1"/>
  <c r="W10" i="1" s="1"/>
  <c r="AH10" i="1" s="1"/>
  <c r="AS10" i="1" s="1"/>
  <c r="BD10" i="1" s="1"/>
  <c r="L11" i="1"/>
  <c r="W11" i="1" s="1"/>
  <c r="AH11" i="1"/>
  <c r="AS11" i="1" s="1"/>
  <c r="BD11" i="1" s="1"/>
  <c r="L12" i="1"/>
  <c r="W12" i="1" s="1"/>
  <c r="AH12" i="1" s="1"/>
  <c r="AS12" i="1" s="1"/>
  <c r="BD12" i="1" s="1"/>
  <c r="L13" i="1"/>
  <c r="W13" i="1" s="1"/>
  <c r="AH13" i="1" s="1"/>
  <c r="AS13" i="1" s="1"/>
  <c r="BD13" i="1"/>
  <c r="L14" i="1"/>
  <c r="W14" i="1" s="1"/>
  <c r="AH14" i="1" s="1"/>
  <c r="AS14" i="1" s="1"/>
  <c r="BD14" i="1" s="1"/>
  <c r="L15" i="1"/>
  <c r="W15" i="1" s="1"/>
  <c r="AH15" i="1" s="1"/>
  <c r="AS15" i="1" s="1"/>
  <c r="BD15" i="1" s="1"/>
  <c r="L16" i="1"/>
  <c r="W16" i="1" s="1"/>
  <c r="AH16" i="1" s="1"/>
  <c r="AS16" i="1" s="1"/>
  <c r="BD16" i="1" s="1"/>
  <c r="L17" i="1"/>
  <c r="W17" i="1" s="1"/>
  <c r="AH17" i="1" s="1"/>
  <c r="AS17" i="1" s="1"/>
  <c r="BD17" i="1" s="1"/>
  <c r="L18" i="1"/>
  <c r="W18" i="1" s="1"/>
  <c r="AH18" i="1" s="1"/>
  <c r="AS18" i="1" s="1"/>
  <c r="BD18" i="1" s="1"/>
  <c r="L19" i="1"/>
  <c r="W19" i="1" s="1"/>
  <c r="AH19" i="1" s="1"/>
  <c r="AS19" i="1" s="1"/>
  <c r="BD19" i="1" s="1"/>
  <c r="L20" i="1"/>
  <c r="W20" i="1" s="1"/>
  <c r="AH20" i="1" s="1"/>
  <c r="AS20" i="1" s="1"/>
  <c r="BD20" i="1" s="1"/>
  <c r="L21" i="1"/>
  <c r="W21" i="1" s="1"/>
  <c r="AH21" i="1" s="1"/>
  <c r="AS21" i="1" s="1"/>
  <c r="BD21" i="1" s="1"/>
  <c r="L22" i="1"/>
  <c r="W22" i="1" s="1"/>
  <c r="AH22" i="1" s="1"/>
  <c r="AS22" i="1" s="1"/>
  <c r="BD22" i="1" s="1"/>
  <c r="L23" i="1"/>
  <c r="W23" i="1" s="1"/>
  <c r="AH23" i="1" s="1"/>
  <c r="AS23" i="1" s="1"/>
  <c r="BD23" i="1" s="1"/>
  <c r="L24" i="1"/>
  <c r="W24" i="1" s="1"/>
  <c r="AH24" i="1" s="1"/>
  <c r="AS24" i="1" s="1"/>
  <c r="BD24" i="1" s="1"/>
  <c r="L25" i="1"/>
  <c r="W25" i="1" s="1"/>
  <c r="AH25" i="1" s="1"/>
  <c r="AS25" i="1" s="1"/>
  <c r="BD25" i="1" s="1"/>
  <c r="L26" i="1"/>
  <c r="W26" i="1" s="1"/>
  <c r="AH26" i="1" s="1"/>
  <c r="AS26" i="1" s="1"/>
  <c r="BD26" i="1" s="1"/>
  <c r="L27" i="1"/>
  <c r="W27" i="1" s="1"/>
  <c r="AH27" i="1" s="1"/>
  <c r="AS27" i="1" s="1"/>
  <c r="BD27" i="1" s="1"/>
  <c r="L28" i="1"/>
  <c r="W28" i="1" s="1"/>
  <c r="AH28" i="1" s="1"/>
  <c r="AS28" i="1" s="1"/>
  <c r="BD28" i="1" s="1"/>
  <c r="L29" i="1"/>
  <c r="W29" i="1" s="1"/>
  <c r="AH29" i="1" s="1"/>
  <c r="AS29" i="1" s="1"/>
  <c r="BD29" i="1" s="1"/>
  <c r="L30" i="1"/>
  <c r="W30" i="1" s="1"/>
  <c r="AH30" i="1" s="1"/>
  <c r="AS30" i="1" s="1"/>
  <c r="BD30" i="1" s="1"/>
  <c r="L31" i="1"/>
  <c r="W31" i="1" s="1"/>
  <c r="AH31" i="1" s="1"/>
  <c r="AS31" i="1" s="1"/>
  <c r="BD31" i="1" s="1"/>
  <c r="L32" i="1"/>
  <c r="W32" i="1" s="1"/>
  <c r="AH32" i="1" s="1"/>
  <c r="AS32" i="1" s="1"/>
  <c r="BD32" i="1" s="1"/>
  <c r="L33" i="1"/>
  <c r="W33" i="1" s="1"/>
  <c r="AH33" i="1" s="1"/>
  <c r="AS33" i="1" s="1"/>
  <c r="BD33" i="1" s="1"/>
  <c r="L34" i="1"/>
  <c r="W34" i="1" s="1"/>
  <c r="AH34" i="1" s="1"/>
  <c r="AS34" i="1" s="1"/>
  <c r="BD34" i="1" s="1"/>
  <c r="L35" i="1"/>
  <c r="W35" i="1" s="1"/>
  <c r="AH35" i="1" s="1"/>
  <c r="AS35" i="1" s="1"/>
  <c r="BD35" i="1" s="1"/>
  <c r="L36" i="1"/>
  <c r="W36" i="1" s="1"/>
  <c r="AH36" i="1" s="1"/>
  <c r="AS36" i="1" s="1"/>
  <c r="BD36" i="1" s="1"/>
  <c r="L37" i="1"/>
  <c r="W37" i="1" s="1"/>
  <c r="AH37" i="1" s="1"/>
  <c r="AS37" i="1" s="1"/>
  <c r="BD37" i="1" s="1"/>
  <c r="L38" i="1"/>
  <c r="W38" i="1" s="1"/>
  <c r="AH38" i="1" s="1"/>
  <c r="AS38" i="1" s="1"/>
  <c r="BD38" i="1" s="1"/>
  <c r="L39" i="1"/>
  <c r="W39" i="1" s="1"/>
  <c r="AH39" i="1" s="1"/>
  <c r="AS39" i="1" s="1"/>
  <c r="BD39" i="1" s="1"/>
  <c r="L40" i="1"/>
  <c r="W40" i="1" s="1"/>
  <c r="AH40" i="1" s="1"/>
  <c r="AS40" i="1" s="1"/>
  <c r="BD40" i="1" s="1"/>
  <c r="L41" i="1"/>
  <c r="W41" i="1" s="1"/>
  <c r="AH41" i="1" s="1"/>
  <c r="AS41" i="1" s="1"/>
  <c r="BD41" i="1" s="1"/>
  <c r="L42" i="1"/>
  <c r="W42" i="1" s="1"/>
  <c r="AH42" i="1" s="1"/>
  <c r="AS42" i="1" s="1"/>
  <c r="BD42" i="1" s="1"/>
  <c r="L43" i="1"/>
  <c r="W43" i="1" s="1"/>
  <c r="AH43" i="1" s="1"/>
  <c r="AS43" i="1" s="1"/>
  <c r="BD43" i="1" s="1"/>
  <c r="L44" i="1"/>
  <c r="W44" i="1" s="1"/>
  <c r="AH44" i="1" s="1"/>
  <c r="AS44" i="1" s="1"/>
  <c r="BD44" i="1" s="1"/>
  <c r="L45" i="1"/>
  <c r="W45" i="1" s="1"/>
  <c r="AH45" i="1" s="1"/>
  <c r="AS45" i="1" s="1"/>
  <c r="BD45" i="1" s="1"/>
  <c r="L46" i="1"/>
  <c r="W46" i="1" s="1"/>
  <c r="AH46" i="1" s="1"/>
  <c r="AS46" i="1" s="1"/>
  <c r="BD46" i="1" s="1"/>
  <c r="L47" i="1"/>
  <c r="W47" i="1" s="1"/>
  <c r="AH47" i="1" s="1"/>
  <c r="AS47" i="1" s="1"/>
  <c r="BD47" i="1" s="1"/>
  <c r="L48" i="1"/>
  <c r="W48" i="1" s="1"/>
  <c r="AH48" i="1" s="1"/>
  <c r="AS48" i="1" s="1"/>
  <c r="BD48" i="1" s="1"/>
  <c r="L49" i="1"/>
  <c r="W49" i="1" s="1"/>
  <c r="AH49" i="1" s="1"/>
  <c r="AS49" i="1" s="1"/>
  <c r="BD49" i="1" s="1"/>
  <c r="L50" i="1"/>
  <c r="W50" i="1" s="1"/>
  <c r="AH50" i="1" s="1"/>
  <c r="AS50" i="1" s="1"/>
  <c r="BD50" i="1" s="1"/>
  <c r="L51" i="1"/>
  <c r="W51" i="1" s="1"/>
  <c r="AH51" i="1" s="1"/>
  <c r="AS51" i="1" s="1"/>
  <c r="BD51" i="1" s="1"/>
  <c r="L52" i="1"/>
  <c r="W52" i="1" s="1"/>
  <c r="AH52" i="1" s="1"/>
  <c r="AS52" i="1" s="1"/>
  <c r="BD52" i="1" s="1"/>
  <c r="L53" i="1"/>
  <c r="W53" i="1" s="1"/>
  <c r="AH53" i="1" s="1"/>
  <c r="AS53" i="1" s="1"/>
  <c r="BD53" i="1" s="1"/>
  <c r="L54" i="1"/>
  <c r="W54" i="1" s="1"/>
  <c r="AH54" i="1" s="1"/>
  <c r="AS54" i="1" s="1"/>
  <c r="BD54" i="1" s="1"/>
  <c r="L55" i="1"/>
  <c r="W55" i="1" s="1"/>
  <c r="AH55" i="1" s="1"/>
  <c r="AS55" i="1" s="1"/>
  <c r="BD55" i="1" s="1"/>
  <c r="L56" i="1"/>
  <c r="W56" i="1" s="1"/>
  <c r="AH56" i="1" s="1"/>
  <c r="AS56" i="1" s="1"/>
  <c r="BD56" i="1" s="1"/>
  <c r="L57" i="1"/>
  <c r="W57" i="1" s="1"/>
  <c r="AH57" i="1" s="1"/>
  <c r="AS57" i="1" s="1"/>
  <c r="BD57" i="1" s="1"/>
  <c r="L58" i="1"/>
  <c r="W58" i="1" s="1"/>
  <c r="AH58" i="1" s="1"/>
  <c r="AS58" i="1" s="1"/>
  <c r="BD58" i="1" s="1"/>
  <c r="L59" i="1"/>
  <c r="W59" i="1" s="1"/>
  <c r="AH59" i="1" s="1"/>
  <c r="AS59" i="1" s="1"/>
  <c r="BD59" i="1" s="1"/>
  <c r="L60" i="1"/>
  <c r="W60" i="1" s="1"/>
  <c r="AH60" i="1" s="1"/>
  <c r="AS60" i="1" s="1"/>
  <c r="BD60" i="1" s="1"/>
  <c r="L61" i="1"/>
  <c r="W61" i="1" s="1"/>
  <c r="AH61" i="1" s="1"/>
  <c r="AS61" i="1" s="1"/>
  <c r="BD61" i="1" s="1"/>
  <c r="L62" i="1"/>
  <c r="W62" i="1" s="1"/>
  <c r="AH62" i="1" s="1"/>
  <c r="AS62" i="1" s="1"/>
  <c r="BD62" i="1" s="1"/>
  <c r="L63" i="1"/>
  <c r="W63" i="1" s="1"/>
  <c r="AH63" i="1" s="1"/>
  <c r="AS63" i="1" s="1"/>
  <c r="BD63" i="1" s="1"/>
  <c r="L9" i="1"/>
  <c r="W9" i="1" s="1"/>
  <c r="AH9" i="1" s="1"/>
  <c r="AS9" i="1" s="1"/>
  <c r="BD9" i="1" s="1"/>
  <c r="L24" i="6"/>
  <c r="L25" i="6"/>
  <c r="O25" i="6" s="1"/>
  <c r="L26" i="6"/>
  <c r="O26" i="6" s="1"/>
  <c r="L27" i="6"/>
  <c r="O27" i="6" s="1"/>
  <c r="L28" i="6"/>
  <c r="O28" i="6" s="1"/>
  <c r="L29" i="6"/>
  <c r="O29" i="6" s="1"/>
  <c r="L30" i="6"/>
  <c r="O30" i="6" s="1"/>
  <c r="L31" i="6"/>
  <c r="O31" i="6" s="1"/>
  <c r="L32" i="6"/>
  <c r="O32" i="6" s="1"/>
  <c r="L33" i="6"/>
  <c r="O33" i="6" s="1"/>
  <c r="L34" i="6"/>
  <c r="O34" i="6" s="1"/>
  <c r="L35" i="6"/>
  <c r="L36" i="6"/>
  <c r="L37" i="6"/>
  <c r="O37" i="6" s="1"/>
  <c r="L38" i="6"/>
  <c r="O38" i="6" s="1"/>
  <c r="L39" i="6"/>
  <c r="O39" i="6" s="1"/>
  <c r="L40" i="6"/>
  <c r="O40" i="6" s="1"/>
  <c r="L41" i="6"/>
  <c r="O41" i="6" s="1"/>
  <c r="L42" i="6"/>
  <c r="O42" i="6" s="1"/>
  <c r="L9" i="6"/>
  <c r="O9" i="6" s="1"/>
  <c r="E23" i="6"/>
  <c r="F23" i="6"/>
  <c r="G23" i="6"/>
  <c r="I23" i="6"/>
  <c r="J23" i="6"/>
  <c r="K23" i="6"/>
  <c r="P106" i="5"/>
  <c r="P108" i="5"/>
  <c r="O106" i="5"/>
  <c r="O108" i="5"/>
  <c r="N106" i="5"/>
  <c r="N108" i="5" s="1"/>
  <c r="M108" i="5"/>
  <c r="L106" i="5"/>
  <c r="L108" i="5" s="1"/>
  <c r="K106" i="5"/>
  <c r="K108" i="5" s="1"/>
  <c r="J106" i="5"/>
  <c r="J108" i="5" s="1"/>
  <c r="I106" i="5"/>
  <c r="I108" i="5" s="1"/>
  <c r="H106" i="5"/>
  <c r="H108" i="5" s="1"/>
  <c r="G106" i="5"/>
  <c r="G108" i="5" s="1"/>
  <c r="F108" i="5"/>
  <c r="E108" i="5"/>
  <c r="Q92" i="5"/>
  <c r="T92" i="5" s="1"/>
  <c r="E69" i="5"/>
  <c r="E71" i="5" s="1"/>
  <c r="M69" i="5"/>
  <c r="M32" i="5" s="1"/>
  <c r="F69" i="5"/>
  <c r="F71" i="5" s="1"/>
  <c r="P69" i="5"/>
  <c r="P71" i="5"/>
  <c r="O69" i="5"/>
  <c r="O71" i="5" s="1"/>
  <c r="N69" i="5"/>
  <c r="N71" i="5" s="1"/>
  <c r="L69" i="5"/>
  <c r="L71" i="5" s="1"/>
  <c r="K69" i="5"/>
  <c r="K71" i="5" s="1"/>
  <c r="J69" i="5"/>
  <c r="J71" i="5" s="1"/>
  <c r="I69" i="5"/>
  <c r="I71" i="5" s="1"/>
  <c r="H69" i="5"/>
  <c r="H71" i="5" s="1"/>
  <c r="G69" i="5"/>
  <c r="G71" i="5" s="1"/>
  <c r="R55" i="5"/>
  <c r="N18" i="5"/>
  <c r="L55" i="5"/>
  <c r="U66" i="3"/>
  <c r="Q167" i="3" s="1"/>
  <c r="S66" i="2"/>
  <c r="Q163" i="2" s="1"/>
  <c r="Q66" i="2"/>
  <c r="P163" i="2" s="1"/>
  <c r="O66" i="2"/>
  <c r="M66" i="2"/>
  <c r="K66" i="2"/>
  <c r="I66" i="2"/>
  <c r="G66" i="2"/>
  <c r="E66" i="2"/>
  <c r="C66" i="2"/>
  <c r="C62" i="1"/>
  <c r="C61" i="1"/>
  <c r="E63" i="1"/>
  <c r="C60" i="1"/>
  <c r="C57" i="1"/>
  <c r="C54" i="1"/>
  <c r="C51" i="1"/>
  <c r="C48" i="1"/>
  <c r="M23" i="10"/>
  <c r="M43" i="7"/>
  <c r="L16" i="6"/>
  <c r="O16" i="6" s="1"/>
  <c r="L17" i="6"/>
  <c r="O17" i="6" s="1"/>
  <c r="L18" i="6"/>
  <c r="O18" i="6" s="1"/>
  <c r="L19" i="6"/>
  <c r="O19" i="6" s="1"/>
  <c r="L20" i="6"/>
  <c r="O20" i="6" s="1"/>
  <c r="L21" i="6"/>
  <c r="O21" i="6" s="1"/>
  <c r="L22" i="6"/>
  <c r="O22" i="6" s="1"/>
  <c r="L10" i="6"/>
  <c r="L11" i="6"/>
  <c r="O11" i="6" s="1"/>
  <c r="L12" i="6"/>
  <c r="O12" i="6" s="1"/>
  <c r="L13" i="6"/>
  <c r="O13" i="6" s="1"/>
  <c r="L14" i="6"/>
  <c r="O14" i="6" s="1"/>
  <c r="L15" i="6"/>
  <c r="O15" i="6" s="1"/>
  <c r="L21" i="7"/>
  <c r="O21" i="7" s="1"/>
  <c r="E62" i="4"/>
  <c r="C62" i="4"/>
  <c r="B156" i="4"/>
  <c r="G62" i="4"/>
  <c r="G61" i="4"/>
  <c r="E61" i="4"/>
  <c r="C61" i="4"/>
  <c r="M63" i="3"/>
  <c r="K63" i="3"/>
  <c r="I63" i="3"/>
  <c r="G63" i="3"/>
  <c r="E63" i="3"/>
  <c r="C63" i="3"/>
  <c r="C62" i="3"/>
  <c r="C60" i="4"/>
  <c r="E62" i="3"/>
  <c r="G62" i="3"/>
  <c r="I62" i="3"/>
  <c r="M62" i="3"/>
  <c r="K62" i="3"/>
  <c r="E61" i="3"/>
  <c r="C61" i="3"/>
  <c r="U62" i="3"/>
  <c r="S62" i="3"/>
  <c r="O63" i="2"/>
  <c r="G62" i="2"/>
  <c r="E62" i="2"/>
  <c r="E63" i="2"/>
  <c r="C63" i="2"/>
  <c r="G63" i="2"/>
  <c r="I63" i="2"/>
  <c r="K63" i="2"/>
  <c r="M63" i="2"/>
  <c r="M62" i="2"/>
  <c r="K62" i="2"/>
  <c r="I62" i="2"/>
  <c r="C62" i="2"/>
  <c r="C61" i="2"/>
  <c r="C60" i="2"/>
  <c r="S62" i="2"/>
  <c r="T65" i="2" s="1"/>
  <c r="Q62" i="2"/>
  <c r="R65" i="2" s="1"/>
  <c r="O62" i="2"/>
  <c r="P65" i="2" s="1"/>
  <c r="P63" i="1"/>
  <c r="Q63" i="1"/>
  <c r="N160" i="1"/>
  <c r="AA63" i="1"/>
  <c r="BL63" i="1"/>
  <c r="BH63" i="1"/>
  <c r="BF63" i="1"/>
  <c r="BA63" i="1"/>
  <c r="AW63" i="1"/>
  <c r="AU63" i="1"/>
  <c r="AP63" i="1"/>
  <c r="AL63" i="1"/>
  <c r="AJ63" i="1"/>
  <c r="AE63" i="1"/>
  <c r="Y63" i="1"/>
  <c r="T63" i="1"/>
  <c r="N63" i="1"/>
  <c r="I63" i="1"/>
  <c r="BL62" i="1"/>
  <c r="BH62" i="1"/>
  <c r="BF62" i="1"/>
  <c r="BA62" i="1"/>
  <c r="AW62" i="1"/>
  <c r="AU62" i="1"/>
  <c r="AL62" i="1"/>
  <c r="AJ62" i="1"/>
  <c r="AE62" i="1"/>
  <c r="AA62" i="1"/>
  <c r="Y62" i="1"/>
  <c r="T62" i="1"/>
  <c r="P62" i="1"/>
  <c r="N62" i="1"/>
  <c r="I62" i="1"/>
  <c r="F62" i="1"/>
  <c r="E62" i="1"/>
  <c r="C59" i="1"/>
  <c r="C58" i="1"/>
  <c r="C42" i="1"/>
  <c r="BM62" i="1"/>
  <c r="BG159" i="1" s="1"/>
  <c r="BI62" i="1"/>
  <c r="BB62" i="1"/>
  <c r="AX62" i="1"/>
  <c r="AY65" i="1" s="1"/>
  <c r="AQ62" i="1"/>
  <c r="AP62" i="1"/>
  <c r="AM62" i="1"/>
  <c r="AF62" i="1"/>
  <c r="AB62" i="1"/>
  <c r="AC65" i="1" s="1"/>
  <c r="U62" i="1"/>
  <c r="V62" i="1" s="1"/>
  <c r="Q62" i="1"/>
  <c r="J62" i="1"/>
  <c r="AJ21" i="1"/>
  <c r="BL60" i="1"/>
  <c r="BL57" i="1"/>
  <c r="BL54" i="1"/>
  <c r="BL51" i="1"/>
  <c r="BH60" i="1"/>
  <c r="BH57" i="1"/>
  <c r="BH54" i="1"/>
  <c r="BH51" i="1"/>
  <c r="BF60" i="1"/>
  <c r="BF57" i="1"/>
  <c r="BF54" i="1"/>
  <c r="BF51" i="1"/>
  <c r="BA60" i="1"/>
  <c r="BA57" i="1"/>
  <c r="BA48" i="1"/>
  <c r="BA45" i="1"/>
  <c r="BA42" i="1"/>
  <c r="BA39" i="1"/>
  <c r="BA36" i="1"/>
  <c r="BA33" i="1"/>
  <c r="BA30" i="1"/>
  <c r="BA27" i="1"/>
  <c r="BA24" i="1"/>
  <c r="BA21" i="1"/>
  <c r="BA18" i="1"/>
  <c r="BA15" i="1"/>
  <c r="BA12" i="1"/>
  <c r="AW60" i="1"/>
  <c r="AW57" i="1"/>
  <c r="AW48" i="1"/>
  <c r="AW45" i="1"/>
  <c r="AW42" i="1"/>
  <c r="AW39" i="1"/>
  <c r="AW36" i="1"/>
  <c r="AW33" i="1"/>
  <c r="AW30" i="1"/>
  <c r="AW27" i="1"/>
  <c r="AW24" i="1"/>
  <c r="AW21" i="1"/>
  <c r="AW18" i="1"/>
  <c r="AW15" i="1"/>
  <c r="AW12" i="1"/>
  <c r="AU60" i="1"/>
  <c r="AU57" i="1"/>
  <c r="AU54" i="1"/>
  <c r="AU51" i="1"/>
  <c r="AU48" i="1"/>
  <c r="AU45" i="1"/>
  <c r="AU42" i="1"/>
  <c r="AU39" i="1"/>
  <c r="AU36" i="1"/>
  <c r="AU33" i="1"/>
  <c r="AU30" i="1"/>
  <c r="AU27" i="1"/>
  <c r="AU24" i="1"/>
  <c r="AU21" i="1"/>
  <c r="AU18" i="1"/>
  <c r="AU15" i="1"/>
  <c r="AU12" i="1"/>
  <c r="AP60" i="1"/>
  <c r="AP57" i="1"/>
  <c r="AP54" i="1"/>
  <c r="AP51" i="1"/>
  <c r="AP48" i="1"/>
  <c r="AP45" i="1"/>
  <c r="AP42" i="1"/>
  <c r="AP39" i="1"/>
  <c r="AP36" i="1"/>
  <c r="AP33" i="1"/>
  <c r="AP30" i="1"/>
  <c r="AP27" i="1"/>
  <c r="AP24" i="1"/>
  <c r="AP21" i="1"/>
  <c r="AP18" i="1"/>
  <c r="AP15" i="1"/>
  <c r="AP12" i="1"/>
  <c r="AL60" i="1"/>
  <c r="AL57" i="1"/>
  <c r="AL54" i="1"/>
  <c r="AL51" i="1"/>
  <c r="AL48" i="1"/>
  <c r="AL45" i="1"/>
  <c r="AL42" i="1"/>
  <c r="AL39" i="1"/>
  <c r="AL36" i="1"/>
  <c r="AL33" i="1"/>
  <c r="AL30" i="1"/>
  <c r="AL27" i="1"/>
  <c r="AL24" i="1"/>
  <c r="AL21" i="1"/>
  <c r="AL18" i="1"/>
  <c r="AL15" i="1"/>
  <c r="AL12" i="1"/>
  <c r="AJ60" i="1"/>
  <c r="AJ57" i="1"/>
  <c r="AJ54" i="1"/>
  <c r="AJ51" i="1"/>
  <c r="AJ48" i="1"/>
  <c r="AJ45" i="1"/>
  <c r="AJ42" i="1"/>
  <c r="AJ39" i="1"/>
  <c r="AJ36" i="1"/>
  <c r="AJ33" i="1"/>
  <c r="AJ30" i="1"/>
  <c r="AJ27" i="1"/>
  <c r="AJ24" i="1"/>
  <c r="AJ18" i="1"/>
  <c r="AJ15" i="1"/>
  <c r="AJ12" i="1"/>
  <c r="AE51" i="1"/>
  <c r="AE21" i="1"/>
  <c r="AE60" i="1"/>
  <c r="AE57" i="1"/>
  <c r="AE54" i="1"/>
  <c r="AE48" i="1"/>
  <c r="AE45" i="1"/>
  <c r="AE42" i="1"/>
  <c r="AE39" i="1"/>
  <c r="AE36" i="1"/>
  <c r="AE33" i="1"/>
  <c r="AE30" i="1"/>
  <c r="AE27" i="1"/>
  <c r="AE24" i="1"/>
  <c r="AE18" i="1"/>
  <c r="AE15" i="1"/>
  <c r="AE12" i="1"/>
  <c r="AA60" i="1"/>
  <c r="AA57" i="1"/>
  <c r="AA54" i="1"/>
  <c r="AA51" i="1"/>
  <c r="AA48" i="1"/>
  <c r="AA45" i="1"/>
  <c r="AA42" i="1"/>
  <c r="AA39" i="1"/>
  <c r="AA36" i="1"/>
  <c r="AA33" i="1"/>
  <c r="AA30" i="1"/>
  <c r="AA27" i="1"/>
  <c r="AA24" i="1"/>
  <c r="AA21" i="1"/>
  <c r="AA18" i="1"/>
  <c r="AA15" i="1"/>
  <c r="AA12" i="1"/>
  <c r="Y60" i="1"/>
  <c r="Y57" i="1"/>
  <c r="Y54" i="1"/>
  <c r="Y51" i="1"/>
  <c r="Y48" i="1"/>
  <c r="Y45" i="1"/>
  <c r="Y42" i="1"/>
  <c r="Y39" i="1"/>
  <c r="Y36" i="1"/>
  <c r="Y33" i="1"/>
  <c r="Y30" i="1"/>
  <c r="Y27" i="1"/>
  <c r="Y24" i="1"/>
  <c r="Y21" i="1"/>
  <c r="Y18" i="1"/>
  <c r="Y15" i="1"/>
  <c r="Y12" i="1"/>
  <c r="T60" i="1"/>
  <c r="T57" i="1"/>
  <c r="T54" i="1"/>
  <c r="T51" i="1"/>
  <c r="T48" i="1"/>
  <c r="T45" i="1"/>
  <c r="T42" i="1"/>
  <c r="T39" i="1"/>
  <c r="T36" i="1"/>
  <c r="T33" i="1"/>
  <c r="T30" i="1"/>
  <c r="T24" i="1"/>
  <c r="T27" i="1"/>
  <c r="T21" i="1"/>
  <c r="T18" i="1"/>
  <c r="T15" i="1"/>
  <c r="T12" i="1"/>
  <c r="P60" i="1"/>
  <c r="P57" i="1"/>
  <c r="P54" i="1"/>
  <c r="P51" i="1"/>
  <c r="P48" i="1"/>
  <c r="P45" i="1"/>
  <c r="P42" i="1"/>
  <c r="P39" i="1"/>
  <c r="P36" i="1"/>
  <c r="P33" i="1"/>
  <c r="P30" i="1"/>
  <c r="P27" i="1"/>
  <c r="P24" i="1"/>
  <c r="P21" i="1"/>
  <c r="P18" i="1"/>
  <c r="P15" i="1"/>
  <c r="P12" i="1"/>
  <c r="N60" i="1"/>
  <c r="N57" i="1"/>
  <c r="N54" i="1"/>
  <c r="N51" i="1"/>
  <c r="N48" i="1"/>
  <c r="N45" i="1"/>
  <c r="N42" i="1"/>
  <c r="N39" i="1"/>
  <c r="N36" i="1"/>
  <c r="N33" i="1"/>
  <c r="N30" i="1"/>
  <c r="N27" i="1"/>
  <c r="N24" i="1"/>
  <c r="N21" i="1"/>
  <c r="N18" i="1"/>
  <c r="N15" i="1"/>
  <c r="N12" i="1"/>
  <c r="I60" i="1"/>
  <c r="I57" i="1"/>
  <c r="I54" i="1"/>
  <c r="I51" i="1"/>
  <c r="I48" i="1"/>
  <c r="I45" i="1"/>
  <c r="I42" i="1"/>
  <c r="I39" i="1"/>
  <c r="I36" i="1"/>
  <c r="I33" i="1"/>
  <c r="I30" i="1"/>
  <c r="I27" i="1"/>
  <c r="I24" i="1"/>
  <c r="I21" i="1"/>
  <c r="I18" i="1"/>
  <c r="I15" i="1"/>
  <c r="I12" i="1"/>
  <c r="F12" i="1"/>
  <c r="E60" i="1"/>
  <c r="E57" i="1"/>
  <c r="E54" i="1"/>
  <c r="E51" i="1"/>
  <c r="E48" i="1"/>
  <c r="E45" i="1"/>
  <c r="E42" i="1"/>
  <c r="E39" i="1"/>
  <c r="E36" i="1"/>
  <c r="E33" i="1"/>
  <c r="E30" i="1"/>
  <c r="E27" i="1"/>
  <c r="E24" i="1"/>
  <c r="E21" i="1"/>
  <c r="E18" i="1"/>
  <c r="E15" i="1"/>
  <c r="E12" i="1"/>
  <c r="C45" i="1"/>
  <c r="C39" i="1"/>
  <c r="C36" i="1"/>
  <c r="C33" i="1"/>
  <c r="C30" i="1"/>
  <c r="C27" i="1"/>
  <c r="C24" i="1"/>
  <c r="C21" i="1"/>
  <c r="C18" i="1"/>
  <c r="C15" i="1"/>
  <c r="C12" i="1"/>
  <c r="C12" i="3"/>
  <c r="C15" i="3"/>
  <c r="C18" i="3"/>
  <c r="C19" i="3"/>
  <c r="T45" i="2"/>
  <c r="T33" i="2"/>
  <c r="T30" i="2"/>
  <c r="T27" i="2"/>
  <c r="T24" i="2"/>
  <c r="T21" i="2"/>
  <c r="T18" i="2"/>
  <c r="K12" i="2"/>
  <c r="I60" i="2"/>
  <c r="I57" i="2"/>
  <c r="I54" i="2"/>
  <c r="I51" i="2"/>
  <c r="I48" i="2"/>
  <c r="I45" i="2"/>
  <c r="I42" i="2"/>
  <c r="I39" i="2"/>
  <c r="I36" i="2"/>
  <c r="I33" i="2"/>
  <c r="I30" i="2"/>
  <c r="I27" i="2"/>
  <c r="I24" i="2"/>
  <c r="I21" i="2"/>
  <c r="I18" i="2"/>
  <c r="I15" i="2"/>
  <c r="I12" i="2"/>
  <c r="C57" i="2"/>
  <c r="C54" i="2"/>
  <c r="C51" i="2"/>
  <c r="C48" i="2"/>
  <c r="C45" i="2"/>
  <c r="C42" i="2"/>
  <c r="C39" i="2"/>
  <c r="C36" i="2"/>
  <c r="C33" i="2"/>
  <c r="C30" i="2"/>
  <c r="C27" i="2"/>
  <c r="C24" i="2"/>
  <c r="C21" i="2"/>
  <c r="C18" i="2"/>
  <c r="C15" i="2"/>
  <c r="C12" i="2"/>
  <c r="E60" i="2"/>
  <c r="E57" i="2"/>
  <c r="E54" i="2"/>
  <c r="E51" i="2"/>
  <c r="E48" i="2"/>
  <c r="E45" i="2"/>
  <c r="E42" i="2"/>
  <c r="E39" i="2"/>
  <c r="E36" i="2"/>
  <c r="E33" i="2"/>
  <c r="E30" i="2"/>
  <c r="E27" i="2"/>
  <c r="E24" i="2"/>
  <c r="E21" i="2"/>
  <c r="E18" i="2"/>
  <c r="E15" i="2"/>
  <c r="E12" i="2"/>
  <c r="K60" i="2"/>
  <c r="K57" i="2"/>
  <c r="K54" i="2"/>
  <c r="K51" i="2"/>
  <c r="K48" i="2"/>
  <c r="K45" i="2"/>
  <c r="K42" i="2"/>
  <c r="K39" i="2"/>
  <c r="K36" i="2"/>
  <c r="K33" i="2"/>
  <c r="K30" i="2"/>
  <c r="K27" i="2"/>
  <c r="K24" i="2"/>
  <c r="K21" i="2"/>
  <c r="K18" i="2"/>
  <c r="K15" i="2"/>
  <c r="M60" i="2"/>
  <c r="M57" i="2"/>
  <c r="M54" i="2"/>
  <c r="M51" i="2"/>
  <c r="M48" i="2"/>
  <c r="M39" i="2"/>
  <c r="G60" i="2"/>
  <c r="G57" i="2"/>
  <c r="G54" i="2"/>
  <c r="G51" i="2"/>
  <c r="G48" i="2"/>
  <c r="G39" i="2"/>
  <c r="R13" i="5"/>
  <c r="O13" i="5"/>
  <c r="N13" i="5"/>
  <c r="M13" i="5"/>
  <c r="L13" i="5"/>
  <c r="J13" i="5"/>
  <c r="I13" i="5"/>
  <c r="G13" i="5"/>
  <c r="F13" i="5"/>
  <c r="E13" i="5"/>
  <c r="O10" i="5"/>
  <c r="P10" i="5" s="1"/>
  <c r="N10" i="5"/>
  <c r="M10" i="5"/>
  <c r="L10" i="5"/>
  <c r="J10" i="5"/>
  <c r="I10" i="5"/>
  <c r="G10" i="5"/>
  <c r="F10" i="5"/>
  <c r="E10" i="5"/>
  <c r="B157" i="4"/>
  <c r="U63" i="3"/>
  <c r="S63" i="3"/>
  <c r="T63" i="3" s="1"/>
  <c r="S63" i="2"/>
  <c r="Q160" i="2" s="1"/>
  <c r="Q63" i="2"/>
  <c r="P160" i="2" s="1"/>
  <c r="BM63" i="1"/>
  <c r="BG160" i="1" s="1"/>
  <c r="BI63" i="1"/>
  <c r="BB63" i="1"/>
  <c r="AV160" i="1" s="1"/>
  <c r="AX63" i="1"/>
  <c r="AQ63" i="1"/>
  <c r="AM63" i="1"/>
  <c r="AF63" i="1"/>
  <c r="Z160" i="1" s="1"/>
  <c r="AB63" i="1"/>
  <c r="Y160" i="1" s="1"/>
  <c r="U63" i="1"/>
  <c r="O160" i="1" s="1"/>
  <c r="J63" i="1"/>
  <c r="C160" i="1" s="1"/>
  <c r="F63" i="1"/>
  <c r="B160" i="1" s="1"/>
  <c r="G23" i="17"/>
  <c r="N23" i="17" s="1"/>
  <c r="G43" i="17"/>
  <c r="E39" i="16" s="1"/>
  <c r="I43" i="13"/>
  <c r="J43" i="13"/>
  <c r="K43" i="13"/>
  <c r="L24" i="12"/>
  <c r="L26" i="12"/>
  <c r="L17" i="12"/>
  <c r="L15" i="12"/>
  <c r="L35" i="11"/>
  <c r="O35" i="11" s="1"/>
  <c r="L15" i="11"/>
  <c r="O15" i="11" s="1"/>
  <c r="L9" i="10"/>
  <c r="L20" i="9"/>
  <c r="L13" i="9"/>
  <c r="L24" i="8"/>
  <c r="O24" i="8" s="1"/>
  <c r="J43" i="7"/>
  <c r="L25" i="7"/>
  <c r="O25" i="7" s="1"/>
  <c r="L20" i="7"/>
  <c r="O20" i="7" s="1"/>
  <c r="B155" i="4"/>
  <c r="G60" i="4"/>
  <c r="E60" i="4"/>
  <c r="U61" i="3"/>
  <c r="Q162" i="3" s="1"/>
  <c r="S61" i="3"/>
  <c r="P162" i="3" s="1"/>
  <c r="M61" i="3"/>
  <c r="K61" i="3"/>
  <c r="I61" i="3"/>
  <c r="G61" i="3"/>
  <c r="S61" i="2"/>
  <c r="Q61" i="2"/>
  <c r="P158" i="2" s="1"/>
  <c r="O61" i="2"/>
  <c r="M61" i="2"/>
  <c r="K61" i="2"/>
  <c r="I61" i="2"/>
  <c r="G61" i="2"/>
  <c r="E61" i="2"/>
  <c r="BM61" i="1"/>
  <c r="BG158" i="1" s="1"/>
  <c r="BL61" i="1"/>
  <c r="BI61" i="1"/>
  <c r="BH61" i="1"/>
  <c r="BF61" i="1"/>
  <c r="BB61" i="1"/>
  <c r="BA61" i="1"/>
  <c r="AX61" i="1"/>
  <c r="AW61" i="1"/>
  <c r="AU61" i="1"/>
  <c r="AQ61" i="1"/>
  <c r="AP61" i="1"/>
  <c r="AM61" i="1"/>
  <c r="AL61" i="1"/>
  <c r="AJ61" i="1"/>
  <c r="AF61" i="1"/>
  <c r="Z158" i="1" s="1"/>
  <c r="AE61" i="1"/>
  <c r="AB61" i="1"/>
  <c r="Y158" i="1" s="1"/>
  <c r="AA61" i="1"/>
  <c r="Y61" i="1"/>
  <c r="U61" i="1"/>
  <c r="O158" i="1" s="1"/>
  <c r="T61" i="1"/>
  <c r="Q61" i="1"/>
  <c r="P61" i="1"/>
  <c r="N61" i="1"/>
  <c r="J61" i="1"/>
  <c r="I61" i="1"/>
  <c r="F61" i="1"/>
  <c r="E61" i="1"/>
  <c r="C9" i="19"/>
  <c r="R69" i="5"/>
  <c r="L14" i="8"/>
  <c r="O14" i="8" s="1"/>
  <c r="G9" i="5"/>
  <c r="B154" i="4"/>
  <c r="G59" i="4"/>
  <c r="E59" i="4"/>
  <c r="C59" i="4"/>
  <c r="U60" i="3"/>
  <c r="Q161" i="3" s="1"/>
  <c r="S60" i="3"/>
  <c r="P161" i="3" s="1"/>
  <c r="M60" i="3"/>
  <c r="K60" i="3"/>
  <c r="I60" i="3"/>
  <c r="G60" i="3"/>
  <c r="E60" i="3"/>
  <c r="C60" i="3"/>
  <c r="G22" i="3"/>
  <c r="S60" i="2"/>
  <c r="Q60" i="2"/>
  <c r="O60" i="2"/>
  <c r="BM60" i="1"/>
  <c r="BN61" i="1" s="1"/>
  <c r="BI60" i="1"/>
  <c r="BJ63" i="1" s="1"/>
  <c r="BB60" i="1"/>
  <c r="AX60" i="1"/>
  <c r="AU157" i="1" s="1"/>
  <c r="AQ60" i="1"/>
  <c r="AM60" i="1"/>
  <c r="AF60" i="1"/>
  <c r="Z157" i="1" s="1"/>
  <c r="AB60" i="1"/>
  <c r="AC61" i="1" s="1"/>
  <c r="U60" i="1"/>
  <c r="Q60" i="1"/>
  <c r="R63" i="1" s="1"/>
  <c r="J60" i="1"/>
  <c r="F60" i="1"/>
  <c r="G63" i="1" s="1"/>
  <c r="M31" i="21"/>
  <c r="Q23" i="21"/>
  <c r="P23" i="21"/>
  <c r="O23" i="21"/>
  <c r="G23" i="21"/>
  <c r="E23" i="21"/>
  <c r="D23" i="21"/>
  <c r="C23" i="21"/>
  <c r="B23" i="21"/>
  <c r="K22" i="19"/>
  <c r="J22" i="19"/>
  <c r="G22" i="19"/>
  <c r="F22" i="19"/>
  <c r="D22" i="19"/>
  <c r="C22" i="19"/>
  <c r="K23" i="18"/>
  <c r="F27" i="16" s="1"/>
  <c r="J23" i="18"/>
  <c r="I23" i="18"/>
  <c r="F25" i="16" s="1"/>
  <c r="G23" i="18"/>
  <c r="E27" i="16" s="1"/>
  <c r="F23" i="18"/>
  <c r="D23" i="18"/>
  <c r="D27" i="16" s="1"/>
  <c r="C23" i="18"/>
  <c r="B23" i="18"/>
  <c r="D25" i="16" s="1"/>
  <c r="F24" i="16"/>
  <c r="J23" i="17"/>
  <c r="F23" i="16" s="1"/>
  <c r="I23" i="17"/>
  <c r="F22" i="16" s="1"/>
  <c r="F23" i="17"/>
  <c r="D23" i="17"/>
  <c r="D24" i="16" s="1"/>
  <c r="C23" i="17"/>
  <c r="D23" i="16" s="1"/>
  <c r="B23" i="17"/>
  <c r="D22" i="16" s="1"/>
  <c r="M23" i="14"/>
  <c r="L35" i="9"/>
  <c r="M23" i="6"/>
  <c r="M44" i="6" s="1"/>
  <c r="M23" i="7"/>
  <c r="K23" i="7"/>
  <c r="J23" i="7"/>
  <c r="I23" i="7"/>
  <c r="G23" i="7"/>
  <c r="F23" i="7"/>
  <c r="E23" i="7"/>
  <c r="L23" i="7" s="1"/>
  <c r="O23" i="7" s="1"/>
  <c r="D23" i="7"/>
  <c r="C23" i="7"/>
  <c r="B23" i="7"/>
  <c r="M23" i="8"/>
  <c r="K23" i="8"/>
  <c r="J23" i="8"/>
  <c r="I23" i="8"/>
  <c r="G23" i="8"/>
  <c r="F23" i="8"/>
  <c r="E23" i="8"/>
  <c r="D23" i="8"/>
  <c r="C23" i="8"/>
  <c r="B23" i="8"/>
  <c r="M23" i="9"/>
  <c r="K23" i="9"/>
  <c r="J23" i="9"/>
  <c r="I23" i="9"/>
  <c r="G23" i="9"/>
  <c r="F23" i="9"/>
  <c r="E23" i="9"/>
  <c r="D23" i="9"/>
  <c r="C23" i="9"/>
  <c r="B23" i="9"/>
  <c r="K23" i="10"/>
  <c r="J23" i="10"/>
  <c r="I23" i="10"/>
  <c r="M23" i="11"/>
  <c r="K23" i="11"/>
  <c r="J23" i="11"/>
  <c r="I23" i="11"/>
  <c r="G23" i="11"/>
  <c r="F23" i="11"/>
  <c r="E23" i="11"/>
  <c r="D23" i="11"/>
  <c r="C23" i="11"/>
  <c r="B23" i="11"/>
  <c r="L23" i="11" s="1"/>
  <c r="O23" i="11" s="1"/>
  <c r="M23" i="12"/>
  <c r="K23" i="12"/>
  <c r="J23" i="12"/>
  <c r="I23" i="12"/>
  <c r="G23" i="12"/>
  <c r="F23" i="12"/>
  <c r="E23" i="12"/>
  <c r="L23" i="12" s="1"/>
  <c r="D23" i="12"/>
  <c r="C23" i="12"/>
  <c r="B23" i="12"/>
  <c r="M23" i="13"/>
  <c r="K23" i="13"/>
  <c r="J23" i="13"/>
  <c r="I23" i="13"/>
  <c r="G23" i="13"/>
  <c r="F23" i="13"/>
  <c r="E23" i="13"/>
  <c r="D23" i="13"/>
  <c r="C23" i="13"/>
  <c r="B23" i="13"/>
  <c r="K23" i="14"/>
  <c r="J23" i="14"/>
  <c r="I23" i="14"/>
  <c r="G23" i="14"/>
  <c r="F23" i="14"/>
  <c r="E23" i="14"/>
  <c r="D23" i="14"/>
  <c r="C23" i="14"/>
  <c r="B23" i="14"/>
  <c r="K23" i="15"/>
  <c r="J23" i="15"/>
  <c r="I23" i="15"/>
  <c r="G23" i="15"/>
  <c r="F23" i="15"/>
  <c r="E23" i="15"/>
  <c r="D23" i="15"/>
  <c r="C23" i="15"/>
  <c r="B23" i="15"/>
  <c r="B153" i="4"/>
  <c r="B152" i="4"/>
  <c r="G58" i="4"/>
  <c r="E58" i="4"/>
  <c r="C58" i="4"/>
  <c r="E57" i="4"/>
  <c r="C57" i="4"/>
  <c r="M59" i="3"/>
  <c r="K59" i="3"/>
  <c r="U59" i="3"/>
  <c r="Q160" i="3" s="1"/>
  <c r="S59" i="3"/>
  <c r="T59" i="3" s="1"/>
  <c r="I59" i="3"/>
  <c r="G59" i="3"/>
  <c r="E59" i="3"/>
  <c r="C59" i="3"/>
  <c r="S59" i="2"/>
  <c r="Q59" i="2"/>
  <c r="P156" i="2" s="1"/>
  <c r="O59" i="2"/>
  <c r="M59" i="2"/>
  <c r="K59" i="2"/>
  <c r="I59" i="2"/>
  <c r="G59" i="2"/>
  <c r="E59" i="2"/>
  <c r="C59" i="2"/>
  <c r="BL59" i="1"/>
  <c r="BH59" i="1"/>
  <c r="BF59" i="1"/>
  <c r="BA59" i="1"/>
  <c r="AW59" i="1"/>
  <c r="AU59" i="1"/>
  <c r="AP59" i="1"/>
  <c r="AL59" i="1"/>
  <c r="AJ59" i="1"/>
  <c r="AE59" i="1"/>
  <c r="AA59" i="1"/>
  <c r="Y59" i="1"/>
  <c r="T59" i="1"/>
  <c r="P59" i="1"/>
  <c r="N59" i="1"/>
  <c r="I59" i="1"/>
  <c r="E59" i="1"/>
  <c r="BL58" i="1"/>
  <c r="BH58" i="1"/>
  <c r="BF58" i="1"/>
  <c r="BA58" i="1"/>
  <c r="AW58" i="1"/>
  <c r="AU58" i="1"/>
  <c r="AP58" i="1"/>
  <c r="AL58" i="1"/>
  <c r="AJ58" i="1"/>
  <c r="AE58" i="1"/>
  <c r="AA58" i="1"/>
  <c r="Y58" i="1"/>
  <c r="T58" i="1"/>
  <c r="P58" i="1"/>
  <c r="N58" i="1"/>
  <c r="I58" i="1"/>
  <c r="E58" i="1"/>
  <c r="BM58" i="1"/>
  <c r="BG155" i="1" s="1"/>
  <c r="BI58" i="1"/>
  <c r="BF155" i="1" s="1"/>
  <c r="BB58" i="1"/>
  <c r="AX58" i="1"/>
  <c r="AQ58" i="1"/>
  <c r="AK155" i="1" s="1"/>
  <c r="AM58" i="1"/>
  <c r="AJ155" i="1"/>
  <c r="AF58" i="1"/>
  <c r="Z155" i="1"/>
  <c r="AB58" i="1"/>
  <c r="Y155" i="1"/>
  <c r="U58" i="1"/>
  <c r="Q58" i="1"/>
  <c r="N155" i="1" s="1"/>
  <c r="J58" i="1"/>
  <c r="F58" i="1"/>
  <c r="J43" i="18"/>
  <c r="F41" i="16" s="1"/>
  <c r="F43" i="18"/>
  <c r="C43" i="18"/>
  <c r="D41" i="16" s="1"/>
  <c r="J43" i="17"/>
  <c r="F38" i="16" s="1"/>
  <c r="F43" i="17"/>
  <c r="E38" i="16" s="1"/>
  <c r="C43" i="17"/>
  <c r="D38" i="16" s="1"/>
  <c r="M33" i="21"/>
  <c r="M27" i="21"/>
  <c r="M42" i="21"/>
  <c r="M41" i="21"/>
  <c r="M40" i="21"/>
  <c r="M39" i="21"/>
  <c r="M38" i="21"/>
  <c r="M37" i="21"/>
  <c r="M36" i="21"/>
  <c r="M35" i="21"/>
  <c r="M34" i="21"/>
  <c r="M32" i="21"/>
  <c r="M30" i="21"/>
  <c r="M29" i="21"/>
  <c r="M28" i="21"/>
  <c r="M22" i="21"/>
  <c r="M26" i="21"/>
  <c r="M25" i="21"/>
  <c r="M24" i="21"/>
  <c r="M21" i="21"/>
  <c r="M20" i="21"/>
  <c r="M19" i="21"/>
  <c r="M18" i="21"/>
  <c r="M17" i="21"/>
  <c r="M16" i="21"/>
  <c r="M15" i="21"/>
  <c r="M14" i="21"/>
  <c r="M13" i="21"/>
  <c r="M11" i="21"/>
  <c r="M10" i="21"/>
  <c r="E56" i="4"/>
  <c r="C56" i="4"/>
  <c r="F56" i="4"/>
  <c r="M58" i="3"/>
  <c r="M57" i="3"/>
  <c r="K58" i="3"/>
  <c r="K57" i="3"/>
  <c r="I58" i="3"/>
  <c r="I57" i="3"/>
  <c r="G58" i="3"/>
  <c r="G57" i="3"/>
  <c r="E58" i="3"/>
  <c r="E57" i="3"/>
  <c r="C58" i="3"/>
  <c r="C57" i="3"/>
  <c r="U57" i="3"/>
  <c r="Q158" i="3" s="1"/>
  <c r="S57" i="3"/>
  <c r="P158" i="3" s="1"/>
  <c r="M58" i="2"/>
  <c r="K58" i="2"/>
  <c r="I58" i="2"/>
  <c r="G58" i="2"/>
  <c r="E58" i="2"/>
  <c r="C58" i="2"/>
  <c r="S57" i="2"/>
  <c r="Q57" i="2"/>
  <c r="P154" i="2" s="1"/>
  <c r="O57" i="2"/>
  <c r="P58" i="2" s="1"/>
  <c r="BM57" i="1"/>
  <c r="BG154" i="1" s="1"/>
  <c r="BI57" i="1"/>
  <c r="BB57" i="1"/>
  <c r="AX57" i="1"/>
  <c r="AY58" i="1"/>
  <c r="AQ57" i="1"/>
  <c r="AK154" i="1" s="1"/>
  <c r="AM57" i="1"/>
  <c r="AJ154" i="1"/>
  <c r="AF57" i="1"/>
  <c r="AB57" i="1"/>
  <c r="U57" i="1"/>
  <c r="V58" i="1" s="1"/>
  <c r="Q57" i="1"/>
  <c r="N154" i="1"/>
  <c r="J57" i="1"/>
  <c r="F57" i="1"/>
  <c r="G58" i="1" s="1"/>
  <c r="E55" i="4"/>
  <c r="C55" i="4"/>
  <c r="F55" i="4"/>
  <c r="B150" i="4" s="1"/>
  <c r="M56" i="3"/>
  <c r="K56" i="3"/>
  <c r="I56" i="3"/>
  <c r="G56" i="3"/>
  <c r="E56" i="3"/>
  <c r="C56" i="3"/>
  <c r="U56" i="3"/>
  <c r="Q157" i="3" s="1"/>
  <c r="S56" i="3"/>
  <c r="P157" i="3" s="1"/>
  <c r="M56" i="2"/>
  <c r="K56" i="2"/>
  <c r="I56" i="2"/>
  <c r="G56" i="2"/>
  <c r="E56" i="2"/>
  <c r="C56" i="2"/>
  <c r="S56" i="2"/>
  <c r="Q153" i="2" s="1"/>
  <c r="Q56" i="2"/>
  <c r="P153" i="2" s="1"/>
  <c r="O56" i="2"/>
  <c r="P56" i="2" s="1"/>
  <c r="BL56" i="1"/>
  <c r="BH56" i="1"/>
  <c r="BF56" i="1"/>
  <c r="AP56" i="1"/>
  <c r="AL56" i="1"/>
  <c r="AJ56" i="1"/>
  <c r="AE56" i="1"/>
  <c r="AA56" i="1"/>
  <c r="Y56" i="1"/>
  <c r="T56" i="1"/>
  <c r="P56" i="1"/>
  <c r="N56" i="1"/>
  <c r="I56" i="1"/>
  <c r="E56" i="1"/>
  <c r="C56" i="1"/>
  <c r="BM56" i="1"/>
  <c r="BI56" i="1"/>
  <c r="BF153" i="1" s="1"/>
  <c r="BB56" i="1"/>
  <c r="AV153" i="1" s="1"/>
  <c r="AX56" i="1"/>
  <c r="AU153" i="1" s="1"/>
  <c r="AQ56" i="1"/>
  <c r="AK153" i="1" s="1"/>
  <c r="AM56" i="1"/>
  <c r="AF56" i="1"/>
  <c r="AB56" i="1"/>
  <c r="U56" i="1"/>
  <c r="Q56" i="1"/>
  <c r="J56" i="1"/>
  <c r="C153" i="1" s="1"/>
  <c r="F56" i="1"/>
  <c r="H22" i="16"/>
  <c r="H25" i="16"/>
  <c r="H37" i="16"/>
  <c r="H40" i="16"/>
  <c r="L9" i="9"/>
  <c r="L11" i="9"/>
  <c r="L12" i="9"/>
  <c r="L14" i="9"/>
  <c r="L15" i="9"/>
  <c r="L16" i="9"/>
  <c r="L19" i="9"/>
  <c r="L21" i="9"/>
  <c r="L24" i="9"/>
  <c r="L22" i="9"/>
  <c r="L28" i="9"/>
  <c r="L29" i="9"/>
  <c r="L30" i="9"/>
  <c r="L31" i="9"/>
  <c r="L41" i="9"/>
  <c r="L42" i="9"/>
  <c r="B43" i="9"/>
  <c r="C43" i="9"/>
  <c r="D43" i="9"/>
  <c r="E43" i="9"/>
  <c r="F43" i="9"/>
  <c r="G43" i="9"/>
  <c r="I43" i="9"/>
  <c r="J43" i="9"/>
  <c r="K43" i="9"/>
  <c r="M43" i="9"/>
  <c r="S58" i="3"/>
  <c r="U58" i="3"/>
  <c r="Q159" i="3" s="1"/>
  <c r="O58" i="2"/>
  <c r="P59" i="2" s="1"/>
  <c r="Q58" i="2"/>
  <c r="S58" i="2"/>
  <c r="T58" i="2" s="1"/>
  <c r="F59" i="1"/>
  <c r="B156" i="1" s="1"/>
  <c r="J59" i="1"/>
  <c r="K59" i="1" s="1"/>
  <c r="Q59" i="1"/>
  <c r="U59" i="1"/>
  <c r="AB59" i="1"/>
  <c r="AF59" i="1"/>
  <c r="Z156" i="1" s="1"/>
  <c r="AM59" i="1"/>
  <c r="AJ156" i="1"/>
  <c r="AQ59" i="1"/>
  <c r="BI59" i="1"/>
  <c r="BM59" i="1"/>
  <c r="BG156" i="1" s="1"/>
  <c r="AZ55" i="1"/>
  <c r="AV55" i="1"/>
  <c r="AW56" i="1"/>
  <c r="AT55" i="1"/>
  <c r="AU56" i="1" s="1"/>
  <c r="C54" i="4"/>
  <c r="E54" i="4"/>
  <c r="F54" i="4"/>
  <c r="B149" i="4" s="1"/>
  <c r="C55" i="3"/>
  <c r="E55" i="3"/>
  <c r="G55" i="3"/>
  <c r="I55" i="3"/>
  <c r="K55" i="3"/>
  <c r="M55" i="3"/>
  <c r="S55" i="3"/>
  <c r="U55" i="3"/>
  <c r="Q156" i="3" s="1"/>
  <c r="C55" i="2"/>
  <c r="E55" i="2"/>
  <c r="G55" i="2"/>
  <c r="I55" i="2"/>
  <c r="K55" i="2"/>
  <c r="M55" i="2"/>
  <c r="O55" i="2"/>
  <c r="Q55" i="2"/>
  <c r="P152" i="2" s="1"/>
  <c r="S55" i="2"/>
  <c r="C55" i="1"/>
  <c r="E55" i="1"/>
  <c r="F55" i="1"/>
  <c r="B152" i="1" s="1"/>
  <c r="I55" i="1"/>
  <c r="J55" i="1"/>
  <c r="N55" i="1"/>
  <c r="P55" i="1"/>
  <c r="Q55" i="1"/>
  <c r="N152" i="1" s="1"/>
  <c r="T55" i="1"/>
  <c r="U55" i="1"/>
  <c r="Y55" i="1"/>
  <c r="AA55" i="1"/>
  <c r="AB55" i="1"/>
  <c r="Y152" i="1" s="1"/>
  <c r="AE55" i="1"/>
  <c r="AF55" i="1"/>
  <c r="AJ55" i="1"/>
  <c r="AL55" i="1"/>
  <c r="AM55" i="1"/>
  <c r="AJ152" i="1"/>
  <c r="AP55" i="1"/>
  <c r="AQ55" i="1"/>
  <c r="AK152" i="1" s="1"/>
  <c r="BF55" i="1"/>
  <c r="BH55" i="1"/>
  <c r="BI55" i="1"/>
  <c r="BL55" i="1"/>
  <c r="BM55" i="1"/>
  <c r="BN56" i="1" s="1"/>
  <c r="BG152" i="1"/>
  <c r="L24" i="5"/>
  <c r="R11" i="5"/>
  <c r="F53" i="4"/>
  <c r="B148" i="4" s="1"/>
  <c r="U54" i="3"/>
  <c r="S54" i="3"/>
  <c r="P155" i="3" s="1"/>
  <c r="J54" i="1"/>
  <c r="K57" i="1" s="1"/>
  <c r="H40" i="20"/>
  <c r="G20" i="19"/>
  <c r="G14" i="19"/>
  <c r="D42" i="19"/>
  <c r="D41" i="19"/>
  <c r="D40" i="19"/>
  <c r="D38" i="19"/>
  <c r="D32" i="19"/>
  <c r="D29" i="19"/>
  <c r="D27" i="19"/>
  <c r="D26" i="19"/>
  <c r="D24" i="19"/>
  <c r="G39" i="19"/>
  <c r="N37" i="17"/>
  <c r="G33" i="19"/>
  <c r="G30" i="19"/>
  <c r="G25" i="19"/>
  <c r="K42" i="19"/>
  <c r="K39" i="19"/>
  <c r="K36" i="19"/>
  <c r="N35" i="17"/>
  <c r="K34" i="19"/>
  <c r="K32" i="19"/>
  <c r="K31" i="19"/>
  <c r="N29" i="17"/>
  <c r="N27" i="17"/>
  <c r="N26" i="17"/>
  <c r="N24" i="17"/>
  <c r="N20" i="17"/>
  <c r="K19" i="19"/>
  <c r="N17" i="17"/>
  <c r="K15" i="19"/>
  <c r="K13" i="19"/>
  <c r="N11" i="17"/>
  <c r="G21" i="19"/>
  <c r="G19" i="19"/>
  <c r="G16" i="19"/>
  <c r="G13" i="19"/>
  <c r="G10" i="19"/>
  <c r="D16" i="19"/>
  <c r="D14" i="19"/>
  <c r="D12" i="19"/>
  <c r="F9" i="19"/>
  <c r="M43" i="13"/>
  <c r="M43" i="14"/>
  <c r="G43" i="11"/>
  <c r="Q95" i="5"/>
  <c r="R92" i="5"/>
  <c r="C53" i="4"/>
  <c r="E53" i="4"/>
  <c r="C54" i="3"/>
  <c r="E54" i="3"/>
  <c r="G54" i="3"/>
  <c r="I54" i="3"/>
  <c r="K54" i="3"/>
  <c r="M54" i="3"/>
  <c r="T54" i="3"/>
  <c r="O54" i="2"/>
  <c r="Q54" i="2"/>
  <c r="R55" i="2" s="1"/>
  <c r="S54" i="2"/>
  <c r="F54" i="1"/>
  <c r="G57" i="1" s="1"/>
  <c r="Q54" i="1"/>
  <c r="R54" i="1" s="1"/>
  <c r="N151" i="1"/>
  <c r="U54" i="1"/>
  <c r="V57" i="1" s="1"/>
  <c r="AB54" i="1"/>
  <c r="AF54" i="1"/>
  <c r="AM54" i="1"/>
  <c r="AJ151" i="1" s="1"/>
  <c r="AQ54" i="1"/>
  <c r="AR57" i="1" s="1"/>
  <c r="AK151" i="1"/>
  <c r="BI54" i="1"/>
  <c r="BM54" i="1"/>
  <c r="L17" i="15"/>
  <c r="Q154" i="3"/>
  <c r="P154" i="3"/>
  <c r="V53" i="3"/>
  <c r="T53" i="3"/>
  <c r="M53" i="3"/>
  <c r="K53" i="3"/>
  <c r="I53" i="3"/>
  <c r="G53" i="3"/>
  <c r="E53" i="3"/>
  <c r="C53" i="3"/>
  <c r="Q153" i="3"/>
  <c r="P153" i="3"/>
  <c r="V52" i="3"/>
  <c r="T52" i="3"/>
  <c r="M52" i="3"/>
  <c r="K52" i="3"/>
  <c r="I52" i="3"/>
  <c r="G52" i="3"/>
  <c r="E52" i="3"/>
  <c r="C52" i="3"/>
  <c r="U50" i="3"/>
  <c r="V51" i="3" s="1"/>
  <c r="S50" i="3"/>
  <c r="P151" i="3" s="1"/>
  <c r="M51" i="3"/>
  <c r="K51" i="3"/>
  <c r="I51" i="3"/>
  <c r="G51" i="3"/>
  <c r="E51" i="3"/>
  <c r="C51" i="3"/>
  <c r="P152" i="3"/>
  <c r="Q152" i="3"/>
  <c r="U49" i="3"/>
  <c r="S49" i="3"/>
  <c r="P150" i="3" s="1"/>
  <c r="M50" i="3"/>
  <c r="K50" i="3"/>
  <c r="I50" i="3"/>
  <c r="G50" i="3"/>
  <c r="E50" i="3"/>
  <c r="C50" i="3"/>
  <c r="K49" i="3"/>
  <c r="G49" i="3"/>
  <c r="C49" i="3"/>
  <c r="U48" i="3"/>
  <c r="S48" i="3"/>
  <c r="M49" i="3"/>
  <c r="I49" i="3"/>
  <c r="E49" i="3"/>
  <c r="C48" i="3"/>
  <c r="E48" i="3"/>
  <c r="G48" i="3"/>
  <c r="I48" i="3"/>
  <c r="K48" i="3"/>
  <c r="M48" i="3"/>
  <c r="S47" i="3"/>
  <c r="T48" i="3" s="1"/>
  <c r="U47" i="3"/>
  <c r="C47" i="3"/>
  <c r="E47" i="3"/>
  <c r="G47" i="3"/>
  <c r="I47" i="3"/>
  <c r="K47" i="3"/>
  <c r="M47" i="3"/>
  <c r="U46" i="3"/>
  <c r="S46" i="3"/>
  <c r="U45" i="3"/>
  <c r="Q146" i="3" s="1"/>
  <c r="S45" i="3"/>
  <c r="P146" i="3" s="1"/>
  <c r="M46" i="3"/>
  <c r="K46" i="3"/>
  <c r="I46" i="3"/>
  <c r="G46" i="3"/>
  <c r="E46" i="3"/>
  <c r="C46" i="3"/>
  <c r="C45" i="3"/>
  <c r="E45" i="3"/>
  <c r="G45" i="3"/>
  <c r="I45" i="3"/>
  <c r="K45" i="3"/>
  <c r="M45" i="3"/>
  <c r="S44" i="3"/>
  <c r="P145" i="3" s="1"/>
  <c r="U44" i="3"/>
  <c r="Q145" i="3" s="1"/>
  <c r="S10" i="3"/>
  <c r="P111" i="3" s="1"/>
  <c r="U10" i="3"/>
  <c r="Q111" i="3" s="1"/>
  <c r="S11" i="3"/>
  <c r="P112" i="3" s="1"/>
  <c r="U11" i="3"/>
  <c r="Q112" i="3" s="1"/>
  <c r="S12" i="3"/>
  <c r="P113" i="3" s="1"/>
  <c r="U12" i="3"/>
  <c r="Q113" i="3" s="1"/>
  <c r="S13" i="3"/>
  <c r="P114" i="3" s="1"/>
  <c r="U13" i="3"/>
  <c r="Q114" i="3" s="1"/>
  <c r="S14" i="3"/>
  <c r="P115" i="3" s="1"/>
  <c r="U14" i="3"/>
  <c r="Q115" i="3" s="1"/>
  <c r="S15" i="3"/>
  <c r="P116" i="3" s="1"/>
  <c r="U15" i="3"/>
  <c r="S16" i="3"/>
  <c r="P117" i="3" s="1"/>
  <c r="U16" i="3"/>
  <c r="Q117" i="3" s="1"/>
  <c r="S17" i="3"/>
  <c r="U17" i="3"/>
  <c r="Q118" i="3" s="1"/>
  <c r="S18" i="3"/>
  <c r="U18" i="3"/>
  <c r="Q119" i="3" s="1"/>
  <c r="S19" i="3"/>
  <c r="P120" i="3" s="1"/>
  <c r="U19" i="3"/>
  <c r="Q120" i="3" s="1"/>
  <c r="S20" i="3"/>
  <c r="U20" i="3"/>
  <c r="Q121" i="3" s="1"/>
  <c r="S21" i="3"/>
  <c r="P122" i="3" s="1"/>
  <c r="U21" i="3"/>
  <c r="Q122" i="3" s="1"/>
  <c r="S22" i="3"/>
  <c r="U22" i="3"/>
  <c r="Q123" i="3" s="1"/>
  <c r="S23" i="3"/>
  <c r="P124" i="3" s="1"/>
  <c r="U23" i="3"/>
  <c r="S24" i="3"/>
  <c r="P125" i="3" s="1"/>
  <c r="U24" i="3"/>
  <c r="S25" i="3"/>
  <c r="P126" i="3" s="1"/>
  <c r="U25" i="3"/>
  <c r="Q126" i="3" s="1"/>
  <c r="S26" i="3"/>
  <c r="P127" i="3" s="1"/>
  <c r="U26" i="3"/>
  <c r="Q127" i="3" s="1"/>
  <c r="S27" i="3"/>
  <c r="P128" i="3" s="1"/>
  <c r="U27" i="3"/>
  <c r="Q128" i="3" s="1"/>
  <c r="S28" i="3"/>
  <c r="P129" i="3" s="1"/>
  <c r="U28" i="3"/>
  <c r="S29" i="3"/>
  <c r="U29" i="3"/>
  <c r="Q130" i="3" s="1"/>
  <c r="S30" i="3"/>
  <c r="P131" i="3" s="1"/>
  <c r="U30" i="3"/>
  <c r="Q131" i="3" s="1"/>
  <c r="S31" i="3"/>
  <c r="P132" i="3" s="1"/>
  <c r="U31" i="3"/>
  <c r="Q132" i="3" s="1"/>
  <c r="S32" i="3"/>
  <c r="P133" i="3" s="1"/>
  <c r="U32" i="3"/>
  <c r="Q133" i="3" s="1"/>
  <c r="S33" i="3"/>
  <c r="P134" i="3" s="1"/>
  <c r="U33" i="3"/>
  <c r="Q134" i="3" s="1"/>
  <c r="S34" i="3"/>
  <c r="P135" i="3" s="1"/>
  <c r="U34" i="3"/>
  <c r="Q135" i="3" s="1"/>
  <c r="S35" i="3"/>
  <c r="P136" i="3" s="1"/>
  <c r="U35" i="3"/>
  <c r="S36" i="3"/>
  <c r="P137" i="3" s="1"/>
  <c r="U36" i="3"/>
  <c r="Q137" i="3" s="1"/>
  <c r="S37" i="3"/>
  <c r="U37" i="3"/>
  <c r="V38" i="3" s="1"/>
  <c r="P139" i="3"/>
  <c r="Q139" i="3"/>
  <c r="S39" i="3"/>
  <c r="P140" i="3" s="1"/>
  <c r="U39" i="3"/>
  <c r="S40" i="3"/>
  <c r="P141" i="3" s="1"/>
  <c r="U40" i="3"/>
  <c r="S41" i="3"/>
  <c r="P142" i="3" s="1"/>
  <c r="U41" i="3"/>
  <c r="Q142" i="3" s="1"/>
  <c r="S42" i="3"/>
  <c r="P143" i="3" s="1"/>
  <c r="U42" i="3"/>
  <c r="Q143" i="3" s="1"/>
  <c r="S43" i="3"/>
  <c r="P144" i="3" s="1"/>
  <c r="U43" i="3"/>
  <c r="Q144" i="3" s="1"/>
  <c r="U9" i="3"/>
  <c r="Q110" i="3" s="1"/>
  <c r="S9" i="3"/>
  <c r="P110" i="3" s="1"/>
  <c r="R18" i="3"/>
  <c r="P18" i="3"/>
  <c r="R17" i="3"/>
  <c r="P17" i="3"/>
  <c r="R16" i="3"/>
  <c r="P16" i="3"/>
  <c r="R15" i="3"/>
  <c r="P15" i="3"/>
  <c r="R14" i="3"/>
  <c r="P14" i="3"/>
  <c r="R13" i="3"/>
  <c r="P13" i="3"/>
  <c r="R12" i="3"/>
  <c r="P12" i="3"/>
  <c r="R11" i="3"/>
  <c r="P11" i="3"/>
  <c r="R10" i="3"/>
  <c r="P10" i="3"/>
  <c r="M44" i="3"/>
  <c r="K44" i="3"/>
  <c r="M43" i="3"/>
  <c r="K43" i="3"/>
  <c r="M42" i="3"/>
  <c r="K42" i="3"/>
  <c r="M41" i="3"/>
  <c r="K41" i="3"/>
  <c r="M40" i="3"/>
  <c r="K40" i="3"/>
  <c r="M39" i="3"/>
  <c r="K39" i="3"/>
  <c r="M37" i="3"/>
  <c r="K37" i="3"/>
  <c r="M36" i="3"/>
  <c r="K36" i="3"/>
  <c r="M35" i="3"/>
  <c r="K35" i="3"/>
  <c r="M34" i="3"/>
  <c r="K34" i="3"/>
  <c r="M33" i="3"/>
  <c r="K33" i="3"/>
  <c r="M32" i="3"/>
  <c r="K32" i="3"/>
  <c r="M31" i="3"/>
  <c r="K31" i="3"/>
  <c r="M30" i="3"/>
  <c r="K30" i="3"/>
  <c r="M29" i="3"/>
  <c r="K29" i="3"/>
  <c r="M28" i="3"/>
  <c r="K28" i="3"/>
  <c r="M27" i="3"/>
  <c r="K27" i="3"/>
  <c r="M26" i="3"/>
  <c r="K26" i="3"/>
  <c r="M25" i="3"/>
  <c r="K25" i="3"/>
  <c r="M24" i="3"/>
  <c r="K24" i="3"/>
  <c r="M17" i="3"/>
  <c r="K17" i="3"/>
  <c r="M16" i="3"/>
  <c r="K16" i="3"/>
  <c r="M15" i="3"/>
  <c r="K15" i="3"/>
  <c r="M14" i="3"/>
  <c r="K14" i="3"/>
  <c r="M13" i="3"/>
  <c r="K13" i="3"/>
  <c r="M12" i="3"/>
  <c r="K12" i="3"/>
  <c r="M11" i="3"/>
  <c r="K11" i="3"/>
  <c r="M10" i="3"/>
  <c r="K10" i="3"/>
  <c r="I44" i="3"/>
  <c r="G44" i="3"/>
  <c r="I43" i="3"/>
  <c r="G43" i="3"/>
  <c r="I42" i="3"/>
  <c r="G42" i="3"/>
  <c r="I41" i="3"/>
  <c r="G41" i="3"/>
  <c r="I40" i="3"/>
  <c r="G40" i="3"/>
  <c r="I39" i="3"/>
  <c r="G39" i="3"/>
  <c r="I37" i="3"/>
  <c r="G37" i="3"/>
  <c r="I36" i="3"/>
  <c r="G36" i="3"/>
  <c r="I35" i="3"/>
  <c r="G35" i="3"/>
  <c r="I34" i="3"/>
  <c r="G34" i="3"/>
  <c r="I33" i="3"/>
  <c r="G33" i="3"/>
  <c r="I32" i="3"/>
  <c r="G32" i="3"/>
  <c r="I31" i="3"/>
  <c r="G31" i="3"/>
  <c r="I30" i="3"/>
  <c r="G30" i="3"/>
  <c r="I29" i="3"/>
  <c r="G29" i="3"/>
  <c r="I28" i="3"/>
  <c r="G28" i="3"/>
  <c r="I27" i="3"/>
  <c r="G27" i="3"/>
  <c r="I26" i="3"/>
  <c r="G26" i="3"/>
  <c r="I25" i="3"/>
  <c r="G25" i="3"/>
  <c r="I24" i="3"/>
  <c r="G24" i="3"/>
  <c r="I23" i="3"/>
  <c r="G23" i="3"/>
  <c r="I22" i="3"/>
  <c r="I21" i="3"/>
  <c r="G21" i="3"/>
  <c r="I20" i="3"/>
  <c r="G20" i="3"/>
  <c r="I19" i="3"/>
  <c r="G19" i="3"/>
  <c r="I18" i="3"/>
  <c r="G18" i="3"/>
  <c r="I17" i="3"/>
  <c r="G17" i="3"/>
  <c r="I16" i="3"/>
  <c r="G16" i="3"/>
  <c r="I15" i="3"/>
  <c r="G15" i="3"/>
  <c r="I14" i="3"/>
  <c r="G14" i="3"/>
  <c r="I13" i="3"/>
  <c r="G13" i="3"/>
  <c r="I12" i="3"/>
  <c r="G12" i="3"/>
  <c r="I11" i="3"/>
  <c r="G11" i="3"/>
  <c r="I10" i="3"/>
  <c r="G10" i="3"/>
  <c r="E44" i="3"/>
  <c r="E43" i="3"/>
  <c r="E42" i="3"/>
  <c r="E41" i="3"/>
  <c r="E40" i="3"/>
  <c r="E39"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C44" i="3"/>
  <c r="C43" i="3"/>
  <c r="C42" i="3"/>
  <c r="C41" i="3"/>
  <c r="C40" i="3"/>
  <c r="C39" i="3"/>
  <c r="C37" i="3"/>
  <c r="C36" i="3"/>
  <c r="C35" i="3"/>
  <c r="C34" i="3"/>
  <c r="C33" i="3"/>
  <c r="C32" i="3"/>
  <c r="C31" i="3"/>
  <c r="C30" i="3"/>
  <c r="C29" i="3"/>
  <c r="C28" i="3"/>
  <c r="C27" i="3"/>
  <c r="C26" i="3"/>
  <c r="C25" i="3"/>
  <c r="C24" i="3"/>
  <c r="C23" i="3"/>
  <c r="C22" i="3"/>
  <c r="C21" i="3"/>
  <c r="C20" i="3"/>
  <c r="C17" i="3"/>
  <c r="C16" i="3"/>
  <c r="C14" i="3"/>
  <c r="C13" i="3"/>
  <c r="C11" i="3"/>
  <c r="C10" i="3"/>
  <c r="C15" i="16"/>
  <c r="C14" i="16"/>
  <c r="C13" i="16"/>
  <c r="F16" i="16"/>
  <c r="E16" i="16"/>
  <c r="C16" i="16"/>
  <c r="C9" i="16"/>
  <c r="C12" i="16"/>
  <c r="C8" i="16"/>
  <c r="C7" i="16"/>
  <c r="C11" i="16"/>
  <c r="C10" i="16" s="1"/>
  <c r="H7" i="16"/>
  <c r="H10" i="16"/>
  <c r="H23" i="21"/>
  <c r="H44" i="21" s="1"/>
  <c r="H43" i="21"/>
  <c r="C43" i="21"/>
  <c r="D43" i="21"/>
  <c r="E43" i="21"/>
  <c r="F43" i="21"/>
  <c r="F44" i="21" s="1"/>
  <c r="G43" i="21"/>
  <c r="N43" i="21"/>
  <c r="N23" i="21"/>
  <c r="O43" i="21"/>
  <c r="O44" i="21" s="1"/>
  <c r="P43" i="21"/>
  <c r="P44" i="21" s="1"/>
  <c r="Q43" i="21"/>
  <c r="B43" i="21"/>
  <c r="I23" i="21"/>
  <c r="I43" i="21"/>
  <c r="H10" i="20"/>
  <c r="H11" i="20"/>
  <c r="H12" i="20"/>
  <c r="H13" i="20"/>
  <c r="H14" i="20"/>
  <c r="G10" i="20"/>
  <c r="G11" i="20"/>
  <c r="G12" i="20"/>
  <c r="G13" i="20"/>
  <c r="G14" i="20"/>
  <c r="H9" i="20"/>
  <c r="G9" i="20"/>
  <c r="F17" i="20"/>
  <c r="F16" i="20"/>
  <c r="E17" i="20"/>
  <c r="E16" i="20"/>
  <c r="F10" i="20"/>
  <c r="F11" i="20"/>
  <c r="F12" i="20"/>
  <c r="F13" i="20"/>
  <c r="F14" i="20"/>
  <c r="F9" i="20"/>
  <c r="E10" i="20"/>
  <c r="E11" i="20"/>
  <c r="E12" i="20"/>
  <c r="E13" i="20"/>
  <c r="E14" i="20"/>
  <c r="F59" i="20"/>
  <c r="F62" i="20"/>
  <c r="E59" i="20"/>
  <c r="E62" i="20"/>
  <c r="G59" i="20"/>
  <c r="G62" i="20"/>
  <c r="H59" i="20"/>
  <c r="H64" i="20" s="1"/>
  <c r="H62" i="20"/>
  <c r="G37" i="20"/>
  <c r="G40" i="20"/>
  <c r="H37" i="20"/>
  <c r="H42" i="20" s="1"/>
  <c r="F37" i="20"/>
  <c r="F40" i="20"/>
  <c r="E37" i="20"/>
  <c r="E40" i="20"/>
  <c r="H18" i="20"/>
  <c r="G18" i="20"/>
  <c r="S53" i="2"/>
  <c r="Q150" i="2" s="1"/>
  <c r="Q53" i="2"/>
  <c r="S52" i="2"/>
  <c r="Q149" i="2" s="1"/>
  <c r="Q52" i="2"/>
  <c r="P149" i="2" s="1"/>
  <c r="O53" i="2"/>
  <c r="O52" i="2"/>
  <c r="M53" i="2"/>
  <c r="K53" i="2"/>
  <c r="I53" i="2"/>
  <c r="G53" i="2"/>
  <c r="E53" i="2"/>
  <c r="C53" i="2"/>
  <c r="C52" i="2"/>
  <c r="E52" i="2"/>
  <c r="G52" i="2"/>
  <c r="I52" i="2"/>
  <c r="K52" i="2"/>
  <c r="M52" i="2"/>
  <c r="O51" i="2"/>
  <c r="P54" i="2" s="1"/>
  <c r="Q51" i="2"/>
  <c r="P148" i="2" s="1"/>
  <c r="S51" i="2"/>
  <c r="Q148" i="2" s="1"/>
  <c r="S50" i="2"/>
  <c r="Q50" i="2"/>
  <c r="O50" i="2"/>
  <c r="S49" i="2"/>
  <c r="Q49" i="2"/>
  <c r="P146" i="2" s="1"/>
  <c r="O49" i="2"/>
  <c r="M50" i="2"/>
  <c r="K50" i="2"/>
  <c r="I50" i="2"/>
  <c r="G50" i="2"/>
  <c r="E50" i="2"/>
  <c r="C50" i="2"/>
  <c r="C49" i="2"/>
  <c r="E49" i="2"/>
  <c r="G49" i="2"/>
  <c r="I49" i="2"/>
  <c r="K49" i="2"/>
  <c r="M49" i="2"/>
  <c r="O48" i="2"/>
  <c r="Q48" i="2"/>
  <c r="S48" i="2"/>
  <c r="T48" i="2"/>
  <c r="Q9" i="2"/>
  <c r="Q10" i="2"/>
  <c r="P107" i="2" s="1"/>
  <c r="Q11" i="2"/>
  <c r="P108" i="2" s="1"/>
  <c r="Q12" i="2"/>
  <c r="Q13" i="2"/>
  <c r="Q14" i="2"/>
  <c r="P111" i="2" s="1"/>
  <c r="Q15" i="2"/>
  <c r="R18" i="2" s="1"/>
  <c r="Q16" i="2"/>
  <c r="P113" i="2" s="1"/>
  <c r="Q17" i="2"/>
  <c r="P114" i="2" s="1"/>
  <c r="Q18" i="2"/>
  <c r="P115" i="2" s="1"/>
  <c r="Q19" i="2"/>
  <c r="Q20" i="2"/>
  <c r="Q21" i="2"/>
  <c r="R21" i="2" s="1"/>
  <c r="Q22" i="2"/>
  <c r="P119" i="2" s="1"/>
  <c r="Q23" i="2"/>
  <c r="Q24" i="2"/>
  <c r="P121" i="2" s="1"/>
  <c r="Q25" i="2"/>
  <c r="P122" i="2" s="1"/>
  <c r="Q26" i="2"/>
  <c r="P123" i="2" s="1"/>
  <c r="Q27" i="2"/>
  <c r="R27" i="2" s="1"/>
  <c r="Q28" i="2"/>
  <c r="Q29" i="2"/>
  <c r="P126" i="2" s="1"/>
  <c r="Q30" i="2"/>
  <c r="Q31" i="2"/>
  <c r="Q32" i="2"/>
  <c r="P129" i="2" s="1"/>
  <c r="Q33" i="2"/>
  <c r="Q34" i="2"/>
  <c r="Q35" i="2"/>
  <c r="Q36" i="2"/>
  <c r="Q37" i="2"/>
  <c r="Q38" i="2"/>
  <c r="P135" i="2" s="1"/>
  <c r="Q39" i="2"/>
  <c r="Q40" i="2"/>
  <c r="Q41" i="2"/>
  <c r="Q42" i="2"/>
  <c r="Q43" i="2"/>
  <c r="Q44" i="2"/>
  <c r="P141" i="2" s="1"/>
  <c r="Q45" i="2"/>
  <c r="Q46" i="2"/>
  <c r="Q47" i="2"/>
  <c r="P144" i="2" s="1"/>
  <c r="Q112" i="2"/>
  <c r="Q113" i="2"/>
  <c r="Q114" i="2"/>
  <c r="Q115" i="2"/>
  <c r="Q116" i="2"/>
  <c r="Q117" i="2"/>
  <c r="Q118" i="2"/>
  <c r="Q119" i="2"/>
  <c r="Q120" i="2"/>
  <c r="Q121" i="2"/>
  <c r="Q122" i="2"/>
  <c r="Q123" i="2"/>
  <c r="Q124" i="2"/>
  <c r="Q125" i="2"/>
  <c r="Q126" i="2"/>
  <c r="Q127" i="2"/>
  <c r="Q128" i="2"/>
  <c r="Q129" i="2"/>
  <c r="Q130" i="2"/>
  <c r="Q131" i="2"/>
  <c r="Q132" i="2"/>
  <c r="S36" i="2"/>
  <c r="T37" i="2" s="1"/>
  <c r="S37" i="2"/>
  <c r="Q134" i="2" s="1"/>
  <c r="S38" i="2"/>
  <c r="Q135" i="2" s="1"/>
  <c r="S39" i="2"/>
  <c r="T42" i="2" s="1"/>
  <c r="S40" i="2"/>
  <c r="Q137" i="2" s="1"/>
  <c r="S41" i="2"/>
  <c r="Q138" i="2" s="1"/>
  <c r="Q139" i="2"/>
  <c r="Q140" i="2"/>
  <c r="Q141" i="2"/>
  <c r="Q142" i="2"/>
  <c r="S46" i="2"/>
  <c r="Q143" i="2" s="1"/>
  <c r="S47" i="2"/>
  <c r="Q144" i="2" s="1"/>
  <c r="Q145" i="2"/>
  <c r="Q106" i="2"/>
  <c r="O47" i="2"/>
  <c r="O46" i="2"/>
  <c r="M47" i="2"/>
  <c r="K47" i="2"/>
  <c r="I47" i="2"/>
  <c r="G47" i="2"/>
  <c r="E47" i="2"/>
  <c r="C47" i="2"/>
  <c r="O45" i="2"/>
  <c r="M46" i="2"/>
  <c r="K46" i="2"/>
  <c r="I46" i="2"/>
  <c r="G46" i="2"/>
  <c r="E46" i="2"/>
  <c r="C46" i="2"/>
  <c r="O44" i="2"/>
  <c r="T16" i="2"/>
  <c r="T17" i="2"/>
  <c r="T19" i="2"/>
  <c r="T20" i="2"/>
  <c r="T22" i="2"/>
  <c r="T23" i="2"/>
  <c r="T25" i="2"/>
  <c r="T26" i="2"/>
  <c r="T28" i="2"/>
  <c r="T29" i="2"/>
  <c r="T31" i="2"/>
  <c r="T32" i="2"/>
  <c r="T34" i="2"/>
  <c r="T35" i="2"/>
  <c r="O10" i="2"/>
  <c r="O11" i="2"/>
  <c r="P11" i="2" s="1"/>
  <c r="O12" i="2"/>
  <c r="O13" i="2"/>
  <c r="P13" i="2" s="1"/>
  <c r="O14" i="2"/>
  <c r="O15" i="2"/>
  <c r="O16" i="2"/>
  <c r="O17" i="2"/>
  <c r="P17" i="2" s="1"/>
  <c r="O18" i="2"/>
  <c r="O19" i="2"/>
  <c r="P19" i="2" s="1"/>
  <c r="O20" i="2"/>
  <c r="O21" i="2"/>
  <c r="O22" i="2"/>
  <c r="O23" i="2"/>
  <c r="P23" i="2" s="1"/>
  <c r="O24" i="2"/>
  <c r="O25" i="2"/>
  <c r="P25" i="2" s="1"/>
  <c r="O26" i="2"/>
  <c r="O27" i="2"/>
  <c r="O28" i="2"/>
  <c r="O29" i="2"/>
  <c r="O30" i="2"/>
  <c r="O31" i="2"/>
  <c r="P31" i="2" s="1"/>
  <c r="O32" i="2"/>
  <c r="O33" i="2"/>
  <c r="O34" i="2"/>
  <c r="O35" i="2"/>
  <c r="O36" i="2"/>
  <c r="O37" i="2"/>
  <c r="P37" i="2" s="1"/>
  <c r="O38" i="2"/>
  <c r="O39" i="2"/>
  <c r="O40" i="2"/>
  <c r="O41" i="2"/>
  <c r="O42" i="2"/>
  <c r="O43" i="2"/>
  <c r="O9" i="2"/>
  <c r="P10" i="2" s="1"/>
  <c r="T44" i="2"/>
  <c r="T43" i="2"/>
  <c r="K44" i="2"/>
  <c r="I44" i="2"/>
  <c r="K43" i="2"/>
  <c r="I43" i="2"/>
  <c r="M41" i="2"/>
  <c r="K41" i="2"/>
  <c r="I41" i="2"/>
  <c r="M40" i="2"/>
  <c r="K40" i="2"/>
  <c r="I40" i="2"/>
  <c r="M38" i="2"/>
  <c r="K38" i="2"/>
  <c r="I38" i="2"/>
  <c r="M37" i="2"/>
  <c r="K37" i="2"/>
  <c r="I37" i="2"/>
  <c r="K35" i="2"/>
  <c r="I35" i="2"/>
  <c r="K34" i="2"/>
  <c r="I34" i="2"/>
  <c r="K32" i="2"/>
  <c r="I32" i="2"/>
  <c r="K31" i="2"/>
  <c r="I31" i="2"/>
  <c r="K29" i="2"/>
  <c r="I29" i="2"/>
  <c r="K28" i="2"/>
  <c r="I28" i="2"/>
  <c r="K26" i="2"/>
  <c r="I26" i="2"/>
  <c r="K25" i="2"/>
  <c r="I25" i="2"/>
  <c r="K23" i="2"/>
  <c r="I23" i="2"/>
  <c r="K22" i="2"/>
  <c r="I22" i="2"/>
  <c r="K20" i="2"/>
  <c r="I20" i="2"/>
  <c r="K19" i="2"/>
  <c r="I19" i="2"/>
  <c r="K17" i="2"/>
  <c r="I17" i="2"/>
  <c r="K16" i="2"/>
  <c r="I16" i="2"/>
  <c r="K14" i="2"/>
  <c r="I14" i="2"/>
  <c r="K13" i="2"/>
  <c r="I13" i="2"/>
  <c r="K11" i="2"/>
  <c r="I11" i="2"/>
  <c r="K10" i="2"/>
  <c r="I10" i="2"/>
  <c r="G41" i="2"/>
  <c r="G40" i="2"/>
  <c r="G38" i="2"/>
  <c r="G37" i="2"/>
  <c r="E44" i="2"/>
  <c r="E43" i="2"/>
  <c r="E41" i="2"/>
  <c r="E40" i="2"/>
  <c r="E38" i="2"/>
  <c r="E37" i="2"/>
  <c r="E35" i="2"/>
  <c r="E34" i="2"/>
  <c r="E32" i="2"/>
  <c r="E31" i="2"/>
  <c r="E29" i="2"/>
  <c r="E28" i="2"/>
  <c r="E26" i="2"/>
  <c r="E25" i="2"/>
  <c r="E23" i="2"/>
  <c r="E22" i="2"/>
  <c r="E20" i="2"/>
  <c r="E19" i="2"/>
  <c r="E17" i="2"/>
  <c r="E16" i="2"/>
  <c r="E14" i="2"/>
  <c r="E13" i="2"/>
  <c r="E11" i="2"/>
  <c r="E10" i="2"/>
  <c r="C44" i="2"/>
  <c r="C11" i="2"/>
  <c r="C13" i="2"/>
  <c r="C14" i="2"/>
  <c r="C16" i="2"/>
  <c r="C17" i="2"/>
  <c r="C19" i="2"/>
  <c r="C20" i="2"/>
  <c r="C22" i="2"/>
  <c r="C23" i="2"/>
  <c r="C25" i="2"/>
  <c r="C26" i="2"/>
  <c r="C28" i="2"/>
  <c r="C29" i="2"/>
  <c r="C31" i="2"/>
  <c r="C32" i="2"/>
  <c r="C34" i="2"/>
  <c r="C35" i="2"/>
  <c r="C37" i="2"/>
  <c r="C38" i="2"/>
  <c r="C40" i="2"/>
  <c r="C41" i="2"/>
  <c r="C43" i="2"/>
  <c r="C10" i="2"/>
  <c r="C24" i="19"/>
  <c r="C25" i="19"/>
  <c r="D25" i="19"/>
  <c r="C26" i="19"/>
  <c r="C27" i="19"/>
  <c r="C28" i="19"/>
  <c r="D28" i="19"/>
  <c r="C29" i="19"/>
  <c r="C30" i="19"/>
  <c r="D30" i="19"/>
  <c r="C31" i="19"/>
  <c r="D31" i="19"/>
  <c r="C32" i="19"/>
  <c r="B32" i="19" s="1"/>
  <c r="C33" i="19"/>
  <c r="D33" i="19"/>
  <c r="C34" i="19"/>
  <c r="D34" i="19"/>
  <c r="C35" i="19"/>
  <c r="D35" i="19"/>
  <c r="C36" i="19"/>
  <c r="D36" i="19"/>
  <c r="C37" i="19"/>
  <c r="D37" i="19"/>
  <c r="C38" i="19"/>
  <c r="C39" i="19"/>
  <c r="D39" i="19"/>
  <c r="C40" i="19"/>
  <c r="C41" i="19"/>
  <c r="C42" i="19"/>
  <c r="B42" i="19" s="1"/>
  <c r="D9" i="19"/>
  <c r="C10" i="19"/>
  <c r="D10" i="19"/>
  <c r="C11" i="19"/>
  <c r="D11" i="19"/>
  <c r="C12" i="19"/>
  <c r="C13" i="19"/>
  <c r="D13" i="19"/>
  <c r="C14" i="19"/>
  <c r="C15" i="19"/>
  <c r="D15" i="19"/>
  <c r="C16" i="19"/>
  <c r="C17" i="19"/>
  <c r="D17" i="19"/>
  <c r="C18" i="19"/>
  <c r="D18" i="19"/>
  <c r="C19" i="19"/>
  <c r="D19" i="19"/>
  <c r="C20" i="19"/>
  <c r="D20" i="19"/>
  <c r="C21" i="19"/>
  <c r="D21" i="19"/>
  <c r="G41" i="19"/>
  <c r="G42" i="19"/>
  <c r="J41" i="19"/>
  <c r="F41" i="19"/>
  <c r="J42" i="19"/>
  <c r="F42" i="19"/>
  <c r="K37" i="19"/>
  <c r="K38" i="19"/>
  <c r="K40" i="19"/>
  <c r="J37" i="19"/>
  <c r="J38" i="19"/>
  <c r="J39" i="19"/>
  <c r="J40" i="19"/>
  <c r="G37" i="19"/>
  <c r="G38" i="19"/>
  <c r="G40" i="19"/>
  <c r="F37" i="19"/>
  <c r="F38" i="19"/>
  <c r="F39" i="19"/>
  <c r="F40" i="19"/>
  <c r="K20" i="19"/>
  <c r="J20" i="19"/>
  <c r="F20" i="19"/>
  <c r="K21" i="19"/>
  <c r="K24" i="19"/>
  <c r="K25" i="19"/>
  <c r="N25" i="19" s="1"/>
  <c r="K27" i="19"/>
  <c r="K28" i="19"/>
  <c r="K30" i="19"/>
  <c r="K33" i="19"/>
  <c r="K35" i="19"/>
  <c r="G24" i="19"/>
  <c r="G26" i="19"/>
  <c r="G27" i="19"/>
  <c r="G28" i="19"/>
  <c r="G31" i="19"/>
  <c r="G32" i="19"/>
  <c r="G34" i="19"/>
  <c r="G35" i="19"/>
  <c r="G36" i="19"/>
  <c r="K11" i="19"/>
  <c r="K17" i="19"/>
  <c r="K18" i="19"/>
  <c r="G11" i="19"/>
  <c r="G17" i="19"/>
  <c r="G18" i="19"/>
  <c r="G29" i="19"/>
  <c r="G9" i="19"/>
  <c r="G12" i="19"/>
  <c r="G15" i="19"/>
  <c r="N15" i="19" s="1"/>
  <c r="K9" i="19"/>
  <c r="K10" i="19"/>
  <c r="K12" i="19"/>
  <c r="K14" i="19"/>
  <c r="K16" i="19"/>
  <c r="K29" i="19"/>
  <c r="F21" i="19"/>
  <c r="F19" i="19"/>
  <c r="F10" i="19"/>
  <c r="F11" i="19"/>
  <c r="F12" i="19"/>
  <c r="F13" i="19"/>
  <c r="F14" i="19"/>
  <c r="F15" i="19"/>
  <c r="F16" i="19"/>
  <c r="F17" i="19"/>
  <c r="F18" i="19"/>
  <c r="J21" i="19"/>
  <c r="J19" i="19"/>
  <c r="J9" i="19"/>
  <c r="J10" i="19"/>
  <c r="J11" i="19"/>
  <c r="J12" i="19"/>
  <c r="M12" i="19" s="1"/>
  <c r="J13" i="19"/>
  <c r="J14" i="19"/>
  <c r="J15" i="19"/>
  <c r="M15" i="19" s="1"/>
  <c r="J16" i="19"/>
  <c r="J17" i="19"/>
  <c r="M17" i="19" s="1"/>
  <c r="J18" i="19"/>
  <c r="J34" i="19"/>
  <c r="J35" i="19"/>
  <c r="J36" i="19"/>
  <c r="J31" i="19"/>
  <c r="J32" i="19"/>
  <c r="J33" i="19"/>
  <c r="I33" i="19" s="1"/>
  <c r="J24" i="19"/>
  <c r="J25" i="19"/>
  <c r="J26" i="19"/>
  <c r="J27" i="19"/>
  <c r="J28" i="19"/>
  <c r="J29" i="19"/>
  <c r="J30" i="19"/>
  <c r="F34" i="19"/>
  <c r="F35" i="19"/>
  <c r="F36" i="19"/>
  <c r="F31" i="19"/>
  <c r="E31" i="19" s="1"/>
  <c r="F32" i="19"/>
  <c r="E32" i="19" s="1"/>
  <c r="F33" i="19"/>
  <c r="F24" i="19"/>
  <c r="F25" i="19"/>
  <c r="F26" i="19"/>
  <c r="F27" i="19"/>
  <c r="F28" i="19"/>
  <c r="F29" i="19"/>
  <c r="F30" i="19"/>
  <c r="BM53" i="1"/>
  <c r="BI53" i="1"/>
  <c r="BF150" i="1" s="1"/>
  <c r="AT53" i="1"/>
  <c r="AZ53" i="1"/>
  <c r="AV53" i="1"/>
  <c r="AX53" i="1"/>
  <c r="AU150" i="1" s="1"/>
  <c r="AQ53" i="1"/>
  <c r="AK150" i="1" s="1"/>
  <c r="AM53" i="1"/>
  <c r="AJ150" i="1" s="1"/>
  <c r="AF53" i="1"/>
  <c r="Z150" i="1" s="1"/>
  <c r="AB53" i="1"/>
  <c r="U53" i="1"/>
  <c r="O150" i="1" s="1"/>
  <c r="Q53" i="1"/>
  <c r="N150" i="1" s="1"/>
  <c r="J53" i="1"/>
  <c r="C150" i="1" s="1"/>
  <c r="F53" i="1"/>
  <c r="B150" i="1" s="1"/>
  <c r="BM52" i="1"/>
  <c r="BG149" i="1" s="1"/>
  <c r="BL53" i="1"/>
  <c r="BI52" i="1"/>
  <c r="BJ53" i="1" s="1"/>
  <c r="BH53" i="1"/>
  <c r="BF53" i="1"/>
  <c r="AZ52" i="1"/>
  <c r="AT52" i="1"/>
  <c r="AV52" i="1"/>
  <c r="AQ52" i="1"/>
  <c r="AP53" i="1"/>
  <c r="AM52" i="1"/>
  <c r="AJ149" i="1" s="1"/>
  <c r="AL53" i="1"/>
  <c r="AJ53" i="1"/>
  <c r="AF52" i="1"/>
  <c r="AE53" i="1"/>
  <c r="AB52" i="1"/>
  <c r="Y149" i="1" s="1"/>
  <c r="AA53" i="1"/>
  <c r="Y53" i="1"/>
  <c r="U52" i="1"/>
  <c r="T53" i="1"/>
  <c r="Q52" i="1"/>
  <c r="P53" i="1"/>
  <c r="N53" i="1"/>
  <c r="J52" i="1"/>
  <c r="I53" i="1"/>
  <c r="F52" i="1"/>
  <c r="E53" i="1"/>
  <c r="C53" i="1"/>
  <c r="BM51" i="1"/>
  <c r="BL52" i="1"/>
  <c r="BI51" i="1"/>
  <c r="BH52" i="1"/>
  <c r="BF52" i="1"/>
  <c r="AZ51" i="1"/>
  <c r="BA51" i="1" s="1"/>
  <c r="AV51" i="1"/>
  <c r="AW54" i="1"/>
  <c r="AQ51" i="1"/>
  <c r="AK148" i="1" s="1"/>
  <c r="AP52" i="1"/>
  <c r="AM51" i="1"/>
  <c r="AL52" i="1"/>
  <c r="AJ52" i="1"/>
  <c r="AF51" i="1"/>
  <c r="AG54" i="1" s="1"/>
  <c r="AE52" i="1"/>
  <c r="AB51" i="1"/>
  <c r="Y148" i="1" s="1"/>
  <c r="AA52" i="1"/>
  <c r="Y52" i="1"/>
  <c r="U51" i="1"/>
  <c r="V51" i="1" s="1"/>
  <c r="T52" i="1"/>
  <c r="Q51" i="1"/>
  <c r="P52" i="1"/>
  <c r="N52" i="1"/>
  <c r="J51" i="1"/>
  <c r="C148" i="1" s="1"/>
  <c r="I52" i="1"/>
  <c r="F51" i="1"/>
  <c r="B148" i="1"/>
  <c r="E52" i="1"/>
  <c r="C52" i="1"/>
  <c r="BM50" i="1"/>
  <c r="BI50" i="1"/>
  <c r="AZ50" i="1"/>
  <c r="AT50" i="1"/>
  <c r="AV50" i="1"/>
  <c r="AQ50" i="1"/>
  <c r="AM50" i="1"/>
  <c r="AJ147" i="1" s="1"/>
  <c r="AF50" i="1"/>
  <c r="AB50" i="1"/>
  <c r="U50" i="1"/>
  <c r="O147" i="1" s="1"/>
  <c r="Q50" i="1"/>
  <c r="N147" i="1" s="1"/>
  <c r="J50" i="1"/>
  <c r="C147" i="1" s="1"/>
  <c r="F50" i="1"/>
  <c r="B147" i="1" s="1"/>
  <c r="BM49" i="1"/>
  <c r="BL50" i="1"/>
  <c r="BI49" i="1"/>
  <c r="BH50" i="1"/>
  <c r="BF50" i="1"/>
  <c r="AZ49" i="1"/>
  <c r="AT49" i="1"/>
  <c r="AV49" i="1"/>
  <c r="AQ49" i="1"/>
  <c r="AK146" i="1" s="1"/>
  <c r="AP50" i="1"/>
  <c r="AM49" i="1"/>
  <c r="AL50" i="1"/>
  <c r="AE50" i="1"/>
  <c r="AB49" i="1"/>
  <c r="AC50" i="1" s="1"/>
  <c r="AA50" i="1"/>
  <c r="Y50" i="1"/>
  <c r="U49" i="1"/>
  <c r="O146" i="1" s="1"/>
  <c r="T50" i="1"/>
  <c r="Q49" i="1"/>
  <c r="P50" i="1"/>
  <c r="N50" i="1"/>
  <c r="J49" i="1"/>
  <c r="I50" i="1"/>
  <c r="F49" i="1"/>
  <c r="G49" i="1" s="1"/>
  <c r="E50" i="1"/>
  <c r="C50" i="1"/>
  <c r="AJ50" i="1"/>
  <c r="AF49" i="1"/>
  <c r="Z146" i="1" s="1"/>
  <c r="C49" i="1"/>
  <c r="E49" i="1"/>
  <c r="F48" i="1"/>
  <c r="B145" i="1" s="1"/>
  <c r="I49" i="1"/>
  <c r="J48" i="1"/>
  <c r="C145" i="1" s="1"/>
  <c r="N49" i="1"/>
  <c r="P49" i="1"/>
  <c r="Q48" i="1"/>
  <c r="T49" i="1"/>
  <c r="U48" i="1"/>
  <c r="V49" i="1" s="1"/>
  <c r="Y49" i="1"/>
  <c r="AA49" i="1"/>
  <c r="AB48" i="1"/>
  <c r="AE49" i="1"/>
  <c r="AF48" i="1"/>
  <c r="AG49" i="1" s="1"/>
  <c r="AJ49" i="1"/>
  <c r="AL49" i="1"/>
  <c r="AM48" i="1"/>
  <c r="AP49" i="1"/>
  <c r="AQ48" i="1"/>
  <c r="AR51" i="1" s="1"/>
  <c r="AX48" i="1"/>
  <c r="AU145" i="1" s="1"/>
  <c r="BA49" i="1"/>
  <c r="BB48" i="1"/>
  <c r="BF49" i="1"/>
  <c r="BH49" i="1"/>
  <c r="BI48" i="1"/>
  <c r="BJ48" i="1" s="1"/>
  <c r="BL49" i="1"/>
  <c r="BM48" i="1"/>
  <c r="BG46" i="1"/>
  <c r="BH47" i="1"/>
  <c r="BE46" i="1"/>
  <c r="BF46" i="1" s="1"/>
  <c r="BK46" i="1"/>
  <c r="BI47" i="1"/>
  <c r="BF144" i="1" s="1"/>
  <c r="BM47" i="1"/>
  <c r="BG144" i="1" s="1"/>
  <c r="AX46" i="1"/>
  <c r="AU143" i="1" s="1"/>
  <c r="BB46" i="1"/>
  <c r="AV143" i="1" s="1"/>
  <c r="AV47" i="1"/>
  <c r="AT47" i="1"/>
  <c r="AX47" i="1" s="1"/>
  <c r="AU144" i="1" s="1"/>
  <c r="AZ47" i="1"/>
  <c r="AM46" i="1"/>
  <c r="AN47" i="1" s="1"/>
  <c r="AQ46" i="1"/>
  <c r="AK143" i="1" s="1"/>
  <c r="AM47" i="1"/>
  <c r="AJ144" i="1" s="1"/>
  <c r="AQ47" i="1"/>
  <c r="AB47" i="1"/>
  <c r="AF47" i="1"/>
  <c r="Y145" i="1"/>
  <c r="Q47" i="1"/>
  <c r="N144" i="1" s="1"/>
  <c r="U47" i="1"/>
  <c r="O144" i="1" s="1"/>
  <c r="F47" i="1"/>
  <c r="B144" i="1" s="1"/>
  <c r="J47" i="1"/>
  <c r="C144" i="1" s="1"/>
  <c r="BA47" i="1"/>
  <c r="AP47" i="1"/>
  <c r="AL47" i="1"/>
  <c r="AJ47" i="1"/>
  <c r="AF46" i="1"/>
  <c r="AE47" i="1"/>
  <c r="AB46" i="1"/>
  <c r="AA47" i="1"/>
  <c r="Y47" i="1"/>
  <c r="U46" i="1"/>
  <c r="T47" i="1"/>
  <c r="Q46" i="1"/>
  <c r="P47" i="1"/>
  <c r="N46" i="1"/>
  <c r="N47" i="1"/>
  <c r="J46" i="1"/>
  <c r="E47" i="1"/>
  <c r="C47" i="1"/>
  <c r="I47" i="1"/>
  <c r="F46" i="1"/>
  <c r="F45" i="1"/>
  <c r="AM45" i="1"/>
  <c r="AN46" i="1" s="1"/>
  <c r="AM44" i="1"/>
  <c r="AJ141" i="1" s="1"/>
  <c r="AM43" i="1"/>
  <c r="AM42" i="1"/>
  <c r="AJ139" i="1" s="1"/>
  <c r="AM41" i="1"/>
  <c r="AM40" i="1"/>
  <c r="AM39" i="1"/>
  <c r="AN39" i="1" s="1"/>
  <c r="AM38" i="1"/>
  <c r="AJ135" i="1" s="1"/>
  <c r="AM37" i="1"/>
  <c r="AJ134" i="1" s="1"/>
  <c r="AM36" i="1"/>
  <c r="AM35" i="1"/>
  <c r="AJ132" i="1" s="1"/>
  <c r="AM34" i="1"/>
  <c r="AJ131" i="1" s="1"/>
  <c r="AM33" i="1"/>
  <c r="AM32" i="1"/>
  <c r="AM31" i="1"/>
  <c r="AJ128" i="1" s="1"/>
  <c r="AM30" i="1"/>
  <c r="AJ127" i="1" s="1"/>
  <c r="AM29" i="1"/>
  <c r="AM28" i="1"/>
  <c r="AM27" i="1"/>
  <c r="AM26" i="1"/>
  <c r="AJ123" i="1" s="1"/>
  <c r="AM25" i="1"/>
  <c r="AM24" i="1"/>
  <c r="AJ121" i="1" s="1"/>
  <c r="AM23" i="1"/>
  <c r="AJ120" i="1" s="1"/>
  <c r="AM22" i="1"/>
  <c r="AJ119" i="1" s="1"/>
  <c r="AM21" i="1"/>
  <c r="AM20" i="1"/>
  <c r="AJ117" i="1" s="1"/>
  <c r="AM19" i="1"/>
  <c r="AJ116" i="1" s="1"/>
  <c r="AM18" i="1"/>
  <c r="AJ115" i="1" s="1"/>
  <c r="AM17" i="1"/>
  <c r="AJ114" i="1" s="1"/>
  <c r="AM16" i="1"/>
  <c r="AM15" i="1"/>
  <c r="AM14" i="1"/>
  <c r="AM13" i="1"/>
  <c r="AM12" i="1"/>
  <c r="AJ109" i="1" s="1"/>
  <c r="AM11" i="1"/>
  <c r="AJ108" i="1" s="1"/>
  <c r="AM10" i="1"/>
  <c r="AJ107" i="1" s="1"/>
  <c r="AM9" i="1"/>
  <c r="Q45" i="1"/>
  <c r="R45" i="1" s="1"/>
  <c r="Q44" i="1"/>
  <c r="Q43" i="1"/>
  <c r="N140" i="1" s="1"/>
  <c r="Q42" i="1"/>
  <c r="N139" i="1" s="1"/>
  <c r="Q41" i="1"/>
  <c r="Q40" i="1"/>
  <c r="Q39" i="1"/>
  <c r="R42" i="1" s="1"/>
  <c r="Q38" i="1"/>
  <c r="Q37" i="1"/>
  <c r="Q36" i="1"/>
  <c r="Q35" i="1"/>
  <c r="Q34" i="1"/>
  <c r="N131" i="1" s="1"/>
  <c r="Q33" i="1"/>
  <c r="R36" i="1" s="1"/>
  <c r="Q32" i="1"/>
  <c r="Q31" i="1"/>
  <c r="Q30" i="1"/>
  <c r="Q29" i="1"/>
  <c r="Q28" i="1"/>
  <c r="Q27" i="1"/>
  <c r="R30" i="1" s="1"/>
  <c r="Q26" i="1"/>
  <c r="Q25" i="1"/>
  <c r="N122" i="1" s="1"/>
  <c r="Q24" i="1"/>
  <c r="Q23" i="1"/>
  <c r="Q22" i="1"/>
  <c r="N119" i="1" s="1"/>
  <c r="Q21" i="1"/>
  <c r="N118" i="1" s="1"/>
  <c r="Q20" i="1"/>
  <c r="N117" i="1" s="1"/>
  <c r="Q19" i="1"/>
  <c r="N116" i="1" s="1"/>
  <c r="Q18" i="1"/>
  <c r="Q17" i="1"/>
  <c r="Q16" i="1"/>
  <c r="Q15" i="1"/>
  <c r="Q14" i="1"/>
  <c r="N111" i="1" s="1"/>
  <c r="Q13" i="1"/>
  <c r="N110" i="1" s="1"/>
  <c r="Q12" i="1"/>
  <c r="Q11" i="1"/>
  <c r="N108" i="1"/>
  <c r="Q10" i="1"/>
  <c r="R10" i="1" s="1"/>
  <c r="Q9" i="1"/>
  <c r="F44" i="1"/>
  <c r="F43" i="1"/>
  <c r="F42" i="1"/>
  <c r="F41" i="1"/>
  <c r="B138" i="1" s="1"/>
  <c r="F40" i="1"/>
  <c r="B137" i="1" s="1"/>
  <c r="F39" i="1"/>
  <c r="F38" i="1"/>
  <c r="F37" i="1"/>
  <c r="F36" i="1"/>
  <c r="B133" i="1" s="1"/>
  <c r="F35" i="1"/>
  <c r="F34" i="1"/>
  <c r="F33" i="1"/>
  <c r="F32" i="1"/>
  <c r="G32" i="1" s="1"/>
  <c r="F31" i="1"/>
  <c r="F30" i="1"/>
  <c r="F29" i="1"/>
  <c r="B126" i="1" s="1"/>
  <c r="F28" i="1"/>
  <c r="G28" i="1" s="1"/>
  <c r="F27" i="1"/>
  <c r="F26" i="1"/>
  <c r="B123" i="1" s="1"/>
  <c r="F25" i="1"/>
  <c r="B122" i="1" s="1"/>
  <c r="F24" i="1"/>
  <c r="F23" i="1"/>
  <c r="G23" i="1" s="1"/>
  <c r="F22" i="1"/>
  <c r="F21" i="1"/>
  <c r="F20" i="1"/>
  <c r="F19" i="1"/>
  <c r="F18" i="1"/>
  <c r="G18" i="1" s="1"/>
  <c r="F17" i="1"/>
  <c r="F16" i="1"/>
  <c r="B113" i="1" s="1"/>
  <c r="F15" i="1"/>
  <c r="B112" i="1" s="1"/>
  <c r="F14" i="1"/>
  <c r="F13" i="1"/>
  <c r="F11" i="1"/>
  <c r="F10" i="1"/>
  <c r="G10" i="1" s="1"/>
  <c r="F9" i="1"/>
  <c r="B106" i="1" s="1"/>
  <c r="BK45" i="1"/>
  <c r="BE45" i="1"/>
  <c r="BG45" i="1"/>
  <c r="BH48" i="1"/>
  <c r="AA46" i="1"/>
  <c r="AX45" i="1"/>
  <c r="BK44" i="1"/>
  <c r="BE44" i="1"/>
  <c r="BB45" i="1"/>
  <c r="BA46" i="1"/>
  <c r="AW46" i="1"/>
  <c r="AU46" i="1"/>
  <c r="AQ45" i="1"/>
  <c r="AP46" i="1"/>
  <c r="AL46" i="1"/>
  <c r="AJ46" i="1"/>
  <c r="AF45" i="1"/>
  <c r="Z142" i="1" s="1"/>
  <c r="AE46" i="1"/>
  <c r="AB45" i="1"/>
  <c r="Y46" i="1"/>
  <c r="U45" i="1"/>
  <c r="T46" i="1"/>
  <c r="P46" i="1"/>
  <c r="J45" i="1"/>
  <c r="C142" i="1" s="1"/>
  <c r="I46" i="1"/>
  <c r="E46" i="1"/>
  <c r="C46" i="1"/>
  <c r="J44" i="1"/>
  <c r="C141" i="1" s="1"/>
  <c r="U44" i="1"/>
  <c r="O141" i="1" s="1"/>
  <c r="AB44" i="1"/>
  <c r="Y141" i="1" s="1"/>
  <c r="AF44" i="1"/>
  <c r="AQ44" i="1"/>
  <c r="AX44" i="1"/>
  <c r="BB44" i="1"/>
  <c r="AV141" i="1" s="1"/>
  <c r="BG44" i="1"/>
  <c r="BK43" i="1"/>
  <c r="BE43" i="1"/>
  <c r="BG43" i="1"/>
  <c r="BK42" i="1"/>
  <c r="BE42" i="1"/>
  <c r="BG42" i="1"/>
  <c r="BH42" i="1" s="1"/>
  <c r="BK41" i="1"/>
  <c r="BE41" i="1"/>
  <c r="BG41" i="1"/>
  <c r="BK40" i="1"/>
  <c r="BE40" i="1"/>
  <c r="BF41" i="1" s="1"/>
  <c r="BG40" i="1"/>
  <c r="BI40" i="1" s="1"/>
  <c r="BF137" i="1" s="1"/>
  <c r="BK39" i="1"/>
  <c r="BE39" i="1"/>
  <c r="BG39" i="1"/>
  <c r="BK38" i="1"/>
  <c r="BE38" i="1"/>
  <c r="BG38" i="1"/>
  <c r="BI38" i="1" s="1"/>
  <c r="BK37" i="1"/>
  <c r="BE37" i="1"/>
  <c r="BG37" i="1"/>
  <c r="BK36" i="1"/>
  <c r="BE36" i="1"/>
  <c r="BF37" i="1" s="1"/>
  <c r="BG36" i="1"/>
  <c r="BI36" i="1" s="1"/>
  <c r="BK35" i="1"/>
  <c r="BE35" i="1"/>
  <c r="BG35" i="1"/>
  <c r="BK34" i="1"/>
  <c r="BL35" i="1" s="1"/>
  <c r="BE34" i="1"/>
  <c r="BF34" i="1" s="1"/>
  <c r="BG34" i="1"/>
  <c r="BI34" i="1" s="1"/>
  <c r="BK33" i="1"/>
  <c r="BE33" i="1"/>
  <c r="BG33" i="1"/>
  <c r="BK32" i="1"/>
  <c r="BE32" i="1"/>
  <c r="BF32" i="1" s="1"/>
  <c r="BG32" i="1"/>
  <c r="BI32" i="1" s="1"/>
  <c r="BK31" i="1"/>
  <c r="BE31" i="1"/>
  <c r="BG31" i="1"/>
  <c r="BK30" i="1"/>
  <c r="BL31" i="1" s="1"/>
  <c r="BE30" i="1"/>
  <c r="BF33" i="1" s="1"/>
  <c r="BG30" i="1"/>
  <c r="BI30" i="1" s="1"/>
  <c r="BF127" i="1" s="1"/>
  <c r="BK29" i="1"/>
  <c r="BE29" i="1"/>
  <c r="BG29" i="1"/>
  <c r="BK28" i="1"/>
  <c r="BE28" i="1"/>
  <c r="BG28" i="1"/>
  <c r="BI28" i="1" s="1"/>
  <c r="BK27" i="1"/>
  <c r="BE27" i="1"/>
  <c r="BG27" i="1"/>
  <c r="BK26" i="1"/>
  <c r="BE26" i="1"/>
  <c r="BG26" i="1"/>
  <c r="BI26" i="1" s="1"/>
  <c r="BF123" i="1" s="1"/>
  <c r="BK25" i="1"/>
  <c r="BE25" i="1"/>
  <c r="BG25" i="1"/>
  <c r="BK24" i="1"/>
  <c r="BE24" i="1"/>
  <c r="BG24" i="1"/>
  <c r="BI24" i="1" s="1"/>
  <c r="BF121" i="1" s="1"/>
  <c r="BK23" i="1"/>
  <c r="BE23" i="1"/>
  <c r="BG23" i="1"/>
  <c r="BI23" i="1" s="1"/>
  <c r="BK22" i="1"/>
  <c r="BE22" i="1"/>
  <c r="BF23" i="1" s="1"/>
  <c r="BG22" i="1"/>
  <c r="BI22" i="1" s="1"/>
  <c r="BF119" i="1" s="1"/>
  <c r="BK21" i="1"/>
  <c r="BE21" i="1"/>
  <c r="BG21" i="1"/>
  <c r="BI21" i="1" s="1"/>
  <c r="BK20" i="1"/>
  <c r="BL20" i="1" s="1"/>
  <c r="BE20" i="1"/>
  <c r="BG20" i="1"/>
  <c r="BK19" i="1"/>
  <c r="BE19" i="1"/>
  <c r="BG19" i="1"/>
  <c r="BK18" i="1"/>
  <c r="BE18" i="1"/>
  <c r="BF18" i="1" s="1"/>
  <c r="BG18" i="1"/>
  <c r="BH19" i="1" s="1"/>
  <c r="BK17" i="1"/>
  <c r="BE17" i="1"/>
  <c r="BG17" i="1"/>
  <c r="BI17" i="1" s="1"/>
  <c r="BF114" i="1" s="1"/>
  <c r="BK16" i="1"/>
  <c r="BE16" i="1"/>
  <c r="BM16" i="1" s="1"/>
  <c r="BG16" i="1"/>
  <c r="BI16" i="1" s="1"/>
  <c r="BF113" i="1" s="1"/>
  <c r="BK15" i="1"/>
  <c r="BE15" i="1"/>
  <c r="BG15" i="1"/>
  <c r="BK14" i="1"/>
  <c r="BL14" i="1" s="1"/>
  <c r="BE14" i="1"/>
  <c r="BG14" i="1"/>
  <c r="BI14" i="1" s="1"/>
  <c r="BK13" i="1"/>
  <c r="BE13" i="1"/>
  <c r="BG13" i="1"/>
  <c r="BK12" i="1"/>
  <c r="BE12" i="1"/>
  <c r="BF15" i="1" s="1"/>
  <c r="BG12" i="1"/>
  <c r="BH12" i="1" s="1"/>
  <c r="BK11" i="1"/>
  <c r="BE11" i="1"/>
  <c r="BG11" i="1"/>
  <c r="BK10" i="1"/>
  <c r="BE10" i="1"/>
  <c r="BF11" i="1" s="1"/>
  <c r="BG10" i="1"/>
  <c r="BK9" i="1"/>
  <c r="BE9" i="1"/>
  <c r="BI9" i="1" s="1"/>
  <c r="BG9" i="1"/>
  <c r="BB43" i="1"/>
  <c r="BC44" i="1" s="1"/>
  <c r="AV140" i="1"/>
  <c r="AX43" i="1"/>
  <c r="BB42" i="1"/>
  <c r="AV139" i="1"/>
  <c r="AX42" i="1"/>
  <c r="BB41" i="1"/>
  <c r="AV138" i="1" s="1"/>
  <c r="AX41" i="1"/>
  <c r="AU138" i="1" s="1"/>
  <c r="BB40" i="1"/>
  <c r="AX40" i="1"/>
  <c r="BB39" i="1"/>
  <c r="AV136" i="1" s="1"/>
  <c r="AX39" i="1"/>
  <c r="BB38" i="1"/>
  <c r="AV135" i="1" s="1"/>
  <c r="AX38" i="1"/>
  <c r="AU135" i="1" s="1"/>
  <c r="BB37" i="1"/>
  <c r="AV134" i="1" s="1"/>
  <c r="AX37" i="1"/>
  <c r="AU134" i="1" s="1"/>
  <c r="BB36" i="1"/>
  <c r="AX36" i="1"/>
  <c r="BB35" i="1"/>
  <c r="AX35" i="1"/>
  <c r="AU132" i="1" s="1"/>
  <c r="BB34" i="1"/>
  <c r="AX34" i="1"/>
  <c r="BB33" i="1"/>
  <c r="AX33" i="1"/>
  <c r="AU130" i="1" s="1"/>
  <c r="BB32" i="1"/>
  <c r="AV129" i="1"/>
  <c r="AX32" i="1"/>
  <c r="BB31" i="1"/>
  <c r="AV128" i="1" s="1"/>
  <c r="AX31" i="1"/>
  <c r="AU128" i="1" s="1"/>
  <c r="BB30" i="1"/>
  <c r="AV127" i="1"/>
  <c r="AX30" i="1"/>
  <c r="BB29" i="1"/>
  <c r="AX29" i="1"/>
  <c r="AU126" i="1" s="1"/>
  <c r="BB28" i="1"/>
  <c r="AX28" i="1"/>
  <c r="AU125" i="1" s="1"/>
  <c r="BB27" i="1"/>
  <c r="AX27" i="1"/>
  <c r="AU124" i="1" s="1"/>
  <c r="BB26" i="1"/>
  <c r="AX26" i="1"/>
  <c r="AU123" i="1" s="1"/>
  <c r="BB25" i="1"/>
  <c r="AX25" i="1"/>
  <c r="AU122" i="1" s="1"/>
  <c r="BB24" i="1"/>
  <c r="AV121" i="1" s="1"/>
  <c r="AX24" i="1"/>
  <c r="AU121" i="1" s="1"/>
  <c r="BB23" i="1"/>
  <c r="AX23" i="1"/>
  <c r="BB22" i="1"/>
  <c r="AV119" i="1" s="1"/>
  <c r="AX22" i="1"/>
  <c r="AY22" i="1" s="1"/>
  <c r="BB21" i="1"/>
  <c r="AV118" i="1" s="1"/>
  <c r="AX21" i="1"/>
  <c r="AU118" i="1" s="1"/>
  <c r="BB20" i="1"/>
  <c r="AX20" i="1"/>
  <c r="AU117" i="1" s="1"/>
  <c r="BB19" i="1"/>
  <c r="AX19" i="1"/>
  <c r="AU116" i="1" s="1"/>
  <c r="BB18" i="1"/>
  <c r="AV115" i="1" s="1"/>
  <c r="AX18" i="1"/>
  <c r="BB17" i="1"/>
  <c r="AX17" i="1"/>
  <c r="BB16" i="1"/>
  <c r="AV113" i="1" s="1"/>
  <c r="AX16" i="1"/>
  <c r="AY16" i="1" s="1"/>
  <c r="BB15" i="1"/>
  <c r="AV112" i="1" s="1"/>
  <c r="AX15" i="1"/>
  <c r="BB14" i="1"/>
  <c r="AX14" i="1"/>
  <c r="AU111" i="1" s="1"/>
  <c r="BB13" i="1"/>
  <c r="AX13" i="1"/>
  <c r="BB12" i="1"/>
  <c r="AX12" i="1"/>
  <c r="BB11" i="1"/>
  <c r="AV108" i="1" s="1"/>
  <c r="AX11" i="1"/>
  <c r="BB10" i="1"/>
  <c r="AV107" i="1" s="1"/>
  <c r="AX10" i="1"/>
  <c r="AU107" i="1" s="1"/>
  <c r="BB9" i="1"/>
  <c r="AX9" i="1"/>
  <c r="AU106" i="1" s="1"/>
  <c r="AQ43" i="1"/>
  <c r="AK140" i="1" s="1"/>
  <c r="AJ140" i="1"/>
  <c r="AQ42" i="1"/>
  <c r="AQ41" i="1"/>
  <c r="AK138" i="1" s="1"/>
  <c r="AJ138" i="1"/>
  <c r="AQ40" i="1"/>
  <c r="AK137" i="1" s="1"/>
  <c r="AJ137" i="1"/>
  <c r="AQ39" i="1"/>
  <c r="AR42" i="1" s="1"/>
  <c r="AQ38" i="1"/>
  <c r="AQ37" i="1"/>
  <c r="AQ36" i="1"/>
  <c r="AR36" i="1" s="1"/>
  <c r="AJ133" i="1"/>
  <c r="AQ35" i="1"/>
  <c r="AK132" i="1" s="1"/>
  <c r="AQ34" i="1"/>
  <c r="AK131" i="1" s="1"/>
  <c r="AQ33" i="1"/>
  <c r="AK130" i="1" s="1"/>
  <c r="AQ32" i="1"/>
  <c r="AK129" i="1" s="1"/>
  <c r="AQ31" i="1"/>
  <c r="AK128" i="1" s="1"/>
  <c r="AQ30" i="1"/>
  <c r="AR33" i="1" s="1"/>
  <c r="AQ29" i="1"/>
  <c r="AK126" i="1" s="1"/>
  <c r="AJ126" i="1"/>
  <c r="AQ28" i="1"/>
  <c r="AQ27" i="1"/>
  <c r="AK124" i="1"/>
  <c r="AQ26" i="1"/>
  <c r="AK123" i="1" s="1"/>
  <c r="AQ25" i="1"/>
  <c r="AK122" i="1" s="1"/>
  <c r="AQ24" i="1"/>
  <c r="AK121" i="1" s="1"/>
  <c r="AQ23" i="1"/>
  <c r="AK120" i="1" s="1"/>
  <c r="AQ22" i="1"/>
  <c r="AR23" i="1" s="1"/>
  <c r="AQ21" i="1"/>
  <c r="AR22" i="1" s="1"/>
  <c r="AQ20" i="1"/>
  <c r="AK117" i="1" s="1"/>
  <c r="AQ19" i="1"/>
  <c r="AQ18" i="1"/>
  <c r="AQ17" i="1"/>
  <c r="AQ16" i="1"/>
  <c r="AQ15" i="1"/>
  <c r="AK112" i="1" s="1"/>
  <c r="AQ14" i="1"/>
  <c r="AQ13" i="1"/>
  <c r="AJ110" i="1"/>
  <c r="AQ12" i="1"/>
  <c r="AQ11" i="1"/>
  <c r="AK108" i="1" s="1"/>
  <c r="AQ10" i="1"/>
  <c r="AR10" i="1" s="1"/>
  <c r="AQ9" i="1"/>
  <c r="AK106" i="1" s="1"/>
  <c r="AJ106" i="1"/>
  <c r="AB10" i="1"/>
  <c r="Y107" i="1" s="1"/>
  <c r="AF10" i="1"/>
  <c r="AB11" i="1"/>
  <c r="Y108" i="1" s="1"/>
  <c r="AF11" i="1"/>
  <c r="AG11" i="1" s="1"/>
  <c r="AB12" i="1"/>
  <c r="Y109" i="1" s="1"/>
  <c r="AF12" i="1"/>
  <c r="AB13" i="1"/>
  <c r="AF13" i="1"/>
  <c r="AB14" i="1"/>
  <c r="Y111" i="1" s="1"/>
  <c r="AF14" i="1"/>
  <c r="AB15" i="1"/>
  <c r="AF15" i="1"/>
  <c r="AB16" i="1"/>
  <c r="Y113" i="1" s="1"/>
  <c r="AF16" i="1"/>
  <c r="AB17" i="1"/>
  <c r="Y114" i="1" s="1"/>
  <c r="AF17" i="1"/>
  <c r="AB18" i="1"/>
  <c r="AF18" i="1"/>
  <c r="AB19" i="1"/>
  <c r="AF19" i="1"/>
  <c r="Z116" i="1"/>
  <c r="AB20" i="1"/>
  <c r="Y117" i="1" s="1"/>
  <c r="AF20" i="1"/>
  <c r="Z117" i="1" s="1"/>
  <c r="AB21" i="1"/>
  <c r="AF21" i="1"/>
  <c r="Z118" i="1" s="1"/>
  <c r="AB22" i="1"/>
  <c r="Y119" i="1" s="1"/>
  <c r="AF22" i="1"/>
  <c r="AB23" i="1"/>
  <c r="AF23" i="1"/>
  <c r="AB24" i="1"/>
  <c r="Y121" i="1" s="1"/>
  <c r="AF24" i="1"/>
  <c r="Z121" i="1" s="1"/>
  <c r="AB25" i="1"/>
  <c r="Y122" i="1" s="1"/>
  <c r="AF25" i="1"/>
  <c r="AB26" i="1"/>
  <c r="Y123" i="1" s="1"/>
  <c r="AF26" i="1"/>
  <c r="Z123" i="1" s="1"/>
  <c r="AB27" i="1"/>
  <c r="AF27" i="1"/>
  <c r="AB28" i="1"/>
  <c r="AF28" i="1"/>
  <c r="AB29" i="1"/>
  <c r="Y126" i="1" s="1"/>
  <c r="AF29" i="1"/>
  <c r="Z126" i="1" s="1"/>
  <c r="AB30" i="1"/>
  <c r="Y127" i="1" s="1"/>
  <c r="AF30" i="1"/>
  <c r="Z127" i="1" s="1"/>
  <c r="AB31" i="1"/>
  <c r="AF31" i="1"/>
  <c r="AB32" i="1"/>
  <c r="Y129" i="1" s="1"/>
  <c r="AF32" i="1"/>
  <c r="AB33" i="1"/>
  <c r="AF33" i="1"/>
  <c r="AB34" i="1"/>
  <c r="AF34" i="1"/>
  <c r="AG35" i="1" s="1"/>
  <c r="AB35" i="1"/>
  <c r="Y132" i="1" s="1"/>
  <c r="AF35" i="1"/>
  <c r="Z132" i="1"/>
  <c r="AB36" i="1"/>
  <c r="AF36" i="1"/>
  <c r="AB37" i="1"/>
  <c r="Y134" i="1" s="1"/>
  <c r="AF37" i="1"/>
  <c r="Z134" i="1" s="1"/>
  <c r="AB38" i="1"/>
  <c r="Y135" i="1" s="1"/>
  <c r="AF38" i="1"/>
  <c r="Z135" i="1" s="1"/>
  <c r="AB39" i="1"/>
  <c r="AF39" i="1"/>
  <c r="AB40" i="1"/>
  <c r="AC41" i="1" s="1"/>
  <c r="AF40" i="1"/>
  <c r="Z137" i="1" s="1"/>
  <c r="AB41" i="1"/>
  <c r="Y138" i="1" s="1"/>
  <c r="AF41" i="1"/>
  <c r="AB42" i="1"/>
  <c r="AF42" i="1"/>
  <c r="AG43" i="1" s="1"/>
  <c r="AB43" i="1"/>
  <c r="Y140" i="1" s="1"/>
  <c r="AF43" i="1"/>
  <c r="Z141" i="1"/>
  <c r="AF9" i="1"/>
  <c r="Z106" i="1"/>
  <c r="AB9" i="1"/>
  <c r="U10" i="1"/>
  <c r="O107" i="1" s="1"/>
  <c r="U11" i="1"/>
  <c r="N109" i="1"/>
  <c r="U12" i="1"/>
  <c r="U13" i="1"/>
  <c r="U14" i="1"/>
  <c r="U15" i="1"/>
  <c r="V18" i="1" s="1"/>
  <c r="U16" i="1"/>
  <c r="O113" i="1" s="1"/>
  <c r="U17" i="1"/>
  <c r="N115" i="1"/>
  <c r="U18" i="1"/>
  <c r="U19" i="1"/>
  <c r="V19" i="1" s="1"/>
  <c r="U20" i="1"/>
  <c r="U21" i="1"/>
  <c r="O118" i="1" s="1"/>
  <c r="U22" i="1"/>
  <c r="U23" i="1"/>
  <c r="U24" i="1"/>
  <c r="O121" i="1" s="1"/>
  <c r="U25" i="1"/>
  <c r="O122" i="1" s="1"/>
  <c r="N123" i="1"/>
  <c r="U26" i="1"/>
  <c r="U27" i="1"/>
  <c r="O124" i="1" s="1"/>
  <c r="U28" i="1"/>
  <c r="O125" i="1" s="1"/>
  <c r="U29" i="1"/>
  <c r="O126" i="1" s="1"/>
  <c r="N127" i="1"/>
  <c r="U30" i="1"/>
  <c r="O127" i="1" s="1"/>
  <c r="U31" i="1"/>
  <c r="U32" i="1"/>
  <c r="U33" i="1"/>
  <c r="U34" i="1"/>
  <c r="O131" i="1" s="1"/>
  <c r="U35" i="1"/>
  <c r="N133" i="1"/>
  <c r="U36" i="1"/>
  <c r="O133" i="1" s="1"/>
  <c r="U37" i="1"/>
  <c r="O134" i="1" s="1"/>
  <c r="U38" i="1"/>
  <c r="O135" i="1" s="1"/>
  <c r="U39" i="1"/>
  <c r="U40" i="1"/>
  <c r="O137" i="1" s="1"/>
  <c r="U41" i="1"/>
  <c r="U42" i="1"/>
  <c r="U43" i="1"/>
  <c r="U9" i="1"/>
  <c r="O106" i="1"/>
  <c r="N106" i="1"/>
  <c r="J10" i="1"/>
  <c r="J11" i="1"/>
  <c r="C108" i="1" s="1"/>
  <c r="J12" i="1"/>
  <c r="J13" i="1"/>
  <c r="K13" i="1" s="1"/>
  <c r="B111" i="1"/>
  <c r="J14" i="1"/>
  <c r="C111" i="1" s="1"/>
  <c r="J15" i="1"/>
  <c r="C112" i="1" s="1"/>
  <c r="J16" i="1"/>
  <c r="K16" i="1" s="1"/>
  <c r="J17" i="1"/>
  <c r="J18" i="1"/>
  <c r="K19" i="1" s="1"/>
  <c r="B116" i="1"/>
  <c r="J19" i="1"/>
  <c r="C116" i="1" s="1"/>
  <c r="J20" i="1"/>
  <c r="C117" i="1"/>
  <c r="J21" i="1"/>
  <c r="J22" i="1"/>
  <c r="C119" i="1" s="1"/>
  <c r="B120" i="1"/>
  <c r="J23" i="1"/>
  <c r="J24" i="1"/>
  <c r="J25" i="1"/>
  <c r="K25" i="1" s="1"/>
  <c r="J26" i="1"/>
  <c r="C123" i="1" s="1"/>
  <c r="B124" i="1"/>
  <c r="J27" i="1"/>
  <c r="C124" i="1" s="1"/>
  <c r="J28" i="1"/>
  <c r="J29" i="1"/>
  <c r="C126" i="1" s="1"/>
  <c r="J30" i="1"/>
  <c r="B128" i="1"/>
  <c r="J31" i="1"/>
  <c r="C128" i="1" s="1"/>
  <c r="B129" i="1"/>
  <c r="J32" i="1"/>
  <c r="C129" i="1" s="1"/>
  <c r="B130" i="1"/>
  <c r="J33" i="1"/>
  <c r="J34" i="1"/>
  <c r="J35" i="1"/>
  <c r="C132" i="1" s="1"/>
  <c r="J36" i="1"/>
  <c r="B134" i="1"/>
  <c r="J37" i="1"/>
  <c r="J38" i="1"/>
  <c r="C135" i="1" s="1"/>
  <c r="J39" i="1"/>
  <c r="J40" i="1"/>
  <c r="J41" i="1"/>
  <c r="C138" i="1"/>
  <c r="J42" i="1"/>
  <c r="J43" i="1"/>
  <c r="J9" i="1"/>
  <c r="C106" i="1"/>
  <c r="AC22" i="1"/>
  <c r="BA44" i="1"/>
  <c r="AW44" i="1"/>
  <c r="BA43" i="1"/>
  <c r="AW43" i="1"/>
  <c r="BA41" i="1"/>
  <c r="AW41" i="1"/>
  <c r="BA40" i="1"/>
  <c r="AW40" i="1"/>
  <c r="BA38" i="1"/>
  <c r="AW38" i="1"/>
  <c r="BA37" i="1"/>
  <c r="AW37" i="1"/>
  <c r="BA35" i="1"/>
  <c r="AW35" i="1"/>
  <c r="BA34" i="1"/>
  <c r="AW34" i="1"/>
  <c r="BA32" i="1"/>
  <c r="AW32" i="1"/>
  <c r="BA31" i="1"/>
  <c r="AW31" i="1"/>
  <c r="BA29" i="1"/>
  <c r="AW29" i="1"/>
  <c r="BA28" i="1"/>
  <c r="AW28" i="1"/>
  <c r="BA26" i="1"/>
  <c r="AW26" i="1"/>
  <c r="BA25" i="1"/>
  <c r="AW25" i="1"/>
  <c r="BA23" i="1"/>
  <c r="AW23" i="1"/>
  <c r="BA22" i="1"/>
  <c r="AW22" i="1"/>
  <c r="BA20" i="1"/>
  <c r="AW20" i="1"/>
  <c r="BA19" i="1"/>
  <c r="AW19" i="1"/>
  <c r="BA17" i="1"/>
  <c r="AW17" i="1"/>
  <c r="BA16" i="1"/>
  <c r="AW16" i="1"/>
  <c r="BA14" i="1"/>
  <c r="AW14" i="1"/>
  <c r="BA13" i="1"/>
  <c r="AW13" i="1"/>
  <c r="BA11" i="1"/>
  <c r="AW11" i="1"/>
  <c r="BA10" i="1"/>
  <c r="AW10" i="1"/>
  <c r="AP44" i="1"/>
  <c r="AL44" i="1"/>
  <c r="AP43" i="1"/>
  <c r="AL43" i="1"/>
  <c r="AP41" i="1"/>
  <c r="AL41" i="1"/>
  <c r="AP40" i="1"/>
  <c r="AL40" i="1"/>
  <c r="AP38" i="1"/>
  <c r="AL38" i="1"/>
  <c r="AP37" i="1"/>
  <c r="AL37" i="1"/>
  <c r="AP35" i="1"/>
  <c r="AL35" i="1"/>
  <c r="AP34" i="1"/>
  <c r="AL34" i="1"/>
  <c r="AP32" i="1"/>
  <c r="AL32" i="1"/>
  <c r="AP31" i="1"/>
  <c r="AL31" i="1"/>
  <c r="AP29" i="1"/>
  <c r="AL29" i="1"/>
  <c r="AP28" i="1"/>
  <c r="AL28" i="1"/>
  <c r="AP26" i="1"/>
  <c r="AL26" i="1"/>
  <c r="AP25" i="1"/>
  <c r="AL25" i="1"/>
  <c r="AP23" i="1"/>
  <c r="AL23" i="1"/>
  <c r="AP22" i="1"/>
  <c r="AL22" i="1"/>
  <c r="AP20" i="1"/>
  <c r="AL20" i="1"/>
  <c r="AP19" i="1"/>
  <c r="AL19" i="1"/>
  <c r="AP17" i="1"/>
  <c r="AL17" i="1"/>
  <c r="AP16" i="1"/>
  <c r="AL16" i="1"/>
  <c r="AP14" i="1"/>
  <c r="AL14" i="1"/>
  <c r="AP13" i="1"/>
  <c r="AL13" i="1"/>
  <c r="AP11" i="1"/>
  <c r="AL11" i="1"/>
  <c r="AP10" i="1"/>
  <c r="AL10" i="1"/>
  <c r="AE44" i="1"/>
  <c r="AA44" i="1"/>
  <c r="AE43" i="1"/>
  <c r="AA43" i="1"/>
  <c r="AE41" i="1"/>
  <c r="AA41" i="1"/>
  <c r="AE40" i="1"/>
  <c r="AA40" i="1"/>
  <c r="AE38" i="1"/>
  <c r="AA38" i="1"/>
  <c r="AE37" i="1"/>
  <c r="AA37" i="1"/>
  <c r="AE35" i="1"/>
  <c r="AA35" i="1"/>
  <c r="AE34" i="1"/>
  <c r="AA34" i="1"/>
  <c r="AE32" i="1"/>
  <c r="AA32" i="1"/>
  <c r="AE31" i="1"/>
  <c r="AA31" i="1"/>
  <c r="AE29" i="1"/>
  <c r="AA29" i="1"/>
  <c r="AE28" i="1"/>
  <c r="AA28" i="1"/>
  <c r="AE26" i="1"/>
  <c r="AA26" i="1"/>
  <c r="AE25" i="1"/>
  <c r="AA25" i="1"/>
  <c r="AE23" i="1"/>
  <c r="AA23" i="1"/>
  <c r="AE22" i="1"/>
  <c r="AA22" i="1"/>
  <c r="AE20" i="1"/>
  <c r="AA20" i="1"/>
  <c r="AE19" i="1"/>
  <c r="AA19" i="1"/>
  <c r="AE17" i="1"/>
  <c r="AA17" i="1"/>
  <c r="AE16" i="1"/>
  <c r="AA16" i="1"/>
  <c r="AE14" i="1"/>
  <c r="AA14" i="1"/>
  <c r="AE13" i="1"/>
  <c r="AA13" i="1"/>
  <c r="AE11" i="1"/>
  <c r="AA11" i="1"/>
  <c r="AE10" i="1"/>
  <c r="AA10" i="1"/>
  <c r="T44" i="1"/>
  <c r="P44" i="1"/>
  <c r="T43" i="1"/>
  <c r="P43" i="1"/>
  <c r="T41" i="1"/>
  <c r="P41" i="1"/>
  <c r="T40" i="1"/>
  <c r="P40" i="1"/>
  <c r="T38" i="1"/>
  <c r="P38" i="1"/>
  <c r="T37" i="1"/>
  <c r="P37" i="1"/>
  <c r="T35" i="1"/>
  <c r="P35" i="1"/>
  <c r="T34" i="1"/>
  <c r="P34" i="1"/>
  <c r="T32" i="1"/>
  <c r="P32" i="1"/>
  <c r="T31" i="1"/>
  <c r="P31" i="1"/>
  <c r="T29" i="1"/>
  <c r="P29" i="1"/>
  <c r="T28" i="1"/>
  <c r="P28" i="1"/>
  <c r="T26" i="1"/>
  <c r="P26" i="1"/>
  <c r="T25" i="1"/>
  <c r="P25" i="1"/>
  <c r="T23" i="1"/>
  <c r="P23" i="1"/>
  <c r="T22" i="1"/>
  <c r="P22" i="1"/>
  <c r="T20" i="1"/>
  <c r="P20" i="1"/>
  <c r="T19" i="1"/>
  <c r="P19" i="1"/>
  <c r="T17" i="1"/>
  <c r="P17" i="1"/>
  <c r="T16" i="1"/>
  <c r="P16" i="1"/>
  <c r="T14" i="1"/>
  <c r="P14" i="1"/>
  <c r="T13" i="1"/>
  <c r="P13" i="1"/>
  <c r="T11" i="1"/>
  <c r="P11" i="1"/>
  <c r="T10" i="1"/>
  <c r="P10" i="1"/>
  <c r="BL28" i="1"/>
  <c r="BF20" i="1"/>
  <c r="AU44" i="1"/>
  <c r="AU43" i="1"/>
  <c r="AU41" i="1"/>
  <c r="AU40" i="1"/>
  <c r="AU38" i="1"/>
  <c r="AU37" i="1"/>
  <c r="AU35" i="1"/>
  <c r="AU34" i="1"/>
  <c r="AU32" i="1"/>
  <c r="AU31" i="1"/>
  <c r="AU29" i="1"/>
  <c r="AU28" i="1"/>
  <c r="AU26" i="1"/>
  <c r="AU25" i="1"/>
  <c r="AU23" i="1"/>
  <c r="AU22" i="1"/>
  <c r="AU20" i="1"/>
  <c r="AU19" i="1"/>
  <c r="AU17" i="1"/>
  <c r="AU16" i="1"/>
  <c r="AU14" i="1"/>
  <c r="AU13" i="1"/>
  <c r="AU11" i="1"/>
  <c r="AU10" i="1"/>
  <c r="AJ44" i="1"/>
  <c r="AJ43" i="1"/>
  <c r="AJ41" i="1"/>
  <c r="AJ40" i="1"/>
  <c r="AJ38" i="1"/>
  <c r="AJ37" i="1"/>
  <c r="AJ35" i="1"/>
  <c r="AJ34" i="1"/>
  <c r="AJ32" i="1"/>
  <c r="AJ31" i="1"/>
  <c r="AJ29" i="1"/>
  <c r="AJ28" i="1"/>
  <c r="AJ26" i="1"/>
  <c r="AJ25" i="1"/>
  <c r="AJ23" i="1"/>
  <c r="AJ22" i="1"/>
  <c r="AJ20" i="1"/>
  <c r="AJ19" i="1"/>
  <c r="AJ17" i="1"/>
  <c r="AJ16" i="1"/>
  <c r="AJ14" i="1"/>
  <c r="AJ13" i="1"/>
  <c r="AJ11" i="1"/>
  <c r="AJ10" i="1"/>
  <c r="Y44" i="1"/>
  <c r="Y43" i="1"/>
  <c r="Y41" i="1"/>
  <c r="Y40" i="1"/>
  <c r="Y38" i="1"/>
  <c r="Y37" i="1"/>
  <c r="Y35" i="1"/>
  <c r="Y34" i="1"/>
  <c r="Y32" i="1"/>
  <c r="Y31" i="1"/>
  <c r="Y29" i="1"/>
  <c r="Y28" i="1"/>
  <c r="Y26" i="1"/>
  <c r="Y25" i="1"/>
  <c r="Y23" i="1"/>
  <c r="Y22" i="1"/>
  <c r="Y20" i="1"/>
  <c r="Y19" i="1"/>
  <c r="Y17" i="1"/>
  <c r="Y16" i="1"/>
  <c r="Y14" i="1"/>
  <c r="Y13" i="1"/>
  <c r="Y11" i="1"/>
  <c r="Y10" i="1"/>
  <c r="N44" i="1"/>
  <c r="N43" i="1"/>
  <c r="N41" i="1"/>
  <c r="N40" i="1"/>
  <c r="N38" i="1"/>
  <c r="N37" i="1"/>
  <c r="N35" i="1"/>
  <c r="N34" i="1"/>
  <c r="N32" i="1"/>
  <c r="N31" i="1"/>
  <c r="N29" i="1"/>
  <c r="N28" i="1"/>
  <c r="N26" i="1"/>
  <c r="N25" i="1"/>
  <c r="N23" i="1"/>
  <c r="N22" i="1"/>
  <c r="N20" i="1"/>
  <c r="N19" i="1"/>
  <c r="N17" i="1"/>
  <c r="N16" i="1"/>
  <c r="N14" i="1"/>
  <c r="N13" i="1"/>
  <c r="N11" i="1"/>
  <c r="N10" i="1"/>
  <c r="I44" i="1"/>
  <c r="I43" i="1"/>
  <c r="I41" i="1"/>
  <c r="I40" i="1"/>
  <c r="I38" i="1"/>
  <c r="I37" i="1"/>
  <c r="I35" i="1"/>
  <c r="I34" i="1"/>
  <c r="I32" i="1"/>
  <c r="I31" i="1"/>
  <c r="I29" i="1"/>
  <c r="I28" i="1"/>
  <c r="I26" i="1"/>
  <c r="I25" i="1"/>
  <c r="I23" i="1"/>
  <c r="I22" i="1"/>
  <c r="I20" i="1"/>
  <c r="I19" i="1"/>
  <c r="I17" i="1"/>
  <c r="I16" i="1"/>
  <c r="I14" i="1"/>
  <c r="I13" i="1"/>
  <c r="I11" i="1"/>
  <c r="I10" i="1"/>
  <c r="E44" i="1"/>
  <c r="E43" i="1"/>
  <c r="E41" i="1"/>
  <c r="E40" i="1"/>
  <c r="E38" i="1"/>
  <c r="E37" i="1"/>
  <c r="E35" i="1"/>
  <c r="E34" i="1"/>
  <c r="E32" i="1"/>
  <c r="E31" i="1"/>
  <c r="E29" i="1"/>
  <c r="E28" i="1"/>
  <c r="E26" i="1"/>
  <c r="E25" i="1"/>
  <c r="E23" i="1"/>
  <c r="E22" i="1"/>
  <c r="E20" i="1"/>
  <c r="E19" i="1"/>
  <c r="E17" i="1"/>
  <c r="E16" i="1"/>
  <c r="E14" i="1"/>
  <c r="E13" i="1"/>
  <c r="E11" i="1"/>
  <c r="E10" i="1"/>
  <c r="C44" i="1"/>
  <c r="C11" i="1"/>
  <c r="C13" i="1"/>
  <c r="C14" i="1"/>
  <c r="C16" i="1"/>
  <c r="C17" i="1"/>
  <c r="C19" i="1"/>
  <c r="C20" i="1"/>
  <c r="C22" i="1"/>
  <c r="C23" i="1"/>
  <c r="C25" i="1"/>
  <c r="C26" i="1"/>
  <c r="C28" i="1"/>
  <c r="C29" i="1"/>
  <c r="C31" i="1"/>
  <c r="C32" i="1"/>
  <c r="C34" i="1"/>
  <c r="C35" i="1"/>
  <c r="C37" i="1"/>
  <c r="C38" i="1"/>
  <c r="C40" i="1"/>
  <c r="C41" i="1"/>
  <c r="C43" i="1"/>
  <c r="C10" i="1"/>
  <c r="F52" i="4"/>
  <c r="B147" i="4" s="1"/>
  <c r="F51" i="4"/>
  <c r="B146" i="4" s="1"/>
  <c r="E52" i="4"/>
  <c r="C52" i="4"/>
  <c r="F50" i="4"/>
  <c r="G51" i="4" s="1"/>
  <c r="B145" i="4"/>
  <c r="E51" i="4"/>
  <c r="C51" i="4"/>
  <c r="F49" i="4"/>
  <c r="B144" i="4" s="1"/>
  <c r="E50" i="4"/>
  <c r="C50" i="4"/>
  <c r="F48" i="4"/>
  <c r="G49" i="4" s="1"/>
  <c r="E49" i="4"/>
  <c r="C49" i="4"/>
  <c r="B143" i="4"/>
  <c r="F47" i="4"/>
  <c r="B142" i="4" s="1"/>
  <c r="E48" i="4"/>
  <c r="C48" i="4"/>
  <c r="F46" i="4"/>
  <c r="B141" i="4" s="1"/>
  <c r="G47" i="4"/>
  <c r="E47" i="4"/>
  <c r="C47" i="4"/>
  <c r="F45" i="4"/>
  <c r="E46" i="4"/>
  <c r="C46" i="4"/>
  <c r="F44" i="4"/>
  <c r="B139" i="4" s="1"/>
  <c r="E45" i="4"/>
  <c r="C45" i="4"/>
  <c r="C44" i="4"/>
  <c r="E44" i="4"/>
  <c r="F43" i="4"/>
  <c r="G43" i="4" s="1"/>
  <c r="F10" i="4"/>
  <c r="B105" i="4"/>
  <c r="F11" i="4"/>
  <c r="B106" i="4"/>
  <c r="F12" i="4"/>
  <c r="B107" i="4"/>
  <c r="F13" i="4"/>
  <c r="B108" i="4"/>
  <c r="F14" i="4"/>
  <c r="B109" i="4"/>
  <c r="F15" i="4"/>
  <c r="F16" i="4"/>
  <c r="B111" i="4" s="1"/>
  <c r="F17" i="4"/>
  <c r="B112" i="4"/>
  <c r="F18" i="4"/>
  <c r="B113" i="4" s="1"/>
  <c r="F19" i="4"/>
  <c r="B114" i="4" s="1"/>
  <c r="F20" i="4"/>
  <c r="G20" i="4" s="1"/>
  <c r="B115" i="4"/>
  <c r="F21" i="4"/>
  <c r="B116" i="4"/>
  <c r="F22" i="4"/>
  <c r="B117" i="4"/>
  <c r="F23" i="4"/>
  <c r="B118" i="4" s="1"/>
  <c r="F24" i="4"/>
  <c r="B119" i="4" s="1"/>
  <c r="F25" i="4"/>
  <c r="F26" i="4"/>
  <c r="B121" i="4"/>
  <c r="F27" i="4"/>
  <c r="G27" i="4" s="1"/>
  <c r="F28" i="4"/>
  <c r="B123" i="4" s="1"/>
  <c r="F29" i="4"/>
  <c r="B124" i="4"/>
  <c r="F30" i="4"/>
  <c r="B125" i="4"/>
  <c r="F31" i="4"/>
  <c r="B126" i="4" s="1"/>
  <c r="F32" i="4"/>
  <c r="B127" i="4"/>
  <c r="F33" i="4"/>
  <c r="B128" i="4"/>
  <c r="F34" i="4"/>
  <c r="B129" i="4" s="1"/>
  <c r="F35" i="4"/>
  <c r="F36" i="4"/>
  <c r="B131" i="4" s="1"/>
  <c r="F37" i="4"/>
  <c r="F38" i="4"/>
  <c r="B133" i="4" s="1"/>
  <c r="F39" i="4"/>
  <c r="B134" i="4" s="1"/>
  <c r="F40" i="4"/>
  <c r="G41" i="4" s="1"/>
  <c r="F41" i="4"/>
  <c r="B136" i="4"/>
  <c r="F42" i="4"/>
  <c r="G42" i="4" s="1"/>
  <c r="F9" i="4"/>
  <c r="B104" i="4"/>
  <c r="E43" i="4"/>
  <c r="C43" i="4"/>
  <c r="E42" i="4"/>
  <c r="C42" i="4"/>
  <c r="E41" i="4"/>
  <c r="C41" i="4"/>
  <c r="E40" i="4"/>
  <c r="C40" i="4"/>
  <c r="E39" i="4"/>
  <c r="C39" i="4"/>
  <c r="E38" i="4"/>
  <c r="C38" i="4"/>
  <c r="E37" i="4"/>
  <c r="C37" i="4"/>
  <c r="E36" i="4"/>
  <c r="C36" i="4"/>
  <c r="E35" i="4"/>
  <c r="C35" i="4"/>
  <c r="E34" i="4"/>
  <c r="C34" i="4"/>
  <c r="E33" i="4"/>
  <c r="C33" i="4"/>
  <c r="E32" i="4"/>
  <c r="C32" i="4"/>
  <c r="E31" i="4"/>
  <c r="C31" i="4"/>
  <c r="E30" i="4"/>
  <c r="C30" i="4"/>
  <c r="E29" i="4"/>
  <c r="C29" i="4"/>
  <c r="E28" i="4"/>
  <c r="C28" i="4"/>
  <c r="E27" i="4"/>
  <c r="C27" i="4"/>
  <c r="E26" i="4"/>
  <c r="C26" i="4"/>
  <c r="E25" i="4"/>
  <c r="C25" i="4"/>
  <c r="E24" i="4"/>
  <c r="C24" i="4"/>
  <c r="E23" i="4"/>
  <c r="C23" i="4"/>
  <c r="E22" i="4"/>
  <c r="C22" i="4"/>
  <c r="E21" i="4"/>
  <c r="C21" i="4"/>
  <c r="E20" i="4"/>
  <c r="C20" i="4"/>
  <c r="E19" i="4"/>
  <c r="C19" i="4"/>
  <c r="E18" i="4"/>
  <c r="C18" i="4"/>
  <c r="E17" i="4"/>
  <c r="C17" i="4"/>
  <c r="E16" i="4"/>
  <c r="C16" i="4"/>
  <c r="E15" i="4"/>
  <c r="C15" i="4"/>
  <c r="E14" i="4"/>
  <c r="C14" i="4"/>
  <c r="E13" i="4"/>
  <c r="C13" i="4"/>
  <c r="E12" i="4"/>
  <c r="C12" i="4"/>
  <c r="E11" i="4"/>
  <c r="C11" i="4"/>
  <c r="E10" i="4"/>
  <c r="C10" i="4"/>
  <c r="L42" i="13"/>
  <c r="L20" i="13"/>
  <c r="L41" i="13"/>
  <c r="L28" i="13"/>
  <c r="L21" i="13"/>
  <c r="L33" i="13"/>
  <c r="E43" i="13"/>
  <c r="F43" i="13"/>
  <c r="F44" i="13"/>
  <c r="G43" i="13"/>
  <c r="C43" i="13"/>
  <c r="D43" i="13"/>
  <c r="B43" i="13"/>
  <c r="B44" i="13" s="1"/>
  <c r="L40" i="13"/>
  <c r="L39" i="13"/>
  <c r="L38" i="13"/>
  <c r="L37" i="13"/>
  <c r="L36" i="13"/>
  <c r="L35" i="13"/>
  <c r="L34" i="13"/>
  <c r="L32" i="13"/>
  <c r="L31" i="13"/>
  <c r="L30" i="13"/>
  <c r="L29" i="13"/>
  <c r="L27" i="13"/>
  <c r="L22" i="13"/>
  <c r="L26" i="13"/>
  <c r="L25" i="13"/>
  <c r="L24" i="13"/>
  <c r="L19" i="13"/>
  <c r="L18" i="13"/>
  <c r="L17" i="13"/>
  <c r="L16" i="13"/>
  <c r="L15" i="13"/>
  <c r="L14" i="13"/>
  <c r="L13" i="13"/>
  <c r="L12" i="13"/>
  <c r="L11" i="13"/>
  <c r="L10" i="13"/>
  <c r="L9" i="13"/>
  <c r="I43" i="15"/>
  <c r="I44" i="15" s="1"/>
  <c r="J43" i="15"/>
  <c r="K43" i="15"/>
  <c r="E43" i="15"/>
  <c r="F43" i="15"/>
  <c r="G43" i="15"/>
  <c r="C43" i="15"/>
  <c r="D43" i="15"/>
  <c r="B43" i="15"/>
  <c r="M23" i="15"/>
  <c r="M43" i="15"/>
  <c r="M44" i="15" s="1"/>
  <c r="M45" i="15" s="1"/>
  <c r="L45" i="15"/>
  <c r="L34" i="15"/>
  <c r="L35" i="15"/>
  <c r="L33" i="15"/>
  <c r="L30" i="15"/>
  <c r="L27" i="15"/>
  <c r="L22" i="15"/>
  <c r="L24" i="15"/>
  <c r="L19" i="15"/>
  <c r="L16" i="15"/>
  <c r="L15" i="15"/>
  <c r="L14" i="15"/>
  <c r="L13" i="15"/>
  <c r="L12" i="15"/>
  <c r="L11" i="15"/>
  <c r="L10" i="15"/>
  <c r="L9" i="15"/>
  <c r="L42" i="14"/>
  <c r="L20" i="14"/>
  <c r="L41" i="14"/>
  <c r="L29" i="14"/>
  <c r="L21" i="14"/>
  <c r="I43" i="14"/>
  <c r="J43" i="14"/>
  <c r="J44" i="14" s="1"/>
  <c r="K43" i="14"/>
  <c r="E43" i="14"/>
  <c r="E44" i="14" s="1"/>
  <c r="F43" i="14"/>
  <c r="G43" i="14"/>
  <c r="C43" i="14"/>
  <c r="D43" i="14"/>
  <c r="B43" i="14"/>
  <c r="L40" i="14"/>
  <c r="L39" i="14"/>
  <c r="L38" i="14"/>
  <c r="L37" i="14"/>
  <c r="L36" i="14"/>
  <c r="L35" i="14"/>
  <c r="L34" i="14"/>
  <c r="L33" i="14"/>
  <c r="L32" i="14"/>
  <c r="L31" i="14"/>
  <c r="L30" i="14"/>
  <c r="L28" i="14"/>
  <c r="L27" i="14"/>
  <c r="L22" i="14"/>
  <c r="L26" i="14"/>
  <c r="L25" i="14"/>
  <c r="L24" i="14"/>
  <c r="L19" i="14"/>
  <c r="L18" i="14"/>
  <c r="L17" i="14"/>
  <c r="L16" i="14"/>
  <c r="L15" i="14"/>
  <c r="L14" i="14"/>
  <c r="L13" i="14"/>
  <c r="L12" i="14"/>
  <c r="L11" i="14"/>
  <c r="L10" i="14"/>
  <c r="L9" i="14"/>
  <c r="I43" i="11"/>
  <c r="J43" i="11"/>
  <c r="K43" i="11"/>
  <c r="L42" i="11"/>
  <c r="O42" i="11" s="1"/>
  <c r="L21" i="11"/>
  <c r="O21" i="11" s="1"/>
  <c r="L41" i="11"/>
  <c r="O41" i="11"/>
  <c r="L29" i="11"/>
  <c r="O29" i="11" s="1"/>
  <c r="L20" i="11"/>
  <c r="O20" i="11" s="1"/>
  <c r="M43" i="11"/>
  <c r="E43" i="11"/>
  <c r="B43" i="11"/>
  <c r="C43" i="11"/>
  <c r="D43" i="11"/>
  <c r="F43" i="11"/>
  <c r="L24" i="11"/>
  <c r="O24" i="11" s="1"/>
  <c r="L25" i="11"/>
  <c r="O25" i="11" s="1"/>
  <c r="L26" i="11"/>
  <c r="O26" i="11" s="1"/>
  <c r="L22" i="11"/>
  <c r="O22" i="11" s="1"/>
  <c r="L27" i="11"/>
  <c r="O27" i="11" s="1"/>
  <c r="L28" i="11"/>
  <c r="O28" i="11" s="1"/>
  <c r="L30" i="11"/>
  <c r="O30" i="11" s="1"/>
  <c r="L31" i="11"/>
  <c r="O31" i="11" s="1"/>
  <c r="L32" i="11"/>
  <c r="O32" i="11" s="1"/>
  <c r="L33" i="11"/>
  <c r="O33" i="11" s="1"/>
  <c r="L11" i="11"/>
  <c r="O11" i="11" s="1"/>
  <c r="L12" i="11"/>
  <c r="O12" i="11" s="1"/>
  <c r="L13" i="11"/>
  <c r="O13" i="11" s="1"/>
  <c r="L14" i="11"/>
  <c r="O14" i="11" s="1"/>
  <c r="L16" i="11"/>
  <c r="O16" i="11" s="1"/>
  <c r="L17" i="11"/>
  <c r="O17" i="11" s="1"/>
  <c r="L18" i="11"/>
  <c r="O18" i="11" s="1"/>
  <c r="L19" i="11"/>
  <c r="O19" i="11" s="1"/>
  <c r="L34" i="11"/>
  <c r="O34" i="11" s="1"/>
  <c r="L36" i="11"/>
  <c r="O36" i="11" s="1"/>
  <c r="L37" i="11"/>
  <c r="O37" i="11" s="1"/>
  <c r="L38" i="11"/>
  <c r="O38" i="11" s="1"/>
  <c r="L39" i="11"/>
  <c r="O39" i="11" s="1"/>
  <c r="L40" i="11"/>
  <c r="O40" i="11" s="1"/>
  <c r="L10" i="11"/>
  <c r="O10" i="11" s="1"/>
  <c r="L9" i="11"/>
  <c r="O9" i="11" s="1"/>
  <c r="L25" i="8"/>
  <c r="O25" i="8" s="1"/>
  <c r="L26" i="8"/>
  <c r="O26" i="8" s="1"/>
  <c r="L22" i="8"/>
  <c r="O22" i="8" s="1"/>
  <c r="L27" i="8"/>
  <c r="O27" i="8" s="1"/>
  <c r="L28" i="8"/>
  <c r="O28" i="8" s="1"/>
  <c r="L29" i="8"/>
  <c r="O29" i="8" s="1"/>
  <c r="L30" i="8"/>
  <c r="O30" i="8" s="1"/>
  <c r="L31" i="8"/>
  <c r="O31" i="8" s="1"/>
  <c r="L32" i="8"/>
  <c r="O32" i="8" s="1"/>
  <c r="L33" i="8"/>
  <c r="O33" i="8" s="1"/>
  <c r="L34" i="8"/>
  <c r="O34" i="8" s="1"/>
  <c r="L35" i="8"/>
  <c r="O35" i="8" s="1"/>
  <c r="L36" i="8"/>
  <c r="O36" i="8" s="1"/>
  <c r="L37" i="8"/>
  <c r="O37" i="8" s="1"/>
  <c r="L38" i="8"/>
  <c r="O38" i="8" s="1"/>
  <c r="L39" i="8"/>
  <c r="O39" i="8" s="1"/>
  <c r="L40" i="8"/>
  <c r="O40" i="8" s="1"/>
  <c r="L41" i="8"/>
  <c r="O41" i="8" s="1"/>
  <c r="L42" i="8"/>
  <c r="O42" i="8" s="1"/>
  <c r="L20" i="8"/>
  <c r="O20" i="8" s="1"/>
  <c r="L21" i="8"/>
  <c r="O21" i="8" s="1"/>
  <c r="E43" i="8"/>
  <c r="B43" i="8"/>
  <c r="M43" i="8"/>
  <c r="I43" i="8"/>
  <c r="J43" i="8"/>
  <c r="K43" i="8"/>
  <c r="C43" i="8"/>
  <c r="D43" i="8"/>
  <c r="F43" i="8"/>
  <c r="G43" i="8"/>
  <c r="L11" i="8"/>
  <c r="O11" i="8" s="1"/>
  <c r="L12" i="8"/>
  <c r="O12" i="8" s="1"/>
  <c r="L13" i="8"/>
  <c r="O13" i="8" s="1"/>
  <c r="L15" i="8"/>
  <c r="O15" i="8" s="1"/>
  <c r="L16" i="8"/>
  <c r="O16" i="8" s="1"/>
  <c r="L17" i="8"/>
  <c r="O17" i="8" s="1"/>
  <c r="L18" i="8"/>
  <c r="O18" i="8" s="1"/>
  <c r="L19" i="8"/>
  <c r="O19" i="8" s="1"/>
  <c r="L10" i="8"/>
  <c r="O10" i="8" s="1"/>
  <c r="L9" i="8"/>
  <c r="O9" i="8" s="1"/>
  <c r="M43" i="10"/>
  <c r="E43" i="10"/>
  <c r="B43" i="10"/>
  <c r="K43" i="10"/>
  <c r="J43" i="10"/>
  <c r="I43" i="10"/>
  <c r="G43" i="10"/>
  <c r="F43" i="10"/>
  <c r="D43" i="10"/>
  <c r="C43" i="10"/>
  <c r="L42" i="10"/>
  <c r="L20" i="10"/>
  <c r="L21" i="10"/>
  <c r="L41" i="10"/>
  <c r="L29" i="10"/>
  <c r="L16" i="10"/>
  <c r="L40" i="10"/>
  <c r="L39" i="10"/>
  <c r="L38" i="10"/>
  <c r="L37" i="10"/>
  <c r="L36" i="10"/>
  <c r="L35" i="10"/>
  <c r="L34" i="10"/>
  <c r="L33" i="10"/>
  <c r="L32" i="10"/>
  <c r="L31" i="10"/>
  <c r="L30" i="10"/>
  <c r="L28" i="10"/>
  <c r="L27" i="10"/>
  <c r="L22" i="10"/>
  <c r="L26" i="10"/>
  <c r="L25" i="10"/>
  <c r="L24" i="10"/>
  <c r="L23" i="10"/>
  <c r="L19" i="10"/>
  <c r="L18" i="10"/>
  <c r="L17" i="10"/>
  <c r="L15" i="10"/>
  <c r="L13" i="10"/>
  <c r="L12" i="10"/>
  <c r="L11" i="10"/>
  <c r="L10" i="10"/>
  <c r="C43" i="6"/>
  <c r="I43" i="6"/>
  <c r="J43" i="6"/>
  <c r="K43" i="6"/>
  <c r="D43" i="6"/>
  <c r="E43" i="6"/>
  <c r="E44" i="6" s="1"/>
  <c r="F43" i="6"/>
  <c r="G43" i="6"/>
  <c r="O10" i="6"/>
  <c r="O35" i="6"/>
  <c r="O36" i="6"/>
  <c r="O24" i="6"/>
  <c r="K43" i="7"/>
  <c r="E43" i="7"/>
  <c r="B43" i="7"/>
  <c r="L42" i="7"/>
  <c r="O42" i="7" s="1"/>
  <c r="L41" i="7"/>
  <c r="O41" i="7" s="1"/>
  <c r="L29" i="7"/>
  <c r="O29" i="7" s="1"/>
  <c r="I43" i="7"/>
  <c r="L24" i="7"/>
  <c r="O24" i="7" s="1"/>
  <c r="L26" i="7"/>
  <c r="O26" i="7" s="1"/>
  <c r="L22" i="7"/>
  <c r="O22" i="7" s="1"/>
  <c r="L27" i="7"/>
  <c r="O27" i="7" s="1"/>
  <c r="L28" i="7"/>
  <c r="O28" i="7" s="1"/>
  <c r="L30" i="7"/>
  <c r="O30" i="7" s="1"/>
  <c r="L31" i="7"/>
  <c r="O31" i="7" s="1"/>
  <c r="L32" i="7"/>
  <c r="O32" i="7" s="1"/>
  <c r="L33" i="7"/>
  <c r="O33" i="7" s="1"/>
  <c r="L34" i="7"/>
  <c r="O34" i="7" s="1"/>
  <c r="L35" i="7"/>
  <c r="O35" i="7" s="1"/>
  <c r="L36" i="7"/>
  <c r="O36" i="7" s="1"/>
  <c r="L37" i="7"/>
  <c r="O37" i="7" s="1"/>
  <c r="L38" i="7"/>
  <c r="O38" i="7" s="1"/>
  <c r="L39" i="7"/>
  <c r="O39" i="7" s="1"/>
  <c r="L40" i="7"/>
  <c r="O40" i="7" s="1"/>
  <c r="C43" i="7"/>
  <c r="D43" i="7"/>
  <c r="F43" i="7"/>
  <c r="G43" i="7"/>
  <c r="L11" i="7"/>
  <c r="O11" i="7" s="1"/>
  <c r="L12" i="7"/>
  <c r="O12" i="7" s="1"/>
  <c r="L13" i="7"/>
  <c r="O13" i="7" s="1"/>
  <c r="L14" i="7"/>
  <c r="O14" i="7" s="1"/>
  <c r="L15" i="7"/>
  <c r="O15" i="7" s="1"/>
  <c r="L16" i="7"/>
  <c r="O16" i="7" s="1"/>
  <c r="L17" i="7"/>
  <c r="O17" i="7" s="1"/>
  <c r="L18" i="7"/>
  <c r="O18" i="7" s="1"/>
  <c r="L10" i="7"/>
  <c r="O10" i="7" s="1"/>
  <c r="L9" i="7"/>
  <c r="O9" i="7" s="1"/>
  <c r="L19" i="7"/>
  <c r="O19" i="7" s="1"/>
  <c r="L20" i="12"/>
  <c r="L42" i="12"/>
  <c r="L41" i="12"/>
  <c r="L29" i="12"/>
  <c r="L21" i="12"/>
  <c r="M43" i="12"/>
  <c r="I43" i="12"/>
  <c r="J43" i="12"/>
  <c r="K43" i="12"/>
  <c r="E43" i="12"/>
  <c r="F43" i="12"/>
  <c r="G43" i="12"/>
  <c r="G44" i="12" s="1"/>
  <c r="C43" i="12"/>
  <c r="D43" i="12"/>
  <c r="B43" i="12"/>
  <c r="B44" i="12" s="1"/>
  <c r="L34" i="12"/>
  <c r="L35" i="12"/>
  <c r="L36" i="12"/>
  <c r="L37" i="12"/>
  <c r="L38" i="12"/>
  <c r="L39" i="12"/>
  <c r="L40" i="12"/>
  <c r="L33" i="12"/>
  <c r="L32" i="12"/>
  <c r="L31" i="12"/>
  <c r="L30" i="12"/>
  <c r="L28" i="12"/>
  <c r="L27" i="12"/>
  <c r="L22" i="12"/>
  <c r="L25" i="12"/>
  <c r="L19" i="12"/>
  <c r="L18" i="12"/>
  <c r="L16" i="12"/>
  <c r="L14" i="12"/>
  <c r="L13" i="12"/>
  <c r="L12" i="12"/>
  <c r="L11" i="12"/>
  <c r="L10" i="12"/>
  <c r="L9" i="12"/>
  <c r="E11" i="5"/>
  <c r="E14" i="5"/>
  <c r="E19" i="5"/>
  <c r="E20" i="5"/>
  <c r="E21" i="5"/>
  <c r="E22" i="5"/>
  <c r="E23" i="5"/>
  <c r="E24" i="5"/>
  <c r="E25" i="5"/>
  <c r="E26" i="5"/>
  <c r="E27" i="5"/>
  <c r="E28" i="5"/>
  <c r="E32" i="5"/>
  <c r="E33" i="5"/>
  <c r="N26" i="5"/>
  <c r="N27" i="5"/>
  <c r="N28" i="5"/>
  <c r="N29" i="5"/>
  <c r="N30" i="5"/>
  <c r="N31" i="5"/>
  <c r="N33" i="5"/>
  <c r="M9" i="5"/>
  <c r="M11" i="5"/>
  <c r="M12" i="5"/>
  <c r="M14" i="5"/>
  <c r="M18" i="5"/>
  <c r="M19" i="5"/>
  <c r="M20" i="5"/>
  <c r="M21" i="5"/>
  <c r="M22" i="5"/>
  <c r="M23" i="5"/>
  <c r="M24" i="5"/>
  <c r="M25" i="5"/>
  <c r="M26" i="5"/>
  <c r="M27" i="5"/>
  <c r="M28" i="5"/>
  <c r="M33" i="5"/>
  <c r="M35" i="5"/>
  <c r="L11" i="5"/>
  <c r="L26" i="5"/>
  <c r="L28" i="5"/>
  <c r="L33" i="5"/>
  <c r="L27" i="5"/>
  <c r="J26" i="5"/>
  <c r="J27" i="5"/>
  <c r="J28" i="5"/>
  <c r="J29" i="5"/>
  <c r="J30" i="5"/>
  <c r="J31" i="5"/>
  <c r="J33" i="5"/>
  <c r="I26" i="5"/>
  <c r="I27" i="5"/>
  <c r="I28" i="5"/>
  <c r="K28" i="5" s="1"/>
  <c r="I33" i="5"/>
  <c r="F26" i="5"/>
  <c r="F27" i="5"/>
  <c r="F28" i="5"/>
  <c r="F32" i="5"/>
  <c r="F33" i="5"/>
  <c r="F16" i="5"/>
  <c r="G16" i="5"/>
  <c r="I16" i="5"/>
  <c r="J16" i="5"/>
  <c r="L16" i="5"/>
  <c r="N16" i="5"/>
  <c r="O16" i="5"/>
  <c r="Q46" i="5"/>
  <c r="T46" i="5" s="1"/>
  <c r="Q105" i="5"/>
  <c r="Q102" i="5"/>
  <c r="R31" i="5"/>
  <c r="I31" i="5"/>
  <c r="F31" i="5"/>
  <c r="O31" i="5"/>
  <c r="L31" i="5"/>
  <c r="G31" i="5"/>
  <c r="I30" i="5"/>
  <c r="F30" i="5"/>
  <c r="O30" i="5"/>
  <c r="L30" i="5"/>
  <c r="G30" i="5"/>
  <c r="H30" i="5" s="1"/>
  <c r="K29" i="5"/>
  <c r="F29" i="5"/>
  <c r="O29" i="5"/>
  <c r="L29" i="5"/>
  <c r="G29" i="5"/>
  <c r="R28" i="5"/>
  <c r="O28" i="5"/>
  <c r="G28" i="5"/>
  <c r="Q49" i="5"/>
  <c r="T49" i="5" s="1"/>
  <c r="Q70" i="5"/>
  <c r="Q63" i="5"/>
  <c r="Q60" i="5"/>
  <c r="Q54" i="5"/>
  <c r="Q53" i="5"/>
  <c r="Q52" i="5"/>
  <c r="Q51" i="5"/>
  <c r="R17" i="5"/>
  <c r="R16" i="5"/>
  <c r="R15" i="5"/>
  <c r="R14" i="5"/>
  <c r="R23" i="5"/>
  <c r="R26" i="5"/>
  <c r="R27" i="5"/>
  <c r="R32" i="5"/>
  <c r="R33" i="5"/>
  <c r="Q101" i="5"/>
  <c r="Q100" i="5"/>
  <c r="Q99" i="5"/>
  <c r="Q98" i="5"/>
  <c r="Q96" i="5"/>
  <c r="T96" i="5" s="1"/>
  <c r="Q94" i="5"/>
  <c r="Q91" i="5"/>
  <c r="Q90" i="5"/>
  <c r="Q89" i="5"/>
  <c r="Q88" i="5"/>
  <c r="Q86" i="5"/>
  <c r="T86" i="5" s="1"/>
  <c r="Q85" i="5"/>
  <c r="F17" i="5"/>
  <c r="G17" i="5"/>
  <c r="F15" i="5"/>
  <c r="G15" i="5"/>
  <c r="F14" i="5"/>
  <c r="G14" i="5"/>
  <c r="L17" i="5"/>
  <c r="I17" i="5"/>
  <c r="J17" i="5"/>
  <c r="L15" i="5"/>
  <c r="I15" i="5"/>
  <c r="J15" i="5"/>
  <c r="L14" i="5"/>
  <c r="I14" i="5"/>
  <c r="J14" i="5"/>
  <c r="N17" i="5"/>
  <c r="O17" i="5"/>
  <c r="N15" i="5"/>
  <c r="O15" i="5"/>
  <c r="N14" i="5"/>
  <c r="O14" i="5"/>
  <c r="N12" i="5"/>
  <c r="O12" i="5"/>
  <c r="O27" i="5"/>
  <c r="G27" i="5"/>
  <c r="O26" i="5"/>
  <c r="G26" i="5"/>
  <c r="N25" i="5"/>
  <c r="O25" i="5"/>
  <c r="L25" i="5"/>
  <c r="I25" i="5"/>
  <c r="J25" i="5"/>
  <c r="F25" i="5"/>
  <c r="Q25" i="5" s="1"/>
  <c r="G25" i="5"/>
  <c r="N24" i="5"/>
  <c r="O24" i="5"/>
  <c r="I24" i="5"/>
  <c r="J24" i="5"/>
  <c r="F24" i="5"/>
  <c r="G24" i="5"/>
  <c r="N23" i="5"/>
  <c r="O23" i="5"/>
  <c r="P23" i="5" s="1"/>
  <c r="L23" i="5"/>
  <c r="I23" i="5"/>
  <c r="K23" i="5" s="1"/>
  <c r="J23" i="5"/>
  <c r="F23" i="5"/>
  <c r="G23" i="5"/>
  <c r="N22" i="5"/>
  <c r="O22" i="5"/>
  <c r="L22" i="5"/>
  <c r="I22" i="5"/>
  <c r="J22" i="5"/>
  <c r="F22" i="5"/>
  <c r="G22" i="5"/>
  <c r="N21" i="5"/>
  <c r="O21" i="5"/>
  <c r="L21" i="5"/>
  <c r="I21" i="5"/>
  <c r="J21" i="5"/>
  <c r="F21" i="5"/>
  <c r="G21" i="5"/>
  <c r="N20" i="5"/>
  <c r="O20" i="5"/>
  <c r="L20" i="5"/>
  <c r="I20" i="5"/>
  <c r="J20" i="5"/>
  <c r="F20" i="5"/>
  <c r="G20" i="5"/>
  <c r="O32" i="5"/>
  <c r="Q83" i="5"/>
  <c r="T83" i="5" s="1"/>
  <c r="Q57" i="5"/>
  <c r="Q58" i="5"/>
  <c r="Q59" i="5"/>
  <c r="T59" i="5" s="1"/>
  <c r="Q61" i="5"/>
  <c r="Q62" i="5"/>
  <c r="F11" i="5"/>
  <c r="Q11" i="5" s="1"/>
  <c r="G11" i="5"/>
  <c r="I11" i="5"/>
  <c r="J11" i="5"/>
  <c r="N11" i="5"/>
  <c r="O11" i="5"/>
  <c r="L12" i="5"/>
  <c r="Q107" i="5"/>
  <c r="O33" i="5"/>
  <c r="G33" i="5"/>
  <c r="N9" i="5"/>
  <c r="O9" i="5"/>
  <c r="I9" i="5"/>
  <c r="J9" i="5"/>
  <c r="F9" i="5"/>
  <c r="H9" i="5" s="1"/>
  <c r="L9" i="5"/>
  <c r="L24" i="18"/>
  <c r="L25" i="18"/>
  <c r="L26" i="18"/>
  <c r="L22" i="18"/>
  <c r="L27" i="18"/>
  <c r="L28" i="18"/>
  <c r="L29" i="18"/>
  <c r="L30" i="18"/>
  <c r="L31" i="18"/>
  <c r="L32" i="18"/>
  <c r="L33" i="18"/>
  <c r="L34" i="18"/>
  <c r="L35" i="18"/>
  <c r="L36" i="18"/>
  <c r="L37" i="18"/>
  <c r="L38" i="18"/>
  <c r="L39" i="18"/>
  <c r="L40" i="18"/>
  <c r="L41" i="18"/>
  <c r="L42" i="18"/>
  <c r="M23" i="18"/>
  <c r="D28" i="16"/>
  <c r="M38" i="18"/>
  <c r="N38" i="18"/>
  <c r="M39" i="18"/>
  <c r="N39" i="18"/>
  <c r="M40" i="18"/>
  <c r="N40" i="18"/>
  <c r="M41" i="18"/>
  <c r="N41" i="18"/>
  <c r="L20" i="18"/>
  <c r="M20" i="18"/>
  <c r="L21" i="18"/>
  <c r="N29" i="18"/>
  <c r="N21" i="18"/>
  <c r="M29" i="18"/>
  <c r="M21" i="18"/>
  <c r="K43" i="18"/>
  <c r="F42" i="16" s="1"/>
  <c r="G42" i="16" s="1"/>
  <c r="I43" i="18"/>
  <c r="G43" i="18"/>
  <c r="E42" i="16" s="1"/>
  <c r="E45" i="16" s="1"/>
  <c r="E43" i="18"/>
  <c r="E40" i="16" s="1"/>
  <c r="B43" i="18"/>
  <c r="D40" i="16" s="1"/>
  <c r="N11" i="18"/>
  <c r="N13" i="18"/>
  <c r="N15" i="18"/>
  <c r="N17" i="18"/>
  <c r="N19" i="18"/>
  <c r="N24" i="18"/>
  <c r="N25" i="18"/>
  <c r="N26" i="18"/>
  <c r="N22" i="18"/>
  <c r="N27" i="18"/>
  <c r="N28" i="18"/>
  <c r="N30" i="18"/>
  <c r="N31" i="18"/>
  <c r="N32" i="18"/>
  <c r="N33" i="18"/>
  <c r="N34" i="18"/>
  <c r="N35" i="18"/>
  <c r="N36" i="18"/>
  <c r="N37" i="18"/>
  <c r="N42" i="18"/>
  <c r="N9" i="18"/>
  <c r="M11" i="18"/>
  <c r="M12" i="18"/>
  <c r="M13" i="18"/>
  <c r="M14" i="18"/>
  <c r="M15" i="18"/>
  <c r="M16" i="18"/>
  <c r="M17" i="18"/>
  <c r="M18" i="18"/>
  <c r="M19" i="18"/>
  <c r="M24" i="18"/>
  <c r="M25" i="18"/>
  <c r="M26" i="18"/>
  <c r="M22" i="18"/>
  <c r="M27" i="18"/>
  <c r="M28" i="18"/>
  <c r="M30" i="18"/>
  <c r="M31" i="18"/>
  <c r="M32" i="18"/>
  <c r="M33" i="18"/>
  <c r="M34" i="18"/>
  <c r="M35" i="18"/>
  <c r="M36" i="18"/>
  <c r="M42" i="18"/>
  <c r="M10" i="18"/>
  <c r="M9" i="18"/>
  <c r="L11" i="18"/>
  <c r="L12" i="18"/>
  <c r="L13" i="18"/>
  <c r="L15" i="18"/>
  <c r="L16" i="18"/>
  <c r="L17" i="18"/>
  <c r="L18" i="18"/>
  <c r="L19" i="18"/>
  <c r="L10" i="18"/>
  <c r="L9" i="18"/>
  <c r="B43" i="17"/>
  <c r="D37" i="16" s="1"/>
  <c r="D7" i="16" s="1"/>
  <c r="L21" i="17"/>
  <c r="L38" i="17"/>
  <c r="L39" i="17"/>
  <c r="L40" i="17"/>
  <c r="L41" i="17"/>
  <c r="L42" i="17"/>
  <c r="M38" i="17"/>
  <c r="N38" i="17"/>
  <c r="M39" i="17"/>
  <c r="N39" i="17"/>
  <c r="M40" i="17"/>
  <c r="N40" i="17"/>
  <c r="M41" i="17"/>
  <c r="N41" i="17"/>
  <c r="M42" i="17"/>
  <c r="N42" i="17"/>
  <c r="L20" i="17"/>
  <c r="M20" i="17"/>
  <c r="L10" i="17"/>
  <c r="L9" i="17"/>
  <c r="L12" i="17"/>
  <c r="L15" i="17"/>
  <c r="L16" i="17"/>
  <c r="L19" i="17"/>
  <c r="L11" i="17"/>
  <c r="L13" i="17"/>
  <c r="L17" i="17"/>
  <c r="L18" i="17"/>
  <c r="L29" i="17"/>
  <c r="M29" i="17"/>
  <c r="N21" i="17"/>
  <c r="M21" i="17"/>
  <c r="K43" i="17"/>
  <c r="I43" i="17"/>
  <c r="F37" i="16" s="1"/>
  <c r="F7" i="16" s="1"/>
  <c r="E43" i="17"/>
  <c r="E37" i="16" s="1"/>
  <c r="L22" i="17"/>
  <c r="N10" i="17"/>
  <c r="N12" i="17"/>
  <c r="N14" i="17"/>
  <c r="N16" i="17"/>
  <c r="N18" i="17"/>
  <c r="N25" i="17"/>
  <c r="N28" i="17"/>
  <c r="N31" i="17"/>
  <c r="N32" i="17"/>
  <c r="N34" i="17"/>
  <c r="N36" i="17"/>
  <c r="N9" i="17"/>
  <c r="M11" i="17"/>
  <c r="M12" i="17"/>
  <c r="M13" i="17"/>
  <c r="M14" i="17"/>
  <c r="M15" i="17"/>
  <c r="M16" i="17"/>
  <c r="M17" i="17"/>
  <c r="M18" i="17"/>
  <c r="M19" i="17"/>
  <c r="M24" i="17"/>
  <c r="M25" i="17"/>
  <c r="M26" i="17"/>
  <c r="M22" i="17"/>
  <c r="M27" i="17"/>
  <c r="M28" i="17"/>
  <c r="M30" i="17"/>
  <c r="M31" i="17"/>
  <c r="M32" i="17"/>
  <c r="M33" i="17"/>
  <c r="M34" i="17"/>
  <c r="M35" i="17"/>
  <c r="M36" i="17"/>
  <c r="M37" i="17"/>
  <c r="M10" i="17"/>
  <c r="M9" i="17"/>
  <c r="L24" i="17"/>
  <c r="L25" i="17"/>
  <c r="L26" i="17"/>
  <c r="L27" i="17"/>
  <c r="L28" i="17"/>
  <c r="L30" i="17"/>
  <c r="L31" i="17"/>
  <c r="L32" i="17"/>
  <c r="L33" i="17"/>
  <c r="L34" i="17"/>
  <c r="L35" i="17"/>
  <c r="L36" i="17"/>
  <c r="L37" i="17"/>
  <c r="AY46" i="1"/>
  <c r="BI45" i="1"/>
  <c r="BF142" i="1" s="1"/>
  <c r="BH46" i="1"/>
  <c r="G34" i="4"/>
  <c r="G30" i="4"/>
  <c r="G22" i="4"/>
  <c r="G14" i="4"/>
  <c r="G12" i="4"/>
  <c r="G10" i="4"/>
  <c r="Y142" i="1"/>
  <c r="G37" i="1"/>
  <c r="R13" i="1"/>
  <c r="R19" i="1"/>
  <c r="R43" i="1"/>
  <c r="B143" i="1"/>
  <c r="N143" i="1"/>
  <c r="G46" i="1"/>
  <c r="AU49" i="1"/>
  <c r="V50" i="1"/>
  <c r="AK147" i="1"/>
  <c r="Z148" i="1"/>
  <c r="AW52" i="1"/>
  <c r="C149" i="1"/>
  <c r="AW53" i="1"/>
  <c r="T41" i="2"/>
  <c r="Q151" i="3"/>
  <c r="K41" i="19"/>
  <c r="D43" i="18"/>
  <c r="D42" i="16" s="1"/>
  <c r="N12" i="18"/>
  <c r="N18" i="18"/>
  <c r="N20" i="18"/>
  <c r="N10" i="18"/>
  <c r="N16" i="18"/>
  <c r="N14" i="18"/>
  <c r="BB54" i="1"/>
  <c r="BC54" i="1" s="1"/>
  <c r="AX54" i="1"/>
  <c r="N33" i="17"/>
  <c r="N30" i="17"/>
  <c r="N22" i="17"/>
  <c r="N19" i="17"/>
  <c r="N15" i="17"/>
  <c r="N13" i="17"/>
  <c r="D43" i="17"/>
  <c r="K26" i="19"/>
  <c r="R55" i="1"/>
  <c r="R21" i="5"/>
  <c r="G13" i="4"/>
  <c r="G11" i="4"/>
  <c r="BB59" i="1"/>
  <c r="BC59" i="1" s="1"/>
  <c r="AX59" i="1"/>
  <c r="AY59" i="1" s="1"/>
  <c r="E44" i="13"/>
  <c r="AW49" i="1"/>
  <c r="K49" i="1"/>
  <c r="C146" i="1"/>
  <c r="AJ146" i="1"/>
  <c r="AU52" i="1"/>
  <c r="B149" i="1"/>
  <c r="O149" i="1"/>
  <c r="AU53" i="1"/>
  <c r="Y151" i="1"/>
  <c r="B151" i="1"/>
  <c r="AW55" i="1"/>
  <c r="R56" i="2"/>
  <c r="G55" i="4"/>
  <c r="Q155" i="2"/>
  <c r="AN59" i="1"/>
  <c r="P149" i="3"/>
  <c r="C157" i="1"/>
  <c r="G21" i="4"/>
  <c r="G31" i="4"/>
  <c r="G19" i="4"/>
  <c r="B110" i="4"/>
  <c r="G15" i="4"/>
  <c r="AC25" i="1"/>
  <c r="B141" i="1"/>
  <c r="C139" i="1"/>
  <c r="B125" i="1"/>
  <c r="B117" i="1"/>
  <c r="B109" i="1"/>
  <c r="Z110" i="1"/>
  <c r="AK119" i="1"/>
  <c r="G16" i="1"/>
  <c r="Z144" i="1"/>
  <c r="AW47" i="1"/>
  <c r="AC49" i="1"/>
  <c r="N148" i="1"/>
  <c r="P138" i="2"/>
  <c r="R41" i="2"/>
  <c r="R25" i="2"/>
  <c r="P137" i="2"/>
  <c r="P147" i="2"/>
  <c r="AJ148" i="1"/>
  <c r="Y147" i="1"/>
  <c r="P34" i="2"/>
  <c r="T46" i="2"/>
  <c r="P132" i="2"/>
  <c r="B151" i="4"/>
  <c r="AV154" i="1"/>
  <c r="B155" i="1"/>
  <c r="AC58" i="1"/>
  <c r="BN58" i="1"/>
  <c r="O155" i="1"/>
  <c r="AU155" i="1"/>
  <c r="C155" i="1"/>
  <c r="O157" i="1"/>
  <c r="BG157" i="1"/>
  <c r="BF152" i="1"/>
  <c r="B154" i="1"/>
  <c r="Y154" i="1"/>
  <c r="C156" i="1"/>
  <c r="P157" i="2"/>
  <c r="V61" i="1"/>
  <c r="O153" i="1"/>
  <c r="BG153" i="1"/>
  <c r="AC56" i="1"/>
  <c r="C154" i="1"/>
  <c r="BJ58" i="1"/>
  <c r="AV157" i="1"/>
  <c r="R61" i="1"/>
  <c r="BC61" i="1"/>
  <c r="AN58" i="1"/>
  <c r="N158" i="1"/>
  <c r="AK158" i="1"/>
  <c r="AR61" i="1"/>
  <c r="BJ56" i="1"/>
  <c r="Y153" i="1"/>
  <c r="BB53" i="1"/>
  <c r="AV150" i="1" s="1"/>
  <c r="AU50" i="1"/>
  <c r="BB49" i="1"/>
  <c r="AU140" i="1"/>
  <c r="B131" i="1"/>
  <c r="AV158" i="1"/>
  <c r="R61" i="2"/>
  <c r="Q159" i="2"/>
  <c r="P125" i="2"/>
  <c r="P112" i="2"/>
  <c r="Q154" i="2"/>
  <c r="T60" i="2"/>
  <c r="Q157" i="2"/>
  <c r="BC62" i="1"/>
  <c r="AU159" i="1"/>
  <c r="AR58" i="1"/>
  <c r="R58" i="1"/>
  <c r="AU154" i="1"/>
  <c r="B157" i="1"/>
  <c r="BN60" i="1"/>
  <c r="G59" i="1"/>
  <c r="K27" i="1"/>
  <c r="N134" i="1"/>
  <c r="AC24" i="1"/>
  <c r="BH45" i="1"/>
  <c r="K45" i="1"/>
  <c r="K20" i="1"/>
  <c r="C121" i="1"/>
  <c r="Z139" i="1"/>
  <c r="AK118" i="1"/>
  <c r="BM15" i="1"/>
  <c r="BF27" i="1"/>
  <c r="BF42" i="1"/>
  <c r="AC48" i="1"/>
  <c r="BC39" i="1"/>
  <c r="BC42" i="1"/>
  <c r="BM33" i="1"/>
  <c r="BG130" i="1"/>
  <c r="BF39" i="1"/>
  <c r="AU142" i="1"/>
  <c r="G42" i="1"/>
  <c r="R26" i="1"/>
  <c r="K48" i="1"/>
  <c r="B142" i="1"/>
  <c r="AN52" i="1"/>
  <c r="O151" i="1"/>
  <c r="AC57" i="1"/>
  <c r="AN57" i="1"/>
  <c r="AV145" i="1"/>
  <c r="G51" i="1"/>
  <c r="G54" i="1"/>
  <c r="R66" i="2"/>
  <c r="BM19" i="1"/>
  <c r="BG116" i="1"/>
  <c r="BM23" i="1"/>
  <c r="BG120" i="1" s="1"/>
  <c r="BM27" i="1"/>
  <c r="G20" i="1"/>
  <c r="BL47" i="1"/>
  <c r="BF148" i="1"/>
  <c r="BB51" i="1"/>
  <c r="G53" i="1"/>
  <c r="K60" i="1"/>
  <c r="AG60" i="1"/>
  <c r="BC60" i="1"/>
  <c r="AC21" i="1"/>
  <c r="AX50" i="1"/>
  <c r="AU147" i="1" s="1"/>
  <c r="AX51" i="1"/>
  <c r="AX55" i="1"/>
  <c r="V60" i="1"/>
  <c r="AG29" i="1"/>
  <c r="Y115" i="1"/>
  <c r="BM21" i="1"/>
  <c r="BG118" i="1" s="1"/>
  <c r="R37" i="1"/>
  <c r="C133" i="1"/>
  <c r="Y118" i="1"/>
  <c r="BM20" i="1"/>
  <c r="BG117" i="1" s="1"/>
  <c r="BM41" i="1"/>
  <c r="BG138" i="1" s="1"/>
  <c r="G33" i="1"/>
  <c r="V24" i="1"/>
  <c r="Z128" i="1"/>
  <c r="K50" i="1"/>
  <c r="BG147" i="1"/>
  <c r="AR50" i="1"/>
  <c r="BB55" i="1"/>
  <c r="BC56" i="1" s="1"/>
  <c r="AU55" i="1"/>
  <c r="BA54" i="1"/>
  <c r="K12" i="1"/>
  <c r="AR45" i="1"/>
  <c r="G26" i="1"/>
  <c r="AN23" i="1"/>
  <c r="BC63" i="1"/>
  <c r="AG12" i="1"/>
  <c r="AN51" i="1"/>
  <c r="O154" i="1"/>
  <c r="G60" i="1"/>
  <c r="G12" i="1"/>
  <c r="AW51" i="1"/>
  <c r="K22" i="1"/>
  <c r="AG42" i="1"/>
  <c r="AN54" i="1"/>
  <c r="AR63" i="1"/>
  <c r="AY47" i="1"/>
  <c r="V30" i="1"/>
  <c r="Z115" i="1"/>
  <c r="AG18" i="1"/>
  <c r="AJ145" i="1"/>
  <c r="BG151" i="1"/>
  <c r="Z151" i="1"/>
  <c r="AC15" i="1"/>
  <c r="AU112" i="1"/>
  <c r="AN55" i="1"/>
  <c r="BN62" i="1"/>
  <c r="BF160" i="1"/>
  <c r="K63" i="1"/>
  <c r="BN63" i="1"/>
  <c r="AJ160" i="1"/>
  <c r="C109" i="1"/>
  <c r="Z112" i="1"/>
  <c r="AG15" i="1"/>
  <c r="AV106" i="1"/>
  <c r="Z109" i="1"/>
  <c r="AK109" i="1"/>
  <c r="AV148" i="1"/>
  <c r="G33" i="4"/>
  <c r="C44" i="14"/>
  <c r="F12" i="16"/>
  <c r="F8" i="16"/>
  <c r="BM31" i="1"/>
  <c r="BG128" i="1" s="1"/>
  <c r="BF31" i="1"/>
  <c r="BC32" i="1"/>
  <c r="AX49" i="1"/>
  <c r="AU146" i="1" s="1"/>
  <c r="AX52" i="1"/>
  <c r="AU149" i="1" s="1"/>
  <c r="V28" i="1"/>
  <c r="AG19" i="1"/>
  <c r="BI11" i="1"/>
  <c r="AN37" i="1"/>
  <c r="AN41" i="1"/>
  <c r="AG13" i="1"/>
  <c r="R12" i="1"/>
  <c r="BM46" i="1"/>
  <c r="AY36" i="1"/>
  <c r="K42" i="1"/>
  <c r="K26" i="1"/>
  <c r="V53" i="1"/>
  <c r="R20" i="1"/>
  <c r="AC18" i="1"/>
  <c r="BF10" i="1"/>
  <c r="BM37" i="1"/>
  <c r="BG134" i="1" s="1"/>
  <c r="BB52" i="1"/>
  <c r="O108" i="1"/>
  <c r="AU109" i="1"/>
  <c r="AY13" i="1"/>
  <c r="AU127" i="1"/>
  <c r="AY30" i="1"/>
  <c r="AY33" i="1"/>
  <c r="AU131" i="1"/>
  <c r="AU137" i="1"/>
  <c r="BI19" i="1"/>
  <c r="BF116" i="1" s="1"/>
  <c r="AN17" i="1"/>
  <c r="BG145" i="1"/>
  <c r="AN60" i="1"/>
  <c r="AJ157" i="1"/>
  <c r="AN63" i="1"/>
  <c r="AJ158" i="1"/>
  <c r="AY15" i="1"/>
  <c r="C125" i="1"/>
  <c r="K29" i="1"/>
  <c r="K28" i="1"/>
  <c r="Z140" i="1"/>
  <c r="AG44" i="1"/>
  <c r="Y131" i="1"/>
  <c r="Z107" i="1"/>
  <c r="AG10" i="1"/>
  <c r="O110" i="1"/>
  <c r="AK125" i="1"/>
  <c r="AR28" i="1"/>
  <c r="AU115" i="1"/>
  <c r="BM9" i="1"/>
  <c r="BG106" i="1" s="1"/>
  <c r="BF16" i="1"/>
  <c r="AN29" i="1"/>
  <c r="AJ125" i="1"/>
  <c r="K56" i="1"/>
  <c r="K55" i="1"/>
  <c r="C152" i="1"/>
  <c r="AY12" i="1"/>
  <c r="AN13" i="1"/>
  <c r="AR12" i="1"/>
  <c r="AN44" i="1"/>
  <c r="AU151" i="1"/>
  <c r="AY57" i="1"/>
  <c r="AY34" i="1"/>
  <c r="V42" i="1"/>
  <c r="O139" i="1"/>
  <c r="O115" i="1"/>
  <c r="AC12" i="1"/>
  <c r="Y106" i="1"/>
  <c r="AR14" i="1"/>
  <c r="AK111" i="1"/>
  <c r="AJ113" i="1"/>
  <c r="AR26" i="1"/>
  <c r="C136" i="1"/>
  <c r="K39" i="1"/>
  <c r="V23" i="1"/>
  <c r="O120" i="1"/>
  <c r="AY26" i="1"/>
  <c r="AU129" i="1"/>
  <c r="BI15" i="1"/>
  <c r="BF112" i="1" s="1"/>
  <c r="G21" i="1"/>
  <c r="B119" i="1"/>
  <c r="BA50" i="1"/>
  <c r="BB50" i="1"/>
  <c r="AV147" i="1" s="1"/>
  <c r="BC58" i="1"/>
  <c r="AV155" i="1"/>
  <c r="AK159" i="1"/>
  <c r="AR62" i="1"/>
  <c r="AN15" i="1"/>
  <c r="G22" i="1"/>
  <c r="AY24" i="1"/>
  <c r="O129" i="1"/>
  <c r="AC27" i="1"/>
  <c r="Y124" i="1"/>
  <c r="AC28" i="1"/>
  <c r="Y112" i="1"/>
  <c r="BF48" i="1"/>
  <c r="BM45" i="1"/>
  <c r="AU47" i="1"/>
  <c r="BB47" i="1"/>
  <c r="BC47" i="1" s="1"/>
  <c r="K58" i="1"/>
  <c r="R14" i="1"/>
  <c r="BF47" i="1"/>
  <c r="BI46" i="1"/>
  <c r="AK160" i="1"/>
  <c r="BF106" i="1"/>
  <c r="BC10" i="1"/>
  <c r="AY50" i="1"/>
  <c r="BG143" i="1"/>
  <c r="BC52" i="1"/>
  <c r="BC38" i="1"/>
  <c r="Z129" i="1"/>
  <c r="Z113" i="1"/>
  <c r="AK116" i="1"/>
  <c r="AV116" i="1"/>
  <c r="BG124" i="1"/>
  <c r="BC31" i="1"/>
  <c r="BF146" i="1"/>
  <c r="Z153" i="1"/>
  <c r="K30" i="5"/>
  <c r="H29" i="5"/>
  <c r="H10" i="5"/>
  <c r="K13" i="5"/>
  <c r="P13" i="5"/>
  <c r="K10" i="5"/>
  <c r="H13" i="5"/>
  <c r="P29" i="5"/>
  <c r="C44" i="21" l="1"/>
  <c r="D44" i="21"/>
  <c r="I36" i="19"/>
  <c r="G27" i="16"/>
  <c r="F30" i="16"/>
  <c r="F44" i="16"/>
  <c r="E30" i="19"/>
  <c r="M26" i="19"/>
  <c r="I40" i="19"/>
  <c r="M37" i="19"/>
  <c r="M44" i="13"/>
  <c r="F44" i="12"/>
  <c r="L43" i="8"/>
  <c r="O43" i="8" s="1"/>
  <c r="R12" i="5"/>
  <c r="Q31" i="5"/>
  <c r="K27" i="5"/>
  <c r="Q21" i="5"/>
  <c r="K21" i="5"/>
  <c r="E36" i="5"/>
  <c r="K15" i="5"/>
  <c r="H22" i="5"/>
  <c r="K20" i="5"/>
  <c r="L18" i="5"/>
  <c r="L36" i="5"/>
  <c r="Q44" i="21"/>
  <c r="G44" i="21"/>
  <c r="F18" i="20"/>
  <c r="E42" i="20"/>
  <c r="N33" i="19"/>
  <c r="B41" i="19"/>
  <c r="F26" i="16"/>
  <c r="F11" i="16" s="1"/>
  <c r="J44" i="18"/>
  <c r="M14" i="19"/>
  <c r="E26" i="16"/>
  <c r="G26" i="16" s="1"/>
  <c r="F44" i="18"/>
  <c r="D26" i="16"/>
  <c r="C44" i="18"/>
  <c r="I29" i="19"/>
  <c r="N31" i="19"/>
  <c r="N9" i="19"/>
  <c r="B38" i="19"/>
  <c r="M24" i="19"/>
  <c r="E37" i="19"/>
  <c r="E23" i="16"/>
  <c r="F44" i="17"/>
  <c r="D44" i="16"/>
  <c r="B44" i="17"/>
  <c r="C44" i="15"/>
  <c r="J44" i="15"/>
  <c r="D44" i="15"/>
  <c r="K44" i="15"/>
  <c r="G44" i="15"/>
  <c r="K44" i="14"/>
  <c r="L23" i="13"/>
  <c r="C44" i="12"/>
  <c r="R22" i="5"/>
  <c r="L43" i="9"/>
  <c r="L23" i="9"/>
  <c r="L23" i="8"/>
  <c r="O23" i="8" s="1"/>
  <c r="J44" i="6"/>
  <c r="I44" i="6"/>
  <c r="F44" i="6"/>
  <c r="K31" i="5"/>
  <c r="H27" i="5"/>
  <c r="K22" i="5"/>
  <c r="H15" i="5"/>
  <c r="Q14" i="5"/>
  <c r="H11" i="5"/>
  <c r="P33" i="5"/>
  <c r="K33" i="5"/>
  <c r="N32" i="5"/>
  <c r="P32" i="5" s="1"/>
  <c r="G32" i="5"/>
  <c r="G34" i="5" s="1"/>
  <c r="H28" i="5"/>
  <c r="K24" i="5"/>
  <c r="H20" i="5"/>
  <c r="G37" i="4"/>
  <c r="B132" i="4"/>
  <c r="G36" i="4"/>
  <c r="P138" i="3"/>
  <c r="T38" i="3"/>
  <c r="BF133" i="1"/>
  <c r="BC15" i="1"/>
  <c r="AC35" i="1"/>
  <c r="AR31" i="1"/>
  <c r="AC26" i="1"/>
  <c r="BC16" i="1"/>
  <c r="B107" i="1"/>
  <c r="AY48" i="1"/>
  <c r="Z108" i="1"/>
  <c r="AY28" i="1"/>
  <c r="B115" i="1"/>
  <c r="AU119" i="1"/>
  <c r="AY38" i="1"/>
  <c r="BJ60" i="1"/>
  <c r="AG37" i="1"/>
  <c r="AY51" i="1"/>
  <c r="AR54" i="1"/>
  <c r="BH36" i="1"/>
  <c r="BC24" i="1"/>
  <c r="R34" i="1"/>
  <c r="AV156" i="1"/>
  <c r="G40" i="1"/>
  <c r="O116" i="1"/>
  <c r="G47" i="1"/>
  <c r="BF40" i="1"/>
  <c r="K36" i="1"/>
  <c r="C122" i="1"/>
  <c r="K24" i="1"/>
  <c r="K15" i="1"/>
  <c r="AG20" i="1"/>
  <c r="AG16" i="1"/>
  <c r="BC19" i="1"/>
  <c r="BM10" i="1"/>
  <c r="BG107" i="1" s="1"/>
  <c r="BL26" i="1"/>
  <c r="BL38" i="1"/>
  <c r="BM40" i="1"/>
  <c r="G30" i="1"/>
  <c r="R52" i="1"/>
  <c r="AY64" i="1"/>
  <c r="AN20" i="1"/>
  <c r="AU113" i="1"/>
  <c r="R46" i="1"/>
  <c r="V11" i="1"/>
  <c r="BM22" i="1"/>
  <c r="BN23" i="1" s="1"/>
  <c r="BC21" i="1"/>
  <c r="BF30" i="1"/>
  <c r="V10" i="1"/>
  <c r="AC11" i="1"/>
  <c r="BH41" i="1"/>
  <c r="AC14" i="1"/>
  <c r="BC33" i="1"/>
  <c r="BH11" i="1"/>
  <c r="BH14" i="1"/>
  <c r="BH15" i="1"/>
  <c r="BJ23" i="1"/>
  <c r="BI27" i="1"/>
  <c r="BJ28" i="1" s="1"/>
  <c r="BH31" i="1"/>
  <c r="BI33" i="1"/>
  <c r="BF130" i="1" s="1"/>
  <c r="BI35" i="1"/>
  <c r="BF132" i="1" s="1"/>
  <c r="BH37" i="1"/>
  <c r="BI39" i="1"/>
  <c r="BJ40" i="1" s="1"/>
  <c r="BI41" i="1"/>
  <c r="BF138" i="1" s="1"/>
  <c r="BI43" i="1"/>
  <c r="BJ43" i="1" s="1"/>
  <c r="C151" i="1"/>
  <c r="N157" i="1"/>
  <c r="AC64" i="1"/>
  <c r="AC44" i="1"/>
  <c r="AY35" i="1"/>
  <c r="N142" i="1"/>
  <c r="BF157" i="1"/>
  <c r="BJ47" i="1"/>
  <c r="AC38" i="1"/>
  <c r="V29" i="1"/>
  <c r="AR32" i="1"/>
  <c r="AG51" i="1"/>
  <c r="BC18" i="1"/>
  <c r="N124" i="1"/>
  <c r="BI42" i="1"/>
  <c r="BF139" i="1" s="1"/>
  <c r="Y157" i="1"/>
  <c r="AG61" i="1"/>
  <c r="BC43" i="1"/>
  <c r="C115" i="1"/>
  <c r="AG55" i="1"/>
  <c r="AC60" i="1"/>
  <c r="G41" i="1"/>
  <c r="R22" i="1"/>
  <c r="AV109" i="1"/>
  <c r="AC37" i="1"/>
  <c r="AY10" i="1"/>
  <c r="BH16" i="1"/>
  <c r="R21" i="1"/>
  <c r="K32" i="1"/>
  <c r="AC62" i="1"/>
  <c r="BH27" i="1"/>
  <c r="BC12" i="1"/>
  <c r="R24" i="1"/>
  <c r="AN53" i="1"/>
  <c r="AG59" i="1"/>
  <c r="BC41" i="1"/>
  <c r="BM35" i="1"/>
  <c r="BG132" i="1" s="1"/>
  <c r="R47" i="1"/>
  <c r="AG47" i="1"/>
  <c r="M71" i="5"/>
  <c r="M36" i="5" s="1"/>
  <c r="R18" i="5"/>
  <c r="E64" i="20"/>
  <c r="E18" i="20"/>
  <c r="F64" i="20"/>
  <c r="F65" i="20" s="1"/>
  <c r="E15" i="20"/>
  <c r="G42" i="20"/>
  <c r="K44" i="18"/>
  <c r="E25" i="19"/>
  <c r="E41" i="19"/>
  <c r="D44" i="18"/>
  <c r="M28" i="19"/>
  <c r="F29" i="16"/>
  <c r="F14" i="16" s="1"/>
  <c r="N39" i="19"/>
  <c r="I39" i="19"/>
  <c r="N35" i="19"/>
  <c r="N40" i="19"/>
  <c r="N38" i="19"/>
  <c r="E42" i="19"/>
  <c r="N12" i="19"/>
  <c r="N22" i="19"/>
  <c r="E24" i="16"/>
  <c r="G44" i="17"/>
  <c r="B24" i="19"/>
  <c r="D30" i="16"/>
  <c r="M40" i="19"/>
  <c r="G38" i="16"/>
  <c r="I32" i="19"/>
  <c r="L32" i="19" s="1"/>
  <c r="E27" i="19"/>
  <c r="M35" i="19"/>
  <c r="M43" i="17"/>
  <c r="E38" i="19"/>
  <c r="M9" i="19"/>
  <c r="B26" i="19"/>
  <c r="B28" i="19"/>
  <c r="D43" i="16"/>
  <c r="D13" i="16" s="1"/>
  <c r="L23" i="15"/>
  <c r="I44" i="14"/>
  <c r="G44" i="14"/>
  <c r="L43" i="14"/>
  <c r="D44" i="14"/>
  <c r="F44" i="14"/>
  <c r="R25" i="5"/>
  <c r="C44" i="13"/>
  <c r="K44" i="13"/>
  <c r="G44" i="13"/>
  <c r="I44" i="13"/>
  <c r="J44" i="13"/>
  <c r="D44" i="13"/>
  <c r="M44" i="12"/>
  <c r="R24" i="5" s="1"/>
  <c r="I44" i="12"/>
  <c r="E44" i="12"/>
  <c r="L43" i="10"/>
  <c r="L43" i="7"/>
  <c r="O43" i="7" s="1"/>
  <c r="L44" i="6"/>
  <c r="O44" i="6" s="1"/>
  <c r="L43" i="6"/>
  <c r="O43" i="6" s="1"/>
  <c r="K44" i="6"/>
  <c r="H33" i="5"/>
  <c r="J32" i="5"/>
  <c r="H25" i="5"/>
  <c r="H16" i="5"/>
  <c r="K11" i="5"/>
  <c r="P20" i="5"/>
  <c r="K17" i="5"/>
  <c r="Q33" i="5"/>
  <c r="L32" i="5"/>
  <c r="L34" i="5" s="1"/>
  <c r="Q69" i="5"/>
  <c r="H31" i="5"/>
  <c r="F34" i="5"/>
  <c r="K26" i="5"/>
  <c r="H21" i="5"/>
  <c r="Q20" i="5"/>
  <c r="H17" i="5"/>
  <c r="P16" i="5"/>
  <c r="I18" i="5"/>
  <c r="B138" i="4"/>
  <c r="G50" i="4"/>
  <c r="G53" i="4"/>
  <c r="B130" i="4"/>
  <c r="G52" i="4"/>
  <c r="G16" i="4"/>
  <c r="G40" i="4"/>
  <c r="G25" i="4"/>
  <c r="G23" i="4"/>
  <c r="B137" i="4"/>
  <c r="G39" i="4"/>
  <c r="G45" i="4"/>
  <c r="G17" i="4"/>
  <c r="G29" i="4"/>
  <c r="G35" i="4"/>
  <c r="G54" i="4"/>
  <c r="G44" i="4"/>
  <c r="G24" i="4"/>
  <c r="B135" i="4"/>
  <c r="G32" i="4"/>
  <c r="G18" i="4"/>
  <c r="T62" i="3"/>
  <c r="T47" i="3"/>
  <c r="T58" i="3"/>
  <c r="P160" i="3"/>
  <c r="Q163" i="3"/>
  <c r="V29" i="3"/>
  <c r="V45" i="3"/>
  <c r="T49" i="3"/>
  <c r="T55" i="3"/>
  <c r="V60" i="3"/>
  <c r="V57" i="3"/>
  <c r="T19" i="3"/>
  <c r="T50" i="3"/>
  <c r="T61" i="3"/>
  <c r="T51" i="3"/>
  <c r="T40" i="3"/>
  <c r="V62" i="3"/>
  <c r="V59" i="3"/>
  <c r="T42" i="3"/>
  <c r="V41" i="3"/>
  <c r="V56" i="3"/>
  <c r="P156" i="3"/>
  <c r="T41" i="3"/>
  <c r="V47" i="3"/>
  <c r="V61" i="3"/>
  <c r="T11" i="3"/>
  <c r="T60" i="3"/>
  <c r="P159" i="3"/>
  <c r="P163" i="3"/>
  <c r="P148" i="3"/>
  <c r="T39" i="3"/>
  <c r="T46" i="3"/>
  <c r="P66" i="2"/>
  <c r="T39" i="2"/>
  <c r="R50" i="2"/>
  <c r="T47" i="2"/>
  <c r="R44" i="2"/>
  <c r="R37" i="2"/>
  <c r="R19" i="2"/>
  <c r="R24" i="2"/>
  <c r="R49" i="2"/>
  <c r="P48" i="2"/>
  <c r="P140" i="2"/>
  <c r="P29" i="2"/>
  <c r="P22" i="2"/>
  <c r="R42" i="2"/>
  <c r="R36" i="2"/>
  <c r="P50" i="2"/>
  <c r="P52" i="2"/>
  <c r="P60" i="2"/>
  <c r="P32" i="2"/>
  <c r="P14" i="2"/>
  <c r="P57" i="2"/>
  <c r="P116" i="2"/>
  <c r="P42" i="2"/>
  <c r="P36" i="2"/>
  <c r="P24" i="2"/>
  <c r="R20" i="2"/>
  <c r="P145" i="2"/>
  <c r="R16" i="2"/>
  <c r="P12" i="2"/>
  <c r="P64" i="2"/>
  <c r="P61" i="2"/>
  <c r="P134" i="2"/>
  <c r="P49" i="2"/>
  <c r="R62" i="2"/>
  <c r="T64" i="2"/>
  <c r="R38" i="2"/>
  <c r="R22" i="2"/>
  <c r="T63" i="2"/>
  <c r="P151" i="2"/>
  <c r="R52" i="2"/>
  <c r="P124" i="2"/>
  <c r="P118" i="2"/>
  <c r="P39" i="2"/>
  <c r="P27" i="2"/>
  <c r="P21" i="2"/>
  <c r="R39" i="2"/>
  <c r="R33" i="2"/>
  <c r="R23" i="2"/>
  <c r="T49" i="2"/>
  <c r="BG113" i="1"/>
  <c r="BN16" i="1"/>
  <c r="Y133" i="1"/>
  <c r="AC36" i="1"/>
  <c r="Z124" i="1"/>
  <c r="AG27" i="1"/>
  <c r="AR19" i="1"/>
  <c r="AR18" i="1"/>
  <c r="AU108" i="1"/>
  <c r="AY11" i="1"/>
  <c r="AU120" i="1"/>
  <c r="AY23" i="1"/>
  <c r="BF136" i="1"/>
  <c r="AG30" i="1"/>
  <c r="BN48" i="1"/>
  <c r="BG142" i="1"/>
  <c r="BN46" i="1"/>
  <c r="AY55" i="1"/>
  <c r="AU152" i="1"/>
  <c r="C107" i="1"/>
  <c r="K11" i="1"/>
  <c r="K10" i="1"/>
  <c r="BF135" i="1"/>
  <c r="AR39" i="1"/>
  <c r="AR35" i="1"/>
  <c r="V15" i="1"/>
  <c r="N146" i="1"/>
  <c r="R49" i="1"/>
  <c r="BG146" i="1"/>
  <c r="BN49" i="1"/>
  <c r="BN50" i="1"/>
  <c r="Z147" i="1"/>
  <c r="AG50" i="1"/>
  <c r="BN52" i="1"/>
  <c r="BG148" i="1"/>
  <c r="BN54" i="1"/>
  <c r="BN51" i="1"/>
  <c r="BN53" i="1"/>
  <c r="BG150" i="1"/>
  <c r="BJ54" i="1"/>
  <c r="BJ55" i="1"/>
  <c r="BF151" i="1"/>
  <c r="V55" i="1"/>
  <c r="V56" i="1"/>
  <c r="O152" i="1"/>
  <c r="BF156" i="1"/>
  <c r="BJ59" i="1"/>
  <c r="V59" i="1"/>
  <c r="O156" i="1"/>
  <c r="B153" i="1"/>
  <c r="G56" i="1"/>
  <c r="AJ153" i="1"/>
  <c r="AN56" i="1"/>
  <c r="AR60" i="1"/>
  <c r="AK157" i="1"/>
  <c r="C158" i="1"/>
  <c r="K61" i="1"/>
  <c r="AY61" i="1"/>
  <c r="AU158" i="1"/>
  <c r="AY62" i="1"/>
  <c r="O109" i="1"/>
  <c r="V13" i="1"/>
  <c r="V12" i="1"/>
  <c r="AG41" i="1"/>
  <c r="Z138" i="1"/>
  <c r="Z130" i="1"/>
  <c r="AG33" i="1"/>
  <c r="AU114" i="1"/>
  <c r="AY17" i="1"/>
  <c r="BF118" i="1"/>
  <c r="BJ24" i="1"/>
  <c r="R64" i="1"/>
  <c r="R65" i="1"/>
  <c r="N159" i="1"/>
  <c r="R62" i="1"/>
  <c r="BF108" i="1"/>
  <c r="V32" i="1"/>
  <c r="O128" i="1"/>
  <c r="V31" i="1"/>
  <c r="AY63" i="1"/>
  <c r="AU160" i="1"/>
  <c r="AY20" i="1"/>
  <c r="AR34" i="1"/>
  <c r="V41" i="1"/>
  <c r="O138" i="1"/>
  <c r="BJ61" i="1"/>
  <c r="BF158" i="1"/>
  <c r="BG119" i="1"/>
  <c r="BG112" i="1"/>
  <c r="AK115" i="1"/>
  <c r="B108" i="1"/>
  <c r="G11" i="1"/>
  <c r="G25" i="1"/>
  <c r="B121" i="1"/>
  <c r="G27" i="1"/>
  <c r="R16" i="1"/>
  <c r="N113" i="1"/>
  <c r="R40" i="1"/>
  <c r="N137" i="1"/>
  <c r="AJ112" i="1"/>
  <c r="AN16" i="1"/>
  <c r="AJ118" i="1"/>
  <c r="AN22" i="1"/>
  <c r="AN24" i="1"/>
  <c r="AJ124" i="1"/>
  <c r="AN28" i="1"/>
  <c r="AN27" i="1"/>
  <c r="AJ130" i="1"/>
  <c r="AN36" i="1"/>
  <c r="AJ136" i="1"/>
  <c r="AN40" i="1"/>
  <c r="AJ142" i="1"/>
  <c r="AN48" i="1"/>
  <c r="K46" i="1"/>
  <c r="K47" i="1"/>
  <c r="C143" i="1"/>
  <c r="O143" i="1"/>
  <c r="V46" i="1"/>
  <c r="V47" i="1"/>
  <c r="AK144" i="1"/>
  <c r="AR47" i="1"/>
  <c r="BF145" i="1"/>
  <c r="BJ49" i="1"/>
  <c r="AK145" i="1"/>
  <c r="AR49" i="1"/>
  <c r="AR48" i="1"/>
  <c r="R48" i="1"/>
  <c r="N145" i="1"/>
  <c r="R51" i="1"/>
  <c r="B146" i="1"/>
  <c r="G50" i="1"/>
  <c r="Y136" i="1"/>
  <c r="AC39" i="1"/>
  <c r="BC50" i="1"/>
  <c r="K14" i="1"/>
  <c r="AC10" i="1"/>
  <c r="AV122" i="1"/>
  <c r="BC25" i="1"/>
  <c r="AV125" i="1"/>
  <c r="BC28" i="1"/>
  <c r="AU133" i="1"/>
  <c r="AY37" i="1"/>
  <c r="AU136" i="1"/>
  <c r="AY39" i="1"/>
  <c r="BL15" i="1"/>
  <c r="BM12" i="1"/>
  <c r="BG109" i="1" s="1"/>
  <c r="BL12" i="1"/>
  <c r="BL13" i="1"/>
  <c r="BL17" i="1"/>
  <c r="BL16" i="1"/>
  <c r="BL18" i="1"/>
  <c r="BL21" i="1"/>
  <c r="BL27" i="1"/>
  <c r="BL24" i="1"/>
  <c r="BM24" i="1"/>
  <c r="BN24" i="1" s="1"/>
  <c r="BM28" i="1"/>
  <c r="BG125" i="1" s="1"/>
  <c r="BL29" i="1"/>
  <c r="BL32" i="1"/>
  <c r="BM32" i="1"/>
  <c r="BG129" i="1" s="1"/>
  <c r="BL36" i="1"/>
  <c r="BM36" i="1"/>
  <c r="BN41" i="1"/>
  <c r="BG137" i="1"/>
  <c r="BL45" i="1"/>
  <c r="BL42" i="1"/>
  <c r="O142" i="1"/>
  <c r="V45" i="1"/>
  <c r="AV142" i="1"/>
  <c r="BC45" i="1"/>
  <c r="G19" i="1"/>
  <c r="AV133" i="1"/>
  <c r="BC37" i="1"/>
  <c r="B110" i="1"/>
  <c r="G13" i="1"/>
  <c r="N120" i="1"/>
  <c r="R23" i="1"/>
  <c r="BF120" i="1"/>
  <c r="G31" i="1"/>
  <c r="AG64" i="1"/>
  <c r="AG65" i="1"/>
  <c r="Z159" i="1"/>
  <c r="AG62" i="1"/>
  <c r="BF159" i="1"/>
  <c r="BJ65" i="1"/>
  <c r="Y130" i="1"/>
  <c r="AC33" i="1"/>
  <c r="BJ45" i="1"/>
  <c r="AY29" i="1"/>
  <c r="BH43" i="1"/>
  <c r="BI37" i="1"/>
  <c r="AR20" i="1"/>
  <c r="AR56" i="1"/>
  <c r="AY25" i="1"/>
  <c r="G36" i="1"/>
  <c r="Z152" i="1"/>
  <c r="BJ35" i="1"/>
  <c r="Y143" i="1"/>
  <c r="AC46" i="1"/>
  <c r="Y150" i="1"/>
  <c r="AC53" i="1"/>
  <c r="C110" i="1"/>
  <c r="AY21" i="1"/>
  <c r="AY27" i="1"/>
  <c r="AK127" i="1"/>
  <c r="K33" i="1"/>
  <c r="AN42" i="1"/>
  <c r="K18" i="1"/>
  <c r="R57" i="1"/>
  <c r="BH18" i="1"/>
  <c r="AK133" i="1"/>
  <c r="R60" i="1"/>
  <c r="O111" i="1"/>
  <c r="V14" i="1"/>
  <c r="AG34" i="1"/>
  <c r="AG31" i="1"/>
  <c r="Z122" i="1"/>
  <c r="AG25" i="1"/>
  <c r="BH10" i="1"/>
  <c r="BI10" i="1"/>
  <c r="BH20" i="1"/>
  <c r="BH26" i="1"/>
  <c r="BH28" i="1"/>
  <c r="BH30" i="1"/>
  <c r="BH38" i="1"/>
  <c r="AJ122" i="1"/>
  <c r="AN25" i="1"/>
  <c r="BJ51" i="1"/>
  <c r="K64" i="1"/>
  <c r="K65" i="1"/>
  <c r="AJ159" i="1"/>
  <c r="AN65" i="1"/>
  <c r="G64" i="1"/>
  <c r="G65" i="1"/>
  <c r="BJ27" i="1"/>
  <c r="BF44" i="1"/>
  <c r="BM44" i="1"/>
  <c r="BG141" i="1" s="1"/>
  <c r="BC53" i="1"/>
  <c r="C130" i="1"/>
  <c r="AU148" i="1"/>
  <c r="V33" i="1"/>
  <c r="AN10" i="1"/>
  <c r="B127" i="1"/>
  <c r="O117" i="1"/>
  <c r="V20" i="1"/>
  <c r="AY18" i="1"/>
  <c r="BC64" i="1"/>
  <c r="BC65" i="1"/>
  <c r="AV159" i="1"/>
  <c r="AY60" i="1"/>
  <c r="BH39" i="1"/>
  <c r="BH34" i="1"/>
  <c r="C114" i="1"/>
  <c r="K17" i="1"/>
  <c r="V39" i="1"/>
  <c r="Y120" i="1"/>
  <c r="AC23" i="1"/>
  <c r="AG17" i="1"/>
  <c r="Z114" i="1"/>
  <c r="AR41" i="1"/>
  <c r="AN12" i="1"/>
  <c r="K21" i="1"/>
  <c r="AR55" i="1"/>
  <c r="BN47" i="1"/>
  <c r="BJ46" i="1"/>
  <c r="C118" i="1"/>
  <c r="AY19" i="1"/>
  <c r="AR30" i="1"/>
  <c r="BJ14" i="1"/>
  <c r="BF111" i="1"/>
  <c r="G14" i="1"/>
  <c r="BH33" i="1"/>
  <c r="V27" i="1"/>
  <c r="O136" i="1"/>
  <c r="G55" i="1"/>
  <c r="AG39" i="1"/>
  <c r="Z136" i="1"/>
  <c r="AG36" i="1"/>
  <c r="Z133" i="1"/>
  <c r="AC34" i="1"/>
  <c r="AK114" i="1"/>
  <c r="AR17" i="1"/>
  <c r="AK135" i="1"/>
  <c r="AR38" i="1"/>
  <c r="AV110" i="1"/>
  <c r="BC13" i="1"/>
  <c r="BF13" i="1"/>
  <c r="BF12" i="1"/>
  <c r="BM38" i="1"/>
  <c r="BG135" i="1" s="1"/>
  <c r="G29" i="1"/>
  <c r="G34" i="1"/>
  <c r="R15" i="1"/>
  <c r="R18" i="1"/>
  <c r="N112" i="1"/>
  <c r="AJ129" i="1"/>
  <c r="AN32" i="1"/>
  <c r="G52" i="1"/>
  <c r="Y156" i="1"/>
  <c r="AC59" i="1"/>
  <c r="BJ62" i="1"/>
  <c r="AN61" i="1"/>
  <c r="V64" i="1"/>
  <c r="V65" i="1"/>
  <c r="AR64" i="1"/>
  <c r="AR65" i="1"/>
  <c r="BN64" i="1"/>
  <c r="BN65" i="1"/>
  <c r="AG32" i="1"/>
  <c r="AY41" i="1"/>
  <c r="BI13" i="1"/>
  <c r="BF110" i="1" s="1"/>
  <c r="BF17" i="1"/>
  <c r="BF21" i="1"/>
  <c r="BI25" i="1"/>
  <c r="BF122" i="1" s="1"/>
  <c r="BM29" i="1"/>
  <c r="BI31" i="1"/>
  <c r="BF128" i="1" s="1"/>
  <c r="G48" i="1"/>
  <c r="AN50" i="1"/>
  <c r="AG63" i="1"/>
  <c r="Y159" i="1"/>
  <c r="BC51" i="1"/>
  <c r="AC55" i="1"/>
  <c r="K35" i="1"/>
  <c r="G62" i="1"/>
  <c r="AC63" i="1"/>
  <c r="V63" i="1"/>
  <c r="R34" i="5"/>
  <c r="L43" i="15"/>
  <c r="B44" i="15"/>
  <c r="F44" i="15"/>
  <c r="E44" i="15"/>
  <c r="B44" i="14"/>
  <c r="L44" i="14" s="1"/>
  <c r="L23" i="14"/>
  <c r="L44" i="13"/>
  <c r="L43" i="13"/>
  <c r="K44" i="12"/>
  <c r="D44" i="12"/>
  <c r="L43" i="12"/>
  <c r="L44" i="12"/>
  <c r="J44" i="12"/>
  <c r="C44" i="6"/>
  <c r="L23" i="6"/>
  <c r="O23" i="6" s="1"/>
  <c r="N32" i="19"/>
  <c r="L13" i="19"/>
  <c r="N21" i="19"/>
  <c r="N43" i="18"/>
  <c r="N36" i="19"/>
  <c r="L21" i="19"/>
  <c r="E12" i="16"/>
  <c r="G12" i="16" s="1"/>
  <c r="N23" i="18"/>
  <c r="G44" i="18"/>
  <c r="D12" i="16"/>
  <c r="M22" i="19"/>
  <c r="N13" i="19"/>
  <c r="N11" i="19"/>
  <c r="E41" i="16"/>
  <c r="M43" i="18"/>
  <c r="D11" i="16"/>
  <c r="D29" i="16"/>
  <c r="B44" i="18"/>
  <c r="I26" i="19"/>
  <c r="K44" i="17"/>
  <c r="F39" i="16"/>
  <c r="I31" i="19"/>
  <c r="L31" i="19" s="1"/>
  <c r="N16" i="19"/>
  <c r="N41" i="19"/>
  <c r="N42" i="19"/>
  <c r="E33" i="19"/>
  <c r="L33" i="19" s="1"/>
  <c r="N10" i="19"/>
  <c r="D44" i="17"/>
  <c r="D39" i="16"/>
  <c r="B34" i="19"/>
  <c r="B31" i="19"/>
  <c r="B37" i="19"/>
  <c r="B35" i="19"/>
  <c r="B33" i="19"/>
  <c r="M33" i="19"/>
  <c r="J44" i="17"/>
  <c r="M23" i="17"/>
  <c r="E34" i="19"/>
  <c r="M30" i="19"/>
  <c r="M21" i="19"/>
  <c r="M20" i="19"/>
  <c r="B25" i="19"/>
  <c r="D8" i="16"/>
  <c r="C44" i="17"/>
  <c r="N27" i="19"/>
  <c r="L9" i="19"/>
  <c r="M36" i="19"/>
  <c r="N14" i="19"/>
  <c r="M31" i="19"/>
  <c r="I34" i="19"/>
  <c r="E24" i="19"/>
  <c r="K43" i="19"/>
  <c r="N20" i="19"/>
  <c r="I41" i="19"/>
  <c r="B40" i="19"/>
  <c r="M39" i="19"/>
  <c r="M19" i="19"/>
  <c r="G23" i="19"/>
  <c r="E40" i="19"/>
  <c r="E36" i="19"/>
  <c r="L36" i="19" s="1"/>
  <c r="N26" i="19"/>
  <c r="M32" i="19"/>
  <c r="I27" i="19"/>
  <c r="E28" i="19"/>
  <c r="B29" i="19"/>
  <c r="I30" i="19"/>
  <c r="L30" i="19" s="1"/>
  <c r="K23" i="19"/>
  <c r="M16" i="19"/>
  <c r="F23" i="19"/>
  <c r="M41" i="19"/>
  <c r="N30" i="19"/>
  <c r="M29" i="19"/>
  <c r="N17" i="19"/>
  <c r="N34" i="19"/>
  <c r="I35" i="19"/>
  <c r="I28" i="19"/>
  <c r="I42" i="19"/>
  <c r="B36" i="19"/>
  <c r="B30" i="19"/>
  <c r="E39" i="19"/>
  <c r="C43" i="19"/>
  <c r="M42" i="19"/>
  <c r="L12" i="19"/>
  <c r="N18" i="19"/>
  <c r="G43" i="19"/>
  <c r="N28" i="19"/>
  <c r="E35" i="19"/>
  <c r="B27" i="19"/>
  <c r="N19" i="19"/>
  <c r="E29" i="19"/>
  <c r="M27" i="19"/>
  <c r="M13" i="19"/>
  <c r="M18" i="19"/>
  <c r="N29" i="19"/>
  <c r="B39" i="19"/>
  <c r="I44" i="17"/>
  <c r="K23" i="21"/>
  <c r="L23" i="21"/>
  <c r="L43" i="21"/>
  <c r="L44" i="21" s="1"/>
  <c r="K43" i="21"/>
  <c r="M23" i="21"/>
  <c r="E44" i="21"/>
  <c r="G64" i="20"/>
  <c r="F42" i="20"/>
  <c r="F43" i="20" s="1"/>
  <c r="H15" i="20"/>
  <c r="H20" i="20" s="1"/>
  <c r="G15" i="20"/>
  <c r="G20" i="20" s="1"/>
  <c r="R9" i="5"/>
  <c r="D44" i="6"/>
  <c r="G44" i="6"/>
  <c r="Q106" i="5"/>
  <c r="I32" i="5"/>
  <c r="I34" i="5" s="1"/>
  <c r="E34" i="5"/>
  <c r="Q28" i="5"/>
  <c r="Q27" i="5"/>
  <c r="Q26" i="5"/>
  <c r="Q71" i="5"/>
  <c r="P25" i="5"/>
  <c r="P24" i="5"/>
  <c r="P22" i="5"/>
  <c r="P21" i="5"/>
  <c r="Q17" i="5"/>
  <c r="G18" i="5"/>
  <c r="J18" i="5"/>
  <c r="F18" i="5"/>
  <c r="O18" i="5"/>
  <c r="Q55" i="5"/>
  <c r="T55" i="5" s="1"/>
  <c r="Q15" i="5"/>
  <c r="P14" i="5"/>
  <c r="H14" i="5"/>
  <c r="P12" i="5"/>
  <c r="P9" i="5"/>
  <c r="Q108" i="5"/>
  <c r="Q22" i="5"/>
  <c r="T22" i="5" s="1"/>
  <c r="K25" i="5"/>
  <c r="O34" i="5"/>
  <c r="P15" i="5"/>
  <c r="H26" i="5"/>
  <c r="P30" i="5"/>
  <c r="P26" i="5"/>
  <c r="P17" i="5"/>
  <c r="N34" i="5"/>
  <c r="P28" i="5"/>
  <c r="K9" i="5"/>
  <c r="T25" i="3"/>
  <c r="T13" i="3"/>
  <c r="T16" i="3"/>
  <c r="T29" i="3"/>
  <c r="V23" i="3"/>
  <c r="T33" i="3"/>
  <c r="Q124" i="3"/>
  <c r="V24" i="3"/>
  <c r="V21" i="3"/>
  <c r="V18" i="3"/>
  <c r="V31" i="3"/>
  <c r="V22" i="3"/>
  <c r="V15" i="3"/>
  <c r="T30" i="3"/>
  <c r="P130" i="3"/>
  <c r="Q125" i="3"/>
  <c r="T14" i="3"/>
  <c r="V19" i="3"/>
  <c r="T34" i="3"/>
  <c r="T26" i="3"/>
  <c r="T15" i="3"/>
  <c r="V32" i="3"/>
  <c r="Q148" i="3"/>
  <c r="V26" i="3"/>
  <c r="V25" i="3"/>
  <c r="V17" i="3"/>
  <c r="V44" i="3"/>
  <c r="T57" i="3"/>
  <c r="T56" i="3"/>
  <c r="T37" i="3"/>
  <c r="T10" i="3"/>
  <c r="T24" i="3"/>
  <c r="V10" i="3"/>
  <c r="V43" i="3"/>
  <c r="V30" i="3"/>
  <c r="P147" i="3"/>
  <c r="V14" i="3"/>
  <c r="V34" i="3"/>
  <c r="T44" i="3"/>
  <c r="T36" i="3"/>
  <c r="T32" i="3"/>
  <c r="T28" i="3"/>
  <c r="V42" i="3"/>
  <c r="T22" i="3"/>
  <c r="V20" i="3"/>
  <c r="V58" i="3"/>
  <c r="T45" i="3"/>
  <c r="V33" i="3"/>
  <c r="V11" i="3"/>
  <c r="T43" i="3"/>
  <c r="T35" i="3"/>
  <c r="T31" i="3"/>
  <c r="T27" i="3"/>
  <c r="T12" i="3"/>
  <c r="T51" i="2"/>
  <c r="R57" i="2"/>
  <c r="R29" i="2"/>
  <c r="P26" i="2"/>
  <c r="R11" i="2"/>
  <c r="P41" i="2"/>
  <c r="P38" i="2"/>
  <c r="P35" i="2"/>
  <c r="P45" i="2"/>
  <c r="R15" i="2"/>
  <c r="Q146" i="2"/>
  <c r="T59" i="2"/>
  <c r="T62" i="2"/>
  <c r="R63" i="2"/>
  <c r="T53" i="2"/>
  <c r="P120" i="2"/>
  <c r="P136" i="2"/>
  <c r="R40" i="2"/>
  <c r="T38" i="2"/>
  <c r="P43" i="2"/>
  <c r="P40" i="2"/>
  <c r="P51" i="2"/>
  <c r="P159" i="2"/>
  <c r="R64" i="2"/>
  <c r="T66" i="2"/>
  <c r="P133" i="2"/>
  <c r="T52" i="2"/>
  <c r="P139" i="2"/>
  <c r="R43" i="2"/>
  <c r="R26" i="2"/>
  <c r="P130" i="2"/>
  <c r="R17" i="2"/>
  <c r="P20" i="2"/>
  <c r="P117" i="2"/>
  <c r="P63" i="2"/>
  <c r="AN62" i="1"/>
  <c r="G61" i="1"/>
  <c r="K62" i="1"/>
  <c r="B159" i="1"/>
  <c r="B158" i="1"/>
  <c r="C159" i="1"/>
  <c r="O159" i="1"/>
  <c r="AN64" i="1"/>
  <c r="BJ25" i="1"/>
  <c r="BJ32" i="1"/>
  <c r="BF129" i="1"/>
  <c r="C134" i="1"/>
  <c r="K37" i="1"/>
  <c r="Y139" i="1"/>
  <c r="AC43" i="1"/>
  <c r="AV111" i="1"/>
  <c r="BC14" i="1"/>
  <c r="BL22" i="1"/>
  <c r="BL23" i="1"/>
  <c r="AN14" i="1"/>
  <c r="AJ111" i="1"/>
  <c r="BJ17" i="1"/>
  <c r="AV149" i="1"/>
  <c r="AJ143" i="1"/>
  <c r="R50" i="1"/>
  <c r="BM17" i="1"/>
  <c r="AY32" i="1"/>
  <c r="AG24" i="1"/>
  <c r="C113" i="1"/>
  <c r="AY40" i="1"/>
  <c r="BM13" i="1"/>
  <c r="AY31" i="1"/>
  <c r="AN43" i="1"/>
  <c r="BI20" i="1"/>
  <c r="BF117" i="1" s="1"/>
  <c r="K38" i="1"/>
  <c r="BJ22" i="1"/>
  <c r="AC42" i="1"/>
  <c r="AN21" i="1"/>
  <c r="K51" i="1"/>
  <c r="AN18" i="1"/>
  <c r="AN35" i="1"/>
  <c r="R53" i="1"/>
  <c r="AN45" i="1"/>
  <c r="AC45" i="1"/>
  <c r="V38" i="1"/>
  <c r="BF24" i="1"/>
  <c r="N149" i="1"/>
  <c r="O123" i="1"/>
  <c r="V26" i="1"/>
  <c r="AU110" i="1"/>
  <c r="AY14" i="1"/>
  <c r="AV123" i="1"/>
  <c r="BC26" i="1"/>
  <c r="R17" i="1"/>
  <c r="N114" i="1"/>
  <c r="N126" i="1"/>
  <c r="R29" i="1"/>
  <c r="R33" i="1"/>
  <c r="N130" i="1"/>
  <c r="N138" i="1"/>
  <c r="R41" i="1"/>
  <c r="BN57" i="1"/>
  <c r="BN55" i="1"/>
  <c r="Y128" i="1"/>
  <c r="AC31" i="1"/>
  <c r="BF26" i="1"/>
  <c r="BF25" i="1"/>
  <c r="AG46" i="1"/>
  <c r="Z143" i="1"/>
  <c r="BC22" i="1"/>
  <c r="AV144" i="1"/>
  <c r="BF131" i="1"/>
  <c r="AY56" i="1"/>
  <c r="BN22" i="1"/>
  <c r="BI12" i="1"/>
  <c r="BJ42" i="1"/>
  <c r="BF125" i="1"/>
  <c r="BJ34" i="1"/>
  <c r="AU156" i="1"/>
  <c r="AN38" i="1"/>
  <c r="AG21" i="1"/>
  <c r="AN31" i="1"/>
  <c r="BL30" i="1"/>
  <c r="AN33" i="1"/>
  <c r="AN34" i="1"/>
  <c r="BH24" i="1"/>
  <c r="AN11" i="1"/>
  <c r="C120" i="1"/>
  <c r="K23" i="1"/>
  <c r="AR43" i="1"/>
  <c r="AK139" i="1"/>
  <c r="AV120" i="1"/>
  <c r="BC23" i="1"/>
  <c r="B132" i="1"/>
  <c r="G35" i="1"/>
  <c r="AC32" i="1"/>
  <c r="BN28" i="1"/>
  <c r="BL10" i="1"/>
  <c r="BJ15" i="1"/>
  <c r="AR25" i="1"/>
  <c r="BN20" i="1"/>
  <c r="V21" i="1"/>
  <c r="AN30" i="1"/>
  <c r="K54" i="1"/>
  <c r="AN26" i="1"/>
  <c r="BM25" i="1"/>
  <c r="AN19" i="1"/>
  <c r="BI29" i="1"/>
  <c r="BF126" i="1" s="1"/>
  <c r="V37" i="1"/>
  <c r="BF29" i="1"/>
  <c r="V35" i="1"/>
  <c r="O132" i="1"/>
  <c r="Y125" i="1"/>
  <c r="AC29" i="1"/>
  <c r="AK110" i="1"/>
  <c r="AR13" i="1"/>
  <c r="AV130" i="1"/>
  <c r="BC36" i="1"/>
  <c r="BM34" i="1"/>
  <c r="BF35" i="1"/>
  <c r="BL40" i="1"/>
  <c r="BL39" i="1"/>
  <c r="BM39" i="1"/>
  <c r="BM42" i="1"/>
  <c r="BF45" i="1"/>
  <c r="BF43" i="1"/>
  <c r="BL43" i="1"/>
  <c r="BM43" i="1"/>
  <c r="BL44" i="1"/>
  <c r="B114" i="1"/>
  <c r="G17" i="1"/>
  <c r="AK156" i="1"/>
  <c r="AR59" i="1"/>
  <c r="K41" i="1"/>
  <c r="V40" i="1"/>
  <c r="AR11" i="1"/>
  <c r="V25" i="1"/>
  <c r="AC30" i="1"/>
  <c r="AG26" i="1"/>
  <c r="AR15" i="1"/>
  <c r="AR27" i="1"/>
  <c r="BH35" i="1"/>
  <c r="BF36" i="1"/>
  <c r="BL37" i="1"/>
  <c r="BL41" i="1"/>
  <c r="BH13" i="1"/>
  <c r="BH17" i="1"/>
  <c r="BL19" i="1"/>
  <c r="BF22" i="1"/>
  <c r="BH25" i="1"/>
  <c r="BM26" i="1"/>
  <c r="BG123" i="1" s="1"/>
  <c r="BH29" i="1"/>
  <c r="BM30" i="1"/>
  <c r="AG45" i="1"/>
  <c r="BC48" i="1"/>
  <c r="AG56" i="1"/>
  <c r="BC55" i="1"/>
  <c r="AY54" i="1"/>
  <c r="BJ33" i="1"/>
  <c r="Q9" i="5"/>
  <c r="T9" i="5" s="1"/>
  <c r="P11" i="5"/>
  <c r="AK107" i="1"/>
  <c r="O119" i="1"/>
  <c r="V22" i="1"/>
  <c r="O114" i="1"/>
  <c r="V17" i="1"/>
  <c r="V16" i="1"/>
  <c r="O112" i="1"/>
  <c r="Z125" i="1"/>
  <c r="AG28" i="1"/>
  <c r="Z120" i="1"/>
  <c r="AG23" i="1"/>
  <c r="BC34" i="1"/>
  <c r="AV131" i="1"/>
  <c r="R35" i="1"/>
  <c r="N132" i="1"/>
  <c r="N136" i="1"/>
  <c r="R39" i="1"/>
  <c r="Y144" i="1"/>
  <c r="AC47" i="1"/>
  <c r="D23" i="19"/>
  <c r="T54" i="2"/>
  <c r="Q151" i="2"/>
  <c r="T57" i="2"/>
  <c r="N156" i="1"/>
  <c r="R59" i="1"/>
  <c r="R58" i="2"/>
  <c r="R59" i="2"/>
  <c r="P155" i="2"/>
  <c r="Z154" i="1"/>
  <c r="AG57" i="1"/>
  <c r="AG58" i="1"/>
  <c r="H23" i="5"/>
  <c r="Q23" i="5"/>
  <c r="BF147" i="1"/>
  <c r="BJ50" i="1"/>
  <c r="V52" i="1"/>
  <c r="O148" i="1"/>
  <c r="P131" i="2"/>
  <c r="R34" i="2"/>
  <c r="R35" i="2"/>
  <c r="P106" i="2"/>
  <c r="R10" i="2"/>
  <c r="AY49" i="1"/>
  <c r="BF143" i="1"/>
  <c r="AY52" i="1"/>
  <c r="AC16" i="1"/>
  <c r="AR29" i="1"/>
  <c r="AY53" i="1"/>
  <c r="AV152" i="1"/>
  <c r="V54" i="1"/>
  <c r="O140" i="1"/>
  <c r="V44" i="1"/>
  <c r="V43" i="1"/>
  <c r="O130" i="1"/>
  <c r="V34" i="1"/>
  <c r="V36" i="1"/>
  <c r="AV114" i="1"/>
  <c r="BC17" i="1"/>
  <c r="AV124" i="1"/>
  <c r="BC27" i="1"/>
  <c r="BC30" i="1"/>
  <c r="AV126" i="1"/>
  <c r="BC29" i="1"/>
  <c r="G38" i="1"/>
  <c r="B135" i="1"/>
  <c r="B139" i="1"/>
  <c r="G45" i="1"/>
  <c r="N107" i="1"/>
  <c r="R11" i="1"/>
  <c r="N121" i="1"/>
  <c r="R27" i="1"/>
  <c r="R25" i="1"/>
  <c r="N125" i="1"/>
  <c r="R28" i="1"/>
  <c r="N129" i="1"/>
  <c r="R32" i="1"/>
  <c r="Q116" i="3"/>
  <c r="V16" i="3"/>
  <c r="L43" i="17"/>
  <c r="F40" i="16"/>
  <c r="F10" i="16" s="1"/>
  <c r="L43" i="18"/>
  <c r="I44" i="18"/>
  <c r="F28" i="16"/>
  <c r="BC35" i="1"/>
  <c r="AV132" i="1"/>
  <c r="P143" i="2"/>
  <c r="R46" i="2"/>
  <c r="R47" i="2"/>
  <c r="R31" i="2"/>
  <c r="R32" i="2"/>
  <c r="P128" i="2"/>
  <c r="R12" i="2"/>
  <c r="P109" i="2"/>
  <c r="BN10" i="1"/>
  <c r="BJ16" i="1"/>
  <c r="BJ31" i="1"/>
  <c r="D10" i="16"/>
  <c r="H24" i="5"/>
  <c r="Q24" i="5"/>
  <c r="K16" i="5"/>
  <c r="Q16" i="5"/>
  <c r="C131" i="1"/>
  <c r="K34" i="1"/>
  <c r="K30" i="1"/>
  <c r="K31" i="1"/>
  <c r="C127" i="1"/>
  <c r="AU139" i="1"/>
  <c r="AY43" i="1"/>
  <c r="AY42" i="1"/>
  <c r="AY45" i="1"/>
  <c r="AK141" i="1"/>
  <c r="AR44" i="1"/>
  <c r="AC51" i="1"/>
  <c r="AC54" i="1"/>
  <c r="AC52" i="1"/>
  <c r="Z149" i="1"/>
  <c r="AG52" i="1"/>
  <c r="BA52" i="1"/>
  <c r="BA53" i="1"/>
  <c r="Q138" i="3"/>
  <c r="V37" i="3"/>
  <c r="Q136" i="3"/>
  <c r="V35" i="3"/>
  <c r="V36" i="3"/>
  <c r="P121" i="3"/>
  <c r="T20" i="3"/>
  <c r="P118" i="3"/>
  <c r="T17" i="3"/>
  <c r="B140" i="4"/>
  <c r="G46" i="4"/>
  <c r="AC20" i="1"/>
  <c r="Z131" i="1"/>
  <c r="Y116" i="1"/>
  <c r="AC19" i="1"/>
  <c r="AK136" i="1"/>
  <c r="AR40" i="1"/>
  <c r="AV137" i="1"/>
  <c r="BC40" i="1"/>
  <c r="BH44" i="1"/>
  <c r="BI44" i="1"/>
  <c r="BL48" i="1"/>
  <c r="BL46" i="1"/>
  <c r="B118" i="1"/>
  <c r="G24" i="1"/>
  <c r="B136" i="1"/>
  <c r="G39" i="1"/>
  <c r="G44" i="1"/>
  <c r="B140" i="1"/>
  <c r="G43" i="1"/>
  <c r="AG48" i="1"/>
  <c r="Z145" i="1"/>
  <c r="Y146" i="1"/>
  <c r="AN49" i="1"/>
  <c r="AW50" i="1"/>
  <c r="K53" i="1"/>
  <c r="K52" i="1"/>
  <c r="AK149" i="1"/>
  <c r="AR52" i="1"/>
  <c r="I38" i="19"/>
  <c r="M38" i="19"/>
  <c r="I37" i="19"/>
  <c r="N37" i="19"/>
  <c r="R45" i="2"/>
  <c r="P142" i="2"/>
  <c r="R30" i="2"/>
  <c r="P127" i="2"/>
  <c r="I44" i="21"/>
  <c r="Q141" i="3"/>
  <c r="V40" i="3"/>
  <c r="P119" i="3"/>
  <c r="T18" i="3"/>
  <c r="V12" i="3"/>
  <c r="V13" i="3"/>
  <c r="Q150" i="3"/>
  <c r="V50" i="3"/>
  <c r="V49" i="3"/>
  <c r="Q155" i="3"/>
  <c r="V54" i="3"/>
  <c r="V55" i="3"/>
  <c r="Q152" i="2"/>
  <c r="T55" i="2"/>
  <c r="T56" i="2"/>
  <c r="BA56" i="1"/>
  <c r="BA55" i="1"/>
  <c r="N153" i="1"/>
  <c r="R56" i="1"/>
  <c r="J34" i="5"/>
  <c r="B120" i="4"/>
  <c r="G26" i="4"/>
  <c r="C140" i="1"/>
  <c r="K44" i="1"/>
  <c r="K43" i="1"/>
  <c r="AC17" i="1"/>
  <c r="Y110" i="1"/>
  <c r="AC13" i="1"/>
  <c r="AR24" i="1"/>
  <c r="AR21" i="1"/>
  <c r="BL33" i="1"/>
  <c r="BL34" i="1"/>
  <c r="N141" i="1"/>
  <c r="R44" i="1"/>
  <c r="O145" i="1"/>
  <c r="V48" i="1"/>
  <c r="I25" i="19"/>
  <c r="J43" i="19"/>
  <c r="M25" i="19"/>
  <c r="J23" i="19"/>
  <c r="M10" i="19"/>
  <c r="I24" i="19"/>
  <c r="N24" i="19"/>
  <c r="P15" i="2"/>
  <c r="P18" i="2"/>
  <c r="P16" i="2"/>
  <c r="P46" i="2"/>
  <c r="P47" i="2"/>
  <c r="Q147" i="2"/>
  <c r="T50" i="2"/>
  <c r="P150" i="2"/>
  <c r="R53" i="2"/>
  <c r="Q149" i="3"/>
  <c r="V48" i="3"/>
  <c r="G56" i="4"/>
  <c r="G57" i="4"/>
  <c r="AV146" i="1"/>
  <c r="BC49" i="1"/>
  <c r="AV151" i="1"/>
  <c r="BC57" i="1"/>
  <c r="N43" i="17"/>
  <c r="K14" i="5"/>
  <c r="M34" i="5"/>
  <c r="P31" i="5"/>
  <c r="P27" i="5"/>
  <c r="L43" i="11"/>
  <c r="O43" i="11" s="1"/>
  <c r="G38" i="4"/>
  <c r="G28" i="4"/>
  <c r="B122" i="4"/>
  <c r="AG40" i="1"/>
  <c r="AG22" i="1"/>
  <c r="Z119" i="1"/>
  <c r="Z111" i="1"/>
  <c r="AG14" i="1"/>
  <c r="AK113" i="1"/>
  <c r="AR16" i="1"/>
  <c r="AK134" i="1"/>
  <c r="AR37" i="1"/>
  <c r="AV117" i="1"/>
  <c r="BC20" i="1"/>
  <c r="BM11" i="1"/>
  <c r="BL11" i="1"/>
  <c r="BF14" i="1"/>
  <c r="BM14" i="1"/>
  <c r="BM18" i="1"/>
  <c r="BI18" i="1"/>
  <c r="BH21" i="1"/>
  <c r="BH22" i="1"/>
  <c r="AR46" i="1"/>
  <c r="AK142" i="1"/>
  <c r="BC46" i="1"/>
  <c r="N128" i="1"/>
  <c r="R31" i="1"/>
  <c r="N135" i="1"/>
  <c r="R38" i="1"/>
  <c r="BF149" i="1"/>
  <c r="BJ52" i="1"/>
  <c r="AR53" i="1"/>
  <c r="E26" i="19"/>
  <c r="F43" i="19"/>
  <c r="M11" i="19"/>
  <c r="C23" i="19"/>
  <c r="R13" i="2"/>
  <c r="P110" i="2"/>
  <c r="R14" i="2"/>
  <c r="R48" i="2"/>
  <c r="Q147" i="3"/>
  <c r="V46" i="3"/>
  <c r="BJ57" i="1"/>
  <c r="BF154" i="1"/>
  <c r="BN59" i="1"/>
  <c r="G48" i="4"/>
  <c r="Y137" i="1"/>
  <c r="AC40" i="1"/>
  <c r="BH23" i="1"/>
  <c r="BL25" i="1"/>
  <c r="BF28" i="1"/>
  <c r="BH32" i="1"/>
  <c r="BF38" i="1"/>
  <c r="AU141" i="1"/>
  <c r="AY44" i="1"/>
  <c r="G15" i="1"/>
  <c r="M34" i="19"/>
  <c r="P30" i="2"/>
  <c r="P33" i="2"/>
  <c r="R51" i="2"/>
  <c r="F15" i="20"/>
  <c r="F20" i="20" s="1"/>
  <c r="B44" i="21"/>
  <c r="T23" i="3"/>
  <c r="V39" i="3"/>
  <c r="Q140" i="3"/>
  <c r="V27" i="3"/>
  <c r="P123" i="3"/>
  <c r="T21" i="3"/>
  <c r="D43" i="19"/>
  <c r="M43" i="21"/>
  <c r="Q156" i="2"/>
  <c r="C137" i="1"/>
  <c r="K40" i="1"/>
  <c r="AG38" i="1"/>
  <c r="BC11" i="1"/>
  <c r="BF19" i="1"/>
  <c r="BH40" i="1"/>
  <c r="AG53" i="1"/>
  <c r="P44" i="2"/>
  <c r="Q129" i="3"/>
  <c r="V28" i="3"/>
  <c r="P28" i="2"/>
  <c r="Q136" i="2"/>
  <c r="T40" i="2"/>
  <c r="T36" i="2"/>
  <c r="Q133" i="2"/>
  <c r="R28" i="2"/>
  <c r="P53" i="2"/>
  <c r="N44" i="21"/>
  <c r="G16" i="16"/>
  <c r="R54" i="2"/>
  <c r="P55" i="2"/>
  <c r="R20" i="5"/>
  <c r="E8" i="16"/>
  <c r="G8" i="16" s="1"/>
  <c r="R60" i="2"/>
  <c r="M44" i="14"/>
  <c r="Q158" i="2"/>
  <c r="T61" i="2"/>
  <c r="Q164" i="3"/>
  <c r="V63" i="3"/>
  <c r="P62" i="2"/>
  <c r="P164" i="3"/>
  <c r="M44" i="18" l="1"/>
  <c r="L40" i="19"/>
  <c r="L29" i="19"/>
  <c r="M44" i="17"/>
  <c r="D14" i="16"/>
  <c r="F36" i="5"/>
  <c r="G36" i="5"/>
  <c r="N36" i="5"/>
  <c r="O36" i="5"/>
  <c r="I36" i="5"/>
  <c r="J36" i="5"/>
  <c r="F21" i="20"/>
  <c r="E20" i="20"/>
  <c r="L10" i="19"/>
  <c r="N44" i="18"/>
  <c r="L37" i="19"/>
  <c r="L25" i="19"/>
  <c r="N44" i="17"/>
  <c r="L15" i="19"/>
  <c r="L41" i="19"/>
  <c r="L16" i="19"/>
  <c r="G23" i="16"/>
  <c r="E29" i="16"/>
  <c r="H32" i="5"/>
  <c r="K36" i="5"/>
  <c r="BF124" i="1"/>
  <c r="BF140" i="1"/>
  <c r="BN12" i="1"/>
  <c r="BN26" i="1"/>
  <c r="BJ41" i="1"/>
  <c r="BJ26" i="1"/>
  <c r="BN15" i="1"/>
  <c r="BJ36" i="1"/>
  <c r="BJ30" i="1"/>
  <c r="BJ39" i="1"/>
  <c r="BN38" i="1"/>
  <c r="K44" i="21"/>
  <c r="L39" i="19"/>
  <c r="L42" i="19"/>
  <c r="L27" i="19"/>
  <c r="L38" i="19"/>
  <c r="G24" i="16"/>
  <c r="E9" i="16"/>
  <c r="L19" i="19"/>
  <c r="E30" i="16"/>
  <c r="E15" i="16" s="1"/>
  <c r="L22" i="19"/>
  <c r="L44" i="15"/>
  <c r="H34" i="5"/>
  <c r="K18" i="5"/>
  <c r="Q18" i="5"/>
  <c r="T18" i="5" s="1"/>
  <c r="Q34" i="5"/>
  <c r="BF134" i="1"/>
  <c r="BJ37" i="1"/>
  <c r="BJ20" i="1"/>
  <c r="BN44" i="1"/>
  <c r="BN32" i="1"/>
  <c r="BG121" i="1"/>
  <c r="BJ38" i="1"/>
  <c r="BG133" i="1"/>
  <c r="BN36" i="1"/>
  <c r="BN37" i="1"/>
  <c r="BN25" i="1"/>
  <c r="BN27" i="1"/>
  <c r="BF107" i="1"/>
  <c r="BJ10" i="1"/>
  <c r="BJ29" i="1"/>
  <c r="BG126" i="1"/>
  <c r="BN29" i="1"/>
  <c r="BJ11" i="1"/>
  <c r="G44" i="19"/>
  <c r="N23" i="19"/>
  <c r="E44" i="16"/>
  <c r="E11" i="16"/>
  <c r="G11" i="16" s="1"/>
  <c r="G41" i="16"/>
  <c r="L34" i="19"/>
  <c r="F44" i="19"/>
  <c r="D9" i="16"/>
  <c r="D45" i="16"/>
  <c r="D15" i="16" s="1"/>
  <c r="L35" i="19"/>
  <c r="L18" i="19"/>
  <c r="L28" i="19"/>
  <c r="B43" i="19"/>
  <c r="D44" i="19"/>
  <c r="C44" i="19"/>
  <c r="M23" i="19"/>
  <c r="B23" i="19"/>
  <c r="K44" i="19"/>
  <c r="L20" i="19"/>
  <c r="N43" i="19"/>
  <c r="M44" i="21"/>
  <c r="K32" i="5"/>
  <c r="Q32" i="5"/>
  <c r="H18" i="5"/>
  <c r="P18" i="5"/>
  <c r="P34" i="5"/>
  <c r="BG122" i="1"/>
  <c r="BG127" i="1"/>
  <c r="BN33" i="1"/>
  <c r="BN31" i="1"/>
  <c r="BG114" i="1"/>
  <c r="BN17" i="1"/>
  <c r="BN43" i="1"/>
  <c r="BG140" i="1"/>
  <c r="BN42" i="1"/>
  <c r="BG139" i="1"/>
  <c r="BJ12" i="1"/>
  <c r="BF109" i="1"/>
  <c r="BJ13" i="1"/>
  <c r="BG136" i="1"/>
  <c r="BN39" i="1"/>
  <c r="BN40" i="1"/>
  <c r="BG131" i="1"/>
  <c r="BN34" i="1"/>
  <c r="BN35" i="1"/>
  <c r="BN45" i="1"/>
  <c r="BN30" i="1"/>
  <c r="BG110" i="1"/>
  <c r="BN13" i="1"/>
  <c r="BG115" i="1"/>
  <c r="BN21" i="1"/>
  <c r="BN19" i="1"/>
  <c r="BN18" i="1"/>
  <c r="BG108" i="1"/>
  <c r="BN11" i="1"/>
  <c r="G39" i="16"/>
  <c r="F45" i="16"/>
  <c r="F9" i="16"/>
  <c r="G9" i="16" s="1"/>
  <c r="M43" i="19"/>
  <c r="J44" i="19"/>
  <c r="BG111" i="1"/>
  <c r="BN14" i="1"/>
  <c r="E43" i="19"/>
  <c r="L26" i="19"/>
  <c r="BF141" i="1"/>
  <c r="BJ44" i="1"/>
  <c r="E43" i="16"/>
  <c r="G37" i="16"/>
  <c r="I23" i="19"/>
  <c r="L17" i="19"/>
  <c r="L11" i="19"/>
  <c r="BF115" i="1"/>
  <c r="BJ21" i="1"/>
  <c r="BJ19" i="1"/>
  <c r="BJ18" i="1"/>
  <c r="I43" i="19"/>
  <c r="L24" i="19"/>
  <c r="G40" i="16"/>
  <c r="F43" i="16"/>
  <c r="K34" i="5"/>
  <c r="Q36" i="5" l="1"/>
  <c r="H36" i="5"/>
  <c r="P36" i="5"/>
  <c r="M44" i="19"/>
  <c r="E14" i="16"/>
  <c r="G14" i="16" s="1"/>
  <c r="G29" i="16"/>
  <c r="B44" i="19"/>
  <c r="N44" i="19"/>
  <c r="G30" i="16"/>
  <c r="G44" i="16"/>
  <c r="G43" i="16"/>
  <c r="F13" i="16"/>
  <c r="G45" i="16"/>
  <c r="F15" i="16"/>
  <c r="G15" i="16" s="1"/>
  <c r="I44" i="19"/>
  <c r="L43" i="19"/>
  <c r="L14" i="17" l="1"/>
  <c r="E23" i="17"/>
  <c r="L23" i="17" s="1"/>
  <c r="E44" i="17" l="1"/>
  <c r="L44" i="17" s="1"/>
  <c r="E22" i="16"/>
  <c r="E7" i="16" s="1"/>
  <c r="G22" i="16" l="1"/>
  <c r="G7" i="16"/>
  <c r="L14" i="18"/>
  <c r="E44" i="18"/>
  <c r="L44" i="18" s="1"/>
  <c r="E23" i="18"/>
  <c r="L23" i="18" s="1"/>
  <c r="E25" i="16"/>
  <c r="E28" i="16" s="1"/>
  <c r="E13" i="16" l="1"/>
  <c r="G13" i="16" s="1"/>
  <c r="G28" i="16"/>
  <c r="G25" i="16"/>
  <c r="E10" i="16"/>
  <c r="G10" i="16" s="1"/>
  <c r="L14" i="19"/>
  <c r="L23" i="19"/>
  <c r="E44" i="19" l="1"/>
  <c r="L44" i="19" s="1"/>
</calcChain>
</file>

<file path=xl/sharedStrings.xml><?xml version="1.0" encoding="utf-8"?>
<sst xmlns="http://schemas.openxmlformats.org/spreadsheetml/2006/main" count="3390" uniqueCount="832">
  <si>
    <t>区分</t>
  </si>
  <si>
    <t>年度</t>
  </si>
  <si>
    <t>※　昭和39</t>
  </si>
  <si>
    <t>　　　　40</t>
  </si>
  <si>
    <t>　　　　41</t>
  </si>
  <si>
    <t>　　　　43</t>
  </si>
  <si>
    <t>　　　　44</t>
  </si>
  <si>
    <t>　　　　46</t>
  </si>
  <si>
    <t>　　　　47</t>
  </si>
  <si>
    <t>　　　　49</t>
  </si>
  <si>
    <t>　　　　50</t>
  </si>
  <si>
    <t>　　　　52</t>
  </si>
  <si>
    <t>　　　　53</t>
  </si>
  <si>
    <t>　　　　55</t>
  </si>
  <si>
    <t>　　　　56</t>
  </si>
  <si>
    <t>　　　　57</t>
  </si>
  <si>
    <t>　　　　58</t>
  </si>
  <si>
    <t>　　　　59</t>
  </si>
  <si>
    <t>　　　　61</t>
  </si>
  <si>
    <t>　　　　62</t>
  </si>
  <si>
    <t>　　平成元</t>
  </si>
  <si>
    <t>　　　　２</t>
  </si>
  <si>
    <t>　　　　４</t>
  </si>
  <si>
    <t>　　　　５</t>
  </si>
  <si>
    <t>　　　　７</t>
  </si>
  <si>
    <t>　　　　８</t>
  </si>
  <si>
    <t>　　　　10</t>
  </si>
  <si>
    <t>　　　　11</t>
  </si>
  <si>
    <t>評価総地積</t>
  </si>
  <si>
    <t>伸び率</t>
  </si>
  <si>
    <t>※　　　42</t>
  </si>
  <si>
    <t>※　　　45</t>
  </si>
  <si>
    <t>※　　　48</t>
  </si>
  <si>
    <t>※　　　51</t>
  </si>
  <si>
    <t>※　　　54</t>
  </si>
  <si>
    <t>※　　　57</t>
  </si>
  <si>
    <t>※　　　60</t>
  </si>
  <si>
    <t>※　　　63</t>
  </si>
  <si>
    <t>（千円）</t>
  </si>
  <si>
    <t>総　　　額</t>
  </si>
  <si>
    <t>（㎡）</t>
  </si>
  <si>
    <t>平均価格</t>
  </si>
  <si>
    <t>最高価格</t>
  </si>
  <si>
    <t>単位当たり価格</t>
  </si>
  <si>
    <t>(イ)</t>
  </si>
  <si>
    <t>(ロ)</t>
  </si>
  <si>
    <t>(ハ)</t>
  </si>
  <si>
    <t>(ニ)</t>
  </si>
  <si>
    <t>(ホ)</t>
  </si>
  <si>
    <t>(へ)</t>
  </si>
  <si>
    <t>(ト)</t>
  </si>
  <si>
    <t>(チ)</t>
  </si>
  <si>
    <t>(リ)</t>
  </si>
  <si>
    <t>(ル)</t>
  </si>
  <si>
    <t>(ヲ)</t>
  </si>
  <si>
    <t>盛岡市</t>
  </si>
  <si>
    <t>宮古市</t>
  </si>
  <si>
    <t>大船渡市</t>
  </si>
  <si>
    <t>花巻市</t>
  </si>
  <si>
    <t>北上市</t>
  </si>
  <si>
    <t>久慈市</t>
  </si>
  <si>
    <t>遠野市</t>
  </si>
  <si>
    <t>一関市</t>
  </si>
  <si>
    <t>陸前高田市</t>
  </si>
  <si>
    <t>釜石市</t>
  </si>
  <si>
    <t>二戸市</t>
  </si>
  <si>
    <t>市計</t>
  </si>
  <si>
    <t>雫石町</t>
  </si>
  <si>
    <t>葛巻町</t>
  </si>
  <si>
    <t>岩手町</t>
  </si>
  <si>
    <t>紫波町</t>
  </si>
  <si>
    <t>矢巾町</t>
  </si>
  <si>
    <t>平泉町</t>
  </si>
  <si>
    <t>住田町</t>
  </si>
  <si>
    <t>大槌町</t>
  </si>
  <si>
    <t>山田町</t>
  </si>
  <si>
    <t>岩泉町</t>
  </si>
  <si>
    <t>軽米町</t>
  </si>
  <si>
    <t>一戸町</t>
  </si>
  <si>
    <t>田野畑村</t>
  </si>
  <si>
    <t>普代村</t>
  </si>
  <si>
    <t>野田村</t>
  </si>
  <si>
    <t>九戸村</t>
  </si>
  <si>
    <t>町村計</t>
  </si>
  <si>
    <t>県計</t>
  </si>
  <si>
    <t>決　定　価　格　（千円）</t>
  </si>
  <si>
    <t>地　　　　　積　（㎡）</t>
  </si>
  <si>
    <t>筆　　　　　数　（筆）</t>
  </si>
  <si>
    <t>総　　　数</t>
  </si>
  <si>
    <t>(円／千㎡）</t>
  </si>
  <si>
    <t>(円／㎡）</t>
  </si>
  <si>
    <t>(ﾆ/ｲ)　(ヌ)</t>
  </si>
  <si>
    <t>(％）</t>
  </si>
  <si>
    <t>市町村名</t>
  </si>
  <si>
    <t>棟　　　　　数　（棟）</t>
  </si>
  <si>
    <t>床　　面　　積　（㎡）</t>
  </si>
  <si>
    <t>(ヌ)</t>
  </si>
  <si>
    <t>(ワ)</t>
  </si>
  <si>
    <t>(ﾇ/ﾜ)　(カ)</t>
  </si>
  <si>
    <t>単位当たり価格　（円／㎡）</t>
  </si>
  <si>
    <t>　　　　54</t>
  </si>
  <si>
    <t>　　　　39</t>
  </si>
  <si>
    <t>　　　　12</t>
  </si>
  <si>
    <t>非課税地筆数</t>
    <rPh sb="0" eb="3">
      <t>ヒカゼイ</t>
    </rPh>
    <rPh sb="3" eb="4">
      <t>チ</t>
    </rPh>
    <rPh sb="4" eb="5">
      <t>ヒッセキ</t>
    </rPh>
    <rPh sb="5" eb="6">
      <t>カズ</t>
    </rPh>
    <phoneticPr fontId="2"/>
  </si>
  <si>
    <t>機械及び装置</t>
    <rPh sb="0" eb="2">
      <t>キカイ</t>
    </rPh>
    <rPh sb="2" eb="3">
      <t>オヨ</t>
    </rPh>
    <rPh sb="4" eb="6">
      <t>ソウチ</t>
    </rPh>
    <phoneticPr fontId="2"/>
  </si>
  <si>
    <t>納税義務者数</t>
    <rPh sb="0" eb="2">
      <t>ノウゼイ</t>
    </rPh>
    <rPh sb="2" eb="5">
      <t>ギムシャ</t>
    </rPh>
    <rPh sb="5" eb="6">
      <t>スウ</t>
    </rPh>
    <phoneticPr fontId="2"/>
  </si>
  <si>
    <t>総数</t>
    <rPh sb="0" eb="2">
      <t>ソウスウ</t>
    </rPh>
    <phoneticPr fontId="2"/>
  </si>
  <si>
    <t>提示平均価額</t>
    <rPh sb="0" eb="2">
      <t>テイジ</t>
    </rPh>
    <rPh sb="2" eb="4">
      <t>ヘイキン</t>
    </rPh>
    <rPh sb="4" eb="5">
      <t>カ</t>
    </rPh>
    <rPh sb="5" eb="6">
      <t>ガク</t>
    </rPh>
    <phoneticPr fontId="2"/>
  </si>
  <si>
    <t>提示平均価額</t>
    <rPh sb="0" eb="2">
      <t>テイジ</t>
    </rPh>
    <rPh sb="2" eb="4">
      <t>ヘイキン</t>
    </rPh>
    <rPh sb="4" eb="5">
      <t>カカク</t>
    </rPh>
    <rPh sb="5" eb="6">
      <t>ガク</t>
    </rPh>
    <phoneticPr fontId="2"/>
  </si>
  <si>
    <t>提示平均価額</t>
    <rPh sb="0" eb="2">
      <t>テイジ</t>
    </rPh>
    <rPh sb="5" eb="6">
      <t>ガク</t>
    </rPh>
    <phoneticPr fontId="2"/>
  </si>
  <si>
    <t>工具、器具及び備品</t>
    <rPh sb="0" eb="2">
      <t>コウグ</t>
    </rPh>
    <rPh sb="3" eb="5">
      <t>キグ</t>
    </rPh>
    <rPh sb="5" eb="6">
      <t>オヨ</t>
    </rPh>
    <rPh sb="7" eb="9">
      <t>ビヒン</t>
    </rPh>
    <phoneticPr fontId="2"/>
  </si>
  <si>
    <t>総務大臣決定分</t>
    <rPh sb="0" eb="2">
      <t>ソウム</t>
    </rPh>
    <rPh sb="2" eb="4">
      <t>ダイジン</t>
    </rPh>
    <rPh sb="4" eb="6">
      <t>ケッテイ</t>
    </rPh>
    <rPh sb="6" eb="7">
      <t>ブン</t>
    </rPh>
    <phoneticPr fontId="2"/>
  </si>
  <si>
    <t>地　　　　　積　（㎡）</t>
    <rPh sb="0" eb="7">
      <t>チセキ</t>
    </rPh>
    <phoneticPr fontId="3"/>
  </si>
  <si>
    <t>決　定　価　格　（千円）</t>
    <rPh sb="0" eb="3">
      <t>ケッテイ</t>
    </rPh>
    <rPh sb="4" eb="7">
      <t>カカク</t>
    </rPh>
    <rPh sb="9" eb="11">
      <t>センエン</t>
    </rPh>
    <phoneticPr fontId="3"/>
  </si>
  <si>
    <t>筆　　　　　数　（筆）</t>
    <rPh sb="0" eb="1">
      <t>フデ</t>
    </rPh>
    <rPh sb="1" eb="2">
      <t>ケッテイカカク</t>
    </rPh>
    <rPh sb="6" eb="7">
      <t>スウ</t>
    </rPh>
    <rPh sb="9" eb="10">
      <t>フデ</t>
    </rPh>
    <phoneticPr fontId="3"/>
  </si>
  <si>
    <t>単位当たり価格</t>
    <rPh sb="0" eb="2">
      <t>タンイ</t>
    </rPh>
    <rPh sb="2" eb="3">
      <t>ア</t>
    </rPh>
    <rPh sb="5" eb="7">
      <t>カカク</t>
    </rPh>
    <phoneticPr fontId="2"/>
  </si>
  <si>
    <t>棟　　　　　数　（棟）</t>
    <rPh sb="0" eb="1">
      <t>トウ</t>
    </rPh>
    <rPh sb="6" eb="7">
      <t>スウ</t>
    </rPh>
    <rPh sb="9" eb="10">
      <t>トウ</t>
    </rPh>
    <phoneticPr fontId="2"/>
  </si>
  <si>
    <t>床　　面　　積　（㎡）</t>
    <rPh sb="0" eb="1">
      <t>ユカ</t>
    </rPh>
    <rPh sb="3" eb="4">
      <t>メン</t>
    </rPh>
    <rPh sb="6" eb="7">
      <t>セキ</t>
    </rPh>
    <phoneticPr fontId="2"/>
  </si>
  <si>
    <t>決　定　価　格　（千円）</t>
    <rPh sb="0" eb="3">
      <t>ケッテイ</t>
    </rPh>
    <rPh sb="4" eb="7">
      <t>カカク</t>
    </rPh>
    <rPh sb="9" eb="11">
      <t>センエン</t>
    </rPh>
    <phoneticPr fontId="2"/>
  </si>
  <si>
    <t>単位当たり価格　（円／㎡）</t>
    <rPh sb="9" eb="10">
      <t>エン</t>
    </rPh>
    <phoneticPr fontId="2"/>
  </si>
  <si>
    <t>市町村長が価格等を決定したもの</t>
    <rPh sb="0" eb="3">
      <t>シチョウソン</t>
    </rPh>
    <rPh sb="3" eb="4">
      <t>チョウ</t>
    </rPh>
    <rPh sb="5" eb="7">
      <t>カカク</t>
    </rPh>
    <rPh sb="7" eb="8">
      <t>トウ</t>
    </rPh>
    <rPh sb="9" eb="11">
      <t>ケッテイ</t>
    </rPh>
    <phoneticPr fontId="2"/>
  </si>
  <si>
    <t>合　　　　　計</t>
    <rPh sb="0" eb="7">
      <t>ゴウケイ</t>
    </rPh>
    <phoneticPr fontId="2"/>
  </si>
  <si>
    <t>左の課税標準額の内訳</t>
    <rPh sb="0" eb="1">
      <t>ヒダリ</t>
    </rPh>
    <rPh sb="2" eb="4">
      <t>カゼイ</t>
    </rPh>
    <rPh sb="4" eb="6">
      <t>ヒョウジュン</t>
    </rPh>
    <rPh sb="6" eb="7">
      <t>ガク</t>
    </rPh>
    <rPh sb="8" eb="10">
      <t>ウチワケ</t>
    </rPh>
    <phoneticPr fontId="2"/>
  </si>
  <si>
    <t>決定価格</t>
    <rPh sb="0" eb="2">
      <t>ケッテイ</t>
    </rPh>
    <rPh sb="2" eb="4">
      <t>カカク</t>
    </rPh>
    <phoneticPr fontId="2"/>
  </si>
  <si>
    <t>課税標準額</t>
    <rPh sb="0" eb="2">
      <t>カゼイ</t>
    </rPh>
    <rPh sb="2" eb="4">
      <t>ヒョウジュン</t>
    </rPh>
    <rPh sb="4" eb="5">
      <t>ガク</t>
    </rPh>
    <phoneticPr fontId="2"/>
  </si>
  <si>
    <t>課税標準額の内訳</t>
    <rPh sb="0" eb="2">
      <t>カゼイ</t>
    </rPh>
    <rPh sb="2" eb="4">
      <t>ヒョウジュン</t>
    </rPh>
    <rPh sb="4" eb="5">
      <t>ガク</t>
    </rPh>
    <rPh sb="6" eb="8">
      <t>ウチワケ</t>
    </rPh>
    <phoneticPr fontId="2"/>
  </si>
  <si>
    <t>課税標準の特例の適用を受けるもの</t>
    <rPh sb="0" eb="2">
      <t>カゼイ</t>
    </rPh>
    <rPh sb="2" eb="4">
      <t>ヒョウジュン</t>
    </rPh>
    <rPh sb="5" eb="7">
      <t>トクレイ</t>
    </rPh>
    <rPh sb="8" eb="10">
      <t>テキヨウ</t>
    </rPh>
    <rPh sb="11" eb="12">
      <t>ウ</t>
    </rPh>
    <phoneticPr fontId="2"/>
  </si>
  <si>
    <t>(イ)以外のもの</t>
    <rPh sb="3" eb="5">
      <t>イガイ</t>
    </rPh>
    <phoneticPr fontId="2"/>
  </si>
  <si>
    <t>（イ）</t>
    <phoneticPr fontId="2"/>
  </si>
  <si>
    <t>（ロ）</t>
    <phoneticPr fontId="2"/>
  </si>
  <si>
    <t>種　　　　　　　　　　　　　　　　　類</t>
    <rPh sb="0" eb="19">
      <t>シュルイ</t>
    </rPh>
    <phoneticPr fontId="2"/>
  </si>
  <si>
    <t>２　評価地積、決定価格、課税標準額等の推移（土地）</t>
    <rPh sb="2" eb="4">
      <t>ヒョウカ</t>
    </rPh>
    <rPh sb="4" eb="6">
      <t>チセキ</t>
    </rPh>
    <rPh sb="7" eb="9">
      <t>ケッテイ</t>
    </rPh>
    <rPh sb="9" eb="11">
      <t>カカク</t>
    </rPh>
    <rPh sb="12" eb="14">
      <t>カゼイ</t>
    </rPh>
    <rPh sb="14" eb="16">
      <t>ヒョウジュン</t>
    </rPh>
    <rPh sb="16" eb="17">
      <t>ガク</t>
    </rPh>
    <rPh sb="17" eb="18">
      <t>トウ</t>
    </rPh>
    <rPh sb="19" eb="21">
      <t>スイイ</t>
    </rPh>
    <rPh sb="22" eb="24">
      <t>トチ</t>
    </rPh>
    <phoneticPr fontId="2"/>
  </si>
  <si>
    <t>区分</t>
    <phoneticPr fontId="3"/>
  </si>
  <si>
    <t>評価総地積</t>
    <rPh sb="0" eb="2">
      <t>ヒョウカ</t>
    </rPh>
    <rPh sb="2" eb="3">
      <t>ソウ</t>
    </rPh>
    <rPh sb="3" eb="5">
      <t>チセキ</t>
    </rPh>
    <phoneticPr fontId="2"/>
  </si>
  <si>
    <t>法定免税点未満のもの</t>
    <rPh sb="0" eb="2">
      <t>ホウテイ</t>
    </rPh>
    <rPh sb="2" eb="4">
      <t>メンゼイ</t>
    </rPh>
    <rPh sb="4" eb="5">
      <t>テン</t>
    </rPh>
    <rPh sb="5" eb="7">
      <t>ミマン</t>
    </rPh>
    <phoneticPr fontId="2"/>
  </si>
  <si>
    <t>法定免税点以上のもの</t>
    <rPh sb="0" eb="2">
      <t>ホウテイ</t>
    </rPh>
    <rPh sb="2" eb="4">
      <t>メンゼイ</t>
    </rPh>
    <rPh sb="4" eb="5">
      <t>テン</t>
    </rPh>
    <rPh sb="5" eb="7">
      <t>イジョウ</t>
    </rPh>
    <phoneticPr fontId="2"/>
  </si>
  <si>
    <t>総　　　額</t>
    <rPh sb="0" eb="5">
      <t>ソウガク</t>
    </rPh>
    <phoneticPr fontId="2"/>
  </si>
  <si>
    <t>総　　　数</t>
    <rPh sb="0" eb="1">
      <t>ソウガク</t>
    </rPh>
    <rPh sb="4" eb="5">
      <t>カズ</t>
    </rPh>
    <phoneticPr fontId="2"/>
  </si>
  <si>
    <t>平均価格</t>
    <rPh sb="0" eb="2">
      <t>ヘイキン</t>
    </rPh>
    <rPh sb="2" eb="4">
      <t>カカク</t>
    </rPh>
    <phoneticPr fontId="2"/>
  </si>
  <si>
    <t>最高価格</t>
    <rPh sb="0" eb="2">
      <t>サイコウ</t>
    </rPh>
    <rPh sb="2" eb="4">
      <t>カカク</t>
    </rPh>
    <phoneticPr fontId="2"/>
  </si>
  <si>
    <t>(円／千㎡）</t>
    <rPh sb="1" eb="2">
      <t>エン</t>
    </rPh>
    <rPh sb="3" eb="4">
      <t>セン</t>
    </rPh>
    <phoneticPr fontId="2"/>
  </si>
  <si>
    <t>(円／㎡）</t>
    <rPh sb="1" eb="2">
      <t>エン</t>
    </rPh>
    <phoneticPr fontId="2"/>
  </si>
  <si>
    <t>(％）</t>
    <phoneticPr fontId="2"/>
  </si>
  <si>
    <t>市町村名</t>
    <phoneticPr fontId="3"/>
  </si>
  <si>
    <t>(イ)</t>
    <phoneticPr fontId="2"/>
  </si>
  <si>
    <t>(ロ)</t>
    <phoneticPr fontId="2"/>
  </si>
  <si>
    <t>(ハ)</t>
    <phoneticPr fontId="2"/>
  </si>
  <si>
    <t>(ニ)</t>
    <phoneticPr fontId="2"/>
  </si>
  <si>
    <t>(ホ)</t>
    <phoneticPr fontId="2"/>
  </si>
  <si>
    <t>(へ)</t>
    <phoneticPr fontId="2"/>
  </si>
  <si>
    <t>(ト)</t>
    <phoneticPr fontId="2"/>
  </si>
  <si>
    <t>(チ)</t>
    <phoneticPr fontId="2"/>
  </si>
  <si>
    <t>(リ)</t>
    <phoneticPr fontId="2"/>
  </si>
  <si>
    <t>(ﾆ/ｲ)　(ヌ)</t>
    <phoneticPr fontId="2"/>
  </si>
  <si>
    <t>(ル)</t>
    <phoneticPr fontId="2"/>
  </si>
  <si>
    <t>(ヲ)</t>
    <phoneticPr fontId="2"/>
  </si>
  <si>
    <t>（単位：千円）</t>
    <rPh sb="1" eb="3">
      <t>タンイ</t>
    </rPh>
    <rPh sb="4" eb="6">
      <t>センエン</t>
    </rPh>
    <phoneticPr fontId="2"/>
  </si>
  <si>
    <t>納税義務者数（人）</t>
    <rPh sb="0" eb="2">
      <t>ノウゼイ</t>
    </rPh>
    <rPh sb="2" eb="5">
      <t>ギムシャ</t>
    </rPh>
    <rPh sb="5" eb="6">
      <t>スウ</t>
    </rPh>
    <rPh sb="7" eb="8">
      <t>ニン</t>
    </rPh>
    <phoneticPr fontId="2"/>
  </si>
  <si>
    <t>市町村分の額</t>
    <rPh sb="0" eb="3">
      <t>シチョウソン</t>
    </rPh>
    <rPh sb="3" eb="4">
      <t>ブン</t>
    </rPh>
    <rPh sb="5" eb="6">
      <t>ガク</t>
    </rPh>
    <phoneticPr fontId="2"/>
  </si>
  <si>
    <t>県分の額</t>
    <rPh sb="0" eb="1">
      <t>ケン</t>
    </rPh>
    <rPh sb="1" eb="2">
      <t>ケンブン</t>
    </rPh>
    <rPh sb="3" eb="4">
      <t>ガク</t>
    </rPh>
    <phoneticPr fontId="2"/>
  </si>
  <si>
    <t>総　　　数</t>
    <rPh sb="0" eb="5">
      <t>ソウスウ</t>
    </rPh>
    <phoneticPr fontId="2"/>
  </si>
  <si>
    <t>特例適用分</t>
    <rPh sb="0" eb="2">
      <t>トクレイテキ</t>
    </rPh>
    <rPh sb="2" eb="4">
      <t>テキヨウ</t>
    </rPh>
    <rPh sb="4" eb="5">
      <t>ブン</t>
    </rPh>
    <phoneticPr fontId="2"/>
  </si>
  <si>
    <t>その他</t>
    <rPh sb="0" eb="3">
      <t>ソノタ</t>
    </rPh>
    <phoneticPr fontId="2"/>
  </si>
  <si>
    <t>Ⅱ　土地の概要</t>
    <rPh sb="2" eb="4">
      <t>トチ</t>
    </rPh>
    <rPh sb="5" eb="7">
      <t>ガイヨウ</t>
    </rPh>
    <phoneticPr fontId="2"/>
  </si>
  <si>
    <t>区分</t>
    <rPh sb="0" eb="2">
      <t>クブン</t>
    </rPh>
    <phoneticPr fontId="2"/>
  </si>
  <si>
    <t>地積（㎡）</t>
    <rPh sb="0" eb="2">
      <t>チセキ</t>
    </rPh>
    <phoneticPr fontId="2"/>
  </si>
  <si>
    <t>決定価格（千円）</t>
    <rPh sb="0" eb="2">
      <t>ケッテイ</t>
    </rPh>
    <rPh sb="2" eb="4">
      <t>カカク</t>
    </rPh>
    <rPh sb="5" eb="7">
      <t>センエン</t>
    </rPh>
    <phoneticPr fontId="2"/>
  </si>
  <si>
    <t>筆数（筆）</t>
    <rPh sb="0" eb="1">
      <t>フデ</t>
    </rPh>
    <rPh sb="1" eb="2">
      <t>スウ</t>
    </rPh>
    <rPh sb="3" eb="4">
      <t>フデ</t>
    </rPh>
    <phoneticPr fontId="2"/>
  </si>
  <si>
    <t>非課税地積</t>
    <rPh sb="0" eb="3">
      <t>ヒカゼイ</t>
    </rPh>
    <rPh sb="3" eb="5">
      <t>チセキ</t>
    </rPh>
    <phoneticPr fontId="2"/>
  </si>
  <si>
    <t>（円／㎡）</t>
    <rPh sb="1" eb="2">
      <t>エン</t>
    </rPh>
    <phoneticPr fontId="2"/>
  </si>
  <si>
    <t>価格</t>
    <rPh sb="0" eb="2">
      <t>カカク</t>
    </rPh>
    <phoneticPr fontId="2"/>
  </si>
  <si>
    <t>対比</t>
    <rPh sb="0" eb="2">
      <t>タイヒ</t>
    </rPh>
    <phoneticPr fontId="2"/>
  </si>
  <si>
    <t>(円)</t>
    <rPh sb="1" eb="2">
      <t>エン</t>
    </rPh>
    <phoneticPr fontId="2"/>
  </si>
  <si>
    <t>(％)</t>
    <phoneticPr fontId="2"/>
  </si>
  <si>
    <t>(ﾛ-ﾊ)</t>
    <phoneticPr fontId="2"/>
  </si>
  <si>
    <t>(ﾎ-ﾍ)</t>
    <phoneticPr fontId="2"/>
  </si>
  <si>
    <t>(ﾇ-ﾙ)</t>
    <phoneticPr fontId="2"/>
  </si>
  <si>
    <t>(ﾎ/ﾛ)</t>
    <phoneticPr fontId="2"/>
  </si>
  <si>
    <t>(ﾜ/ﾖ)</t>
    <phoneticPr fontId="2"/>
  </si>
  <si>
    <t>地目</t>
    <rPh sb="0" eb="1">
      <t>チ</t>
    </rPh>
    <rPh sb="1" eb="2">
      <t>モク</t>
    </rPh>
    <phoneticPr fontId="2"/>
  </si>
  <si>
    <t>(イ)</t>
    <phoneticPr fontId="2"/>
  </si>
  <si>
    <t>(ロ)</t>
    <phoneticPr fontId="2"/>
  </si>
  <si>
    <t>(ハ)</t>
    <phoneticPr fontId="2"/>
  </si>
  <si>
    <t>(ニ)</t>
    <phoneticPr fontId="2"/>
  </si>
  <si>
    <t>(ホ)</t>
    <phoneticPr fontId="2"/>
  </si>
  <si>
    <t>(へ)</t>
    <phoneticPr fontId="2"/>
  </si>
  <si>
    <t>(ト)</t>
    <phoneticPr fontId="2"/>
  </si>
  <si>
    <t>(チ)</t>
    <phoneticPr fontId="2"/>
  </si>
  <si>
    <t>(リ)</t>
    <phoneticPr fontId="2"/>
  </si>
  <si>
    <t>(ヌ)</t>
    <phoneticPr fontId="2"/>
  </si>
  <si>
    <t>(ル)</t>
    <phoneticPr fontId="2"/>
  </si>
  <si>
    <t>(ヲ)</t>
    <phoneticPr fontId="2"/>
  </si>
  <si>
    <t>(ワ)</t>
    <phoneticPr fontId="2"/>
  </si>
  <si>
    <t>(ヨ)</t>
    <phoneticPr fontId="2"/>
  </si>
  <si>
    <t>(タ)</t>
    <phoneticPr fontId="2"/>
  </si>
  <si>
    <t>田</t>
    <rPh sb="0" eb="1">
      <t>タ</t>
    </rPh>
    <phoneticPr fontId="2"/>
  </si>
  <si>
    <t>一般田</t>
    <rPh sb="0" eb="2">
      <t>イッパン</t>
    </rPh>
    <rPh sb="2" eb="3">
      <t>タ</t>
    </rPh>
    <phoneticPr fontId="2"/>
  </si>
  <si>
    <t>介在田・市街化区域田</t>
    <rPh sb="0" eb="2">
      <t>カイザイ</t>
    </rPh>
    <rPh sb="2" eb="3">
      <t>タ</t>
    </rPh>
    <rPh sb="4" eb="7">
      <t>シガイカ</t>
    </rPh>
    <rPh sb="7" eb="9">
      <t>クイキ</t>
    </rPh>
    <rPh sb="9" eb="10">
      <t>タ</t>
    </rPh>
    <phoneticPr fontId="2"/>
  </si>
  <si>
    <t>畑</t>
    <rPh sb="0" eb="1">
      <t>ハタケ</t>
    </rPh>
    <phoneticPr fontId="2"/>
  </si>
  <si>
    <t>一般畑</t>
    <rPh sb="0" eb="2">
      <t>イッパン</t>
    </rPh>
    <rPh sb="2" eb="3">
      <t>ハタ</t>
    </rPh>
    <phoneticPr fontId="2"/>
  </si>
  <si>
    <t>介在畑・市街化区域畑</t>
    <rPh sb="0" eb="2">
      <t>カイザイ</t>
    </rPh>
    <rPh sb="2" eb="3">
      <t>ハタケ</t>
    </rPh>
    <rPh sb="4" eb="7">
      <t>シガイカ</t>
    </rPh>
    <rPh sb="7" eb="9">
      <t>クイキ</t>
    </rPh>
    <rPh sb="9" eb="10">
      <t>ハタケ</t>
    </rPh>
    <phoneticPr fontId="2"/>
  </si>
  <si>
    <t>宅地</t>
    <rPh sb="0" eb="2">
      <t>タクチ</t>
    </rPh>
    <phoneticPr fontId="2"/>
  </si>
  <si>
    <t>小規模住宅用地</t>
    <rPh sb="0" eb="3">
      <t>ショウキボ</t>
    </rPh>
    <rPh sb="3" eb="6">
      <t>ジュウタクヨウ</t>
    </rPh>
    <rPh sb="6" eb="7">
      <t>チ</t>
    </rPh>
    <phoneticPr fontId="2"/>
  </si>
  <si>
    <t>一般住宅用地</t>
    <rPh sb="0" eb="2">
      <t>イッパン</t>
    </rPh>
    <rPh sb="2" eb="5">
      <t>ジュウタクヨウ</t>
    </rPh>
    <rPh sb="5" eb="6">
      <t>チ</t>
    </rPh>
    <phoneticPr fontId="2"/>
  </si>
  <si>
    <t>商業地等(非住宅用地)</t>
    <rPh sb="0" eb="3">
      <t>ショウギョウチ</t>
    </rPh>
    <rPh sb="3" eb="4">
      <t>トウ</t>
    </rPh>
    <rPh sb="5" eb="6">
      <t>ヒ</t>
    </rPh>
    <rPh sb="6" eb="9">
      <t>ジュウタクヨウ</t>
    </rPh>
    <rPh sb="9" eb="10">
      <t>チ</t>
    </rPh>
    <phoneticPr fontId="2"/>
  </si>
  <si>
    <t>計</t>
    <rPh sb="0" eb="1">
      <t>ケイ</t>
    </rPh>
    <phoneticPr fontId="2"/>
  </si>
  <si>
    <t>塩田</t>
    <rPh sb="0" eb="1">
      <t>シオ</t>
    </rPh>
    <rPh sb="1" eb="2">
      <t>タ</t>
    </rPh>
    <phoneticPr fontId="2"/>
  </si>
  <si>
    <t>鉱泉地</t>
    <rPh sb="0" eb="2">
      <t>コウセン</t>
    </rPh>
    <rPh sb="2" eb="3">
      <t>チ</t>
    </rPh>
    <phoneticPr fontId="2"/>
  </si>
  <si>
    <t>池沼</t>
    <rPh sb="0" eb="1">
      <t>イケ</t>
    </rPh>
    <rPh sb="1" eb="2">
      <t>ヌマ</t>
    </rPh>
    <phoneticPr fontId="2"/>
  </si>
  <si>
    <t>山林</t>
    <rPh sb="0" eb="2">
      <t>サンリン</t>
    </rPh>
    <phoneticPr fontId="2"/>
  </si>
  <si>
    <t>一般山林</t>
    <rPh sb="0" eb="2">
      <t>イッパン</t>
    </rPh>
    <rPh sb="2" eb="4">
      <t>サンリン</t>
    </rPh>
    <phoneticPr fontId="2"/>
  </si>
  <si>
    <t>介在山林</t>
    <rPh sb="0" eb="2">
      <t>カイザイ</t>
    </rPh>
    <rPh sb="2" eb="4">
      <t>サンリン</t>
    </rPh>
    <phoneticPr fontId="2"/>
  </si>
  <si>
    <t>牧場</t>
    <rPh sb="0" eb="2">
      <t>ボクジョウ</t>
    </rPh>
    <phoneticPr fontId="2"/>
  </si>
  <si>
    <t>原野</t>
    <rPh sb="0" eb="2">
      <t>ゲンヤ</t>
    </rPh>
    <phoneticPr fontId="2"/>
  </si>
  <si>
    <t>ゴルフ場の用地</t>
    <rPh sb="3" eb="4">
      <t>ジョウ</t>
    </rPh>
    <rPh sb="5" eb="7">
      <t>ヨウチ</t>
    </rPh>
    <phoneticPr fontId="2"/>
  </si>
  <si>
    <t>遊園地等の用地</t>
    <rPh sb="0" eb="3">
      <t>ユウエンチ</t>
    </rPh>
    <rPh sb="3" eb="4">
      <t>トウ</t>
    </rPh>
    <rPh sb="5" eb="7">
      <t>ヨウチ</t>
    </rPh>
    <phoneticPr fontId="2"/>
  </si>
  <si>
    <t>その他の雑種地</t>
    <rPh sb="0" eb="3">
      <t>ソノタ</t>
    </rPh>
    <rPh sb="4" eb="6">
      <t>ザッシュ</t>
    </rPh>
    <rPh sb="6" eb="7">
      <t>チ</t>
    </rPh>
    <phoneticPr fontId="2"/>
  </si>
  <si>
    <t>合計</t>
    <rPh sb="0" eb="2">
      <t>ゴウケイ</t>
    </rPh>
    <phoneticPr fontId="2"/>
  </si>
  <si>
    <t>Ⅳ　償却資産の概要</t>
    <rPh sb="2" eb="4">
      <t>ショウキャク</t>
    </rPh>
    <rPh sb="4" eb="6">
      <t>シサン</t>
    </rPh>
    <rPh sb="7" eb="9">
      <t>ガイヨウ</t>
    </rPh>
    <phoneticPr fontId="2"/>
  </si>
  <si>
    <t>船舶</t>
    <rPh sb="0" eb="2">
      <t>センパク</t>
    </rPh>
    <phoneticPr fontId="2"/>
  </si>
  <si>
    <t>航空機</t>
    <rPh sb="0" eb="3">
      <t>コウクウキ</t>
    </rPh>
    <phoneticPr fontId="2"/>
  </si>
  <si>
    <t>車両及び運搬具</t>
    <rPh sb="0" eb="2">
      <t>シャリョウ</t>
    </rPh>
    <rPh sb="2" eb="3">
      <t>オヨ</t>
    </rPh>
    <rPh sb="4" eb="6">
      <t>ウンパン</t>
    </rPh>
    <rPh sb="6" eb="7">
      <t>グ</t>
    </rPh>
    <phoneticPr fontId="2"/>
  </si>
  <si>
    <t>小計</t>
    <rPh sb="0" eb="2">
      <t>ショウケイ</t>
    </rPh>
    <phoneticPr fontId="2"/>
  </si>
  <si>
    <t>(ハ)</t>
    <phoneticPr fontId="2"/>
  </si>
  <si>
    <t>法第389条関係</t>
    <rPh sb="0" eb="1">
      <t>ホウ</t>
    </rPh>
    <rPh sb="1" eb="2">
      <t>ダイ</t>
    </rPh>
    <rPh sb="5" eb="6">
      <t>ジョウ</t>
    </rPh>
    <rPh sb="6" eb="8">
      <t>カンケイ</t>
    </rPh>
    <phoneticPr fontId="2"/>
  </si>
  <si>
    <t>県知事が価格等を決定し、配分したもの</t>
    <rPh sb="0" eb="3">
      <t>ケンチジ</t>
    </rPh>
    <rPh sb="4" eb="6">
      <t>カカク</t>
    </rPh>
    <rPh sb="6" eb="7">
      <t>トウ</t>
    </rPh>
    <rPh sb="8" eb="10">
      <t>ケッテイ</t>
    </rPh>
    <rPh sb="12" eb="14">
      <t>ハイブン</t>
    </rPh>
    <phoneticPr fontId="2"/>
  </si>
  <si>
    <t>(ニ)</t>
    <phoneticPr fontId="2"/>
  </si>
  <si>
    <t>法第743条第１項の規定により県知事が価格等を決定したもの</t>
    <rPh sb="0" eb="1">
      <t>ホウ</t>
    </rPh>
    <rPh sb="1" eb="2">
      <t>ダイ</t>
    </rPh>
    <rPh sb="5" eb="6">
      <t>ジョウ</t>
    </rPh>
    <rPh sb="6" eb="7">
      <t>ダイ</t>
    </rPh>
    <rPh sb="7" eb="9">
      <t>１コウ</t>
    </rPh>
    <rPh sb="10" eb="12">
      <t>キテイ</t>
    </rPh>
    <rPh sb="15" eb="18">
      <t>ケンチジ</t>
    </rPh>
    <rPh sb="19" eb="21">
      <t>カカク</t>
    </rPh>
    <rPh sb="21" eb="22">
      <t>トウ</t>
    </rPh>
    <rPh sb="23" eb="25">
      <t>ケッテイ</t>
    </rPh>
    <phoneticPr fontId="2"/>
  </si>
  <si>
    <t>(ホ)</t>
    <phoneticPr fontId="2"/>
  </si>
  <si>
    <t>合　　　計</t>
    <rPh sb="0" eb="5">
      <t>ゴウケイ</t>
    </rPh>
    <phoneticPr fontId="2"/>
  </si>
  <si>
    <t>（ハ）＋（ニ）＋（ホ）</t>
    <phoneticPr fontId="2"/>
  </si>
  <si>
    <t>内訳</t>
    <rPh sb="0" eb="2">
      <t>ウチワケ</t>
    </rPh>
    <phoneticPr fontId="2"/>
  </si>
  <si>
    <t>県分の額</t>
    <rPh sb="0" eb="1">
      <t>ケン</t>
    </rPh>
    <rPh sb="1" eb="2">
      <t>ブン</t>
    </rPh>
    <rPh sb="3" eb="4">
      <t>ガク</t>
    </rPh>
    <phoneticPr fontId="2"/>
  </si>
  <si>
    <t>総務大臣が価格等を決定し、配分したもの</t>
    <rPh sb="0" eb="2">
      <t>ソウム</t>
    </rPh>
    <rPh sb="2" eb="4">
      <t>ダイジン</t>
    </rPh>
    <rPh sb="5" eb="7">
      <t>カカク</t>
    </rPh>
    <rPh sb="7" eb="8">
      <t>トウ</t>
    </rPh>
    <rPh sb="9" eb="11">
      <t>ケッテイ</t>
    </rPh>
    <rPh sb="13" eb="15">
      <t>ハイブン</t>
    </rPh>
    <phoneticPr fontId="2"/>
  </si>
  <si>
    <t>　　　　13</t>
  </si>
  <si>
    <t>調定済額</t>
    <rPh sb="0" eb="2">
      <t>チョウテイ</t>
    </rPh>
    <rPh sb="2" eb="3">
      <t>ズ</t>
    </rPh>
    <rPh sb="3" eb="4">
      <t>ガク</t>
    </rPh>
    <phoneticPr fontId="2"/>
  </si>
  <si>
    <t>収入済額</t>
    <rPh sb="0" eb="2">
      <t>シュウニュウ</t>
    </rPh>
    <rPh sb="2" eb="3">
      <t>ズ</t>
    </rPh>
    <rPh sb="3" eb="4">
      <t>ガク</t>
    </rPh>
    <phoneticPr fontId="2"/>
  </si>
  <si>
    <t>徴収率</t>
    <rPh sb="0" eb="2">
      <t>チョウシュウ</t>
    </rPh>
    <rPh sb="2" eb="3">
      <t>リツ</t>
    </rPh>
    <phoneticPr fontId="2"/>
  </si>
  <si>
    <t>徴収率対前年増減</t>
    <rPh sb="0" eb="2">
      <t>チョウシュウ</t>
    </rPh>
    <rPh sb="2" eb="3">
      <t>リツ</t>
    </rPh>
    <rPh sb="3" eb="4">
      <t>タイ</t>
    </rPh>
    <rPh sb="4" eb="5">
      <t>ゼン</t>
    </rPh>
    <rPh sb="5" eb="6">
      <t>ネン</t>
    </rPh>
    <rPh sb="6" eb="8">
      <t>ゾウゲン</t>
    </rPh>
    <phoneticPr fontId="2"/>
  </si>
  <si>
    <t>(％)</t>
    <phoneticPr fontId="2"/>
  </si>
  <si>
    <t>（％）</t>
    <phoneticPr fontId="2"/>
  </si>
  <si>
    <t>年度</t>
    <rPh sb="0" eb="2">
      <t>ネンド</t>
    </rPh>
    <phoneticPr fontId="2"/>
  </si>
  <si>
    <t>　　　　40</t>
    <phoneticPr fontId="2"/>
  </si>
  <si>
    <t>　　　　42</t>
    <phoneticPr fontId="2"/>
  </si>
  <si>
    <t>　　　　45</t>
    <phoneticPr fontId="2"/>
  </si>
  <si>
    <t>　　　　48</t>
    <phoneticPr fontId="2"/>
  </si>
  <si>
    <t>　　　　51</t>
    <phoneticPr fontId="2"/>
  </si>
  <si>
    <t>　　　　57</t>
    <phoneticPr fontId="2"/>
  </si>
  <si>
    <t>　　　　60</t>
    <phoneticPr fontId="2"/>
  </si>
  <si>
    <t>市町村長決定分</t>
    <rPh sb="0" eb="2">
      <t>シチョウ</t>
    </rPh>
    <rPh sb="2" eb="3">
      <t>ムラ</t>
    </rPh>
    <rPh sb="3" eb="4">
      <t>チョウ</t>
    </rPh>
    <rPh sb="4" eb="6">
      <t>ケッテイ</t>
    </rPh>
    <rPh sb="6" eb="7">
      <t>ブン</t>
    </rPh>
    <phoneticPr fontId="2"/>
  </si>
  <si>
    <t>県知事決定分</t>
    <rPh sb="0" eb="3">
      <t>ケンチジ</t>
    </rPh>
    <rPh sb="3" eb="5">
      <t>ケッテイ</t>
    </rPh>
    <rPh sb="5" eb="6">
      <t>ブン</t>
    </rPh>
    <phoneticPr fontId="2"/>
  </si>
  <si>
    <t>大規模償却資産</t>
    <rPh sb="0" eb="3">
      <t>ダイキボ</t>
    </rPh>
    <rPh sb="3" eb="5">
      <t>ショウキャク</t>
    </rPh>
    <rPh sb="5" eb="7">
      <t>シサン</t>
    </rPh>
    <phoneticPr fontId="2"/>
  </si>
  <si>
    <t>合　　　　　計</t>
    <rPh sb="0" eb="1">
      <t>ア</t>
    </rPh>
    <rPh sb="6" eb="7">
      <t>ケイ</t>
    </rPh>
    <phoneticPr fontId="2"/>
  </si>
  <si>
    <t>県課税分</t>
    <rPh sb="0" eb="1">
      <t>ケン</t>
    </rPh>
    <rPh sb="1" eb="3">
      <t>カゼイ</t>
    </rPh>
    <rPh sb="3" eb="4">
      <t>ブン</t>
    </rPh>
    <phoneticPr fontId="2"/>
  </si>
  <si>
    <t>(％)</t>
    <phoneticPr fontId="2"/>
  </si>
  <si>
    <t>（千円）</t>
    <rPh sb="1" eb="3">
      <t>センエン</t>
    </rPh>
    <phoneticPr fontId="2"/>
  </si>
  <si>
    <t>(％)</t>
    <phoneticPr fontId="2"/>
  </si>
  <si>
    <t>　　昭和39</t>
    <phoneticPr fontId="2"/>
  </si>
  <si>
    <t>　　　　42</t>
    <phoneticPr fontId="2"/>
  </si>
  <si>
    <t>　　　　45</t>
    <phoneticPr fontId="2"/>
  </si>
  <si>
    <t>　　　　48</t>
    <phoneticPr fontId="2"/>
  </si>
  <si>
    <t>　　　　51</t>
    <phoneticPr fontId="2"/>
  </si>
  <si>
    <t>　　　　54</t>
    <phoneticPr fontId="2"/>
  </si>
  <si>
    <t>　　　　60</t>
    <phoneticPr fontId="2"/>
  </si>
  <si>
    <t>　　　　63</t>
    <phoneticPr fontId="2"/>
  </si>
  <si>
    <t>　　　　13</t>
    <phoneticPr fontId="2"/>
  </si>
  <si>
    <t>　　　　14</t>
  </si>
  <si>
    <t>　　　　40</t>
    <phoneticPr fontId="2"/>
  </si>
  <si>
    <t>　　　　42</t>
    <phoneticPr fontId="2"/>
  </si>
  <si>
    <t>　　　　45</t>
    <phoneticPr fontId="2"/>
  </si>
  <si>
    <t>　　　　48</t>
    <phoneticPr fontId="2"/>
  </si>
  <si>
    <t>　　　　51</t>
    <phoneticPr fontId="2"/>
  </si>
  <si>
    <t>　　　　57</t>
    <phoneticPr fontId="2"/>
  </si>
  <si>
    <t>　　　　60</t>
    <phoneticPr fontId="2"/>
  </si>
  <si>
    <t>　　　　63</t>
    <phoneticPr fontId="2"/>
  </si>
  <si>
    <t>木　　　　　　　　　　　　　　　造</t>
    <rPh sb="0" eb="17">
      <t>モクゾウ</t>
    </rPh>
    <phoneticPr fontId="2"/>
  </si>
  <si>
    <t>木　　　　　　造　　　　　　以　　　　　　外</t>
    <rPh sb="0" eb="8">
      <t>モクゾウ</t>
    </rPh>
    <rPh sb="14" eb="22">
      <t>イガイ</t>
    </rPh>
    <phoneticPr fontId="2"/>
  </si>
  <si>
    <t>合　　　　　　　　　　　　　　　　　　　　計</t>
    <rPh sb="0" eb="1">
      <t>ア</t>
    </rPh>
    <rPh sb="2" eb="4">
      <t>モクゾウイガイ</t>
    </rPh>
    <rPh sb="21" eb="22">
      <t>ケイ</t>
    </rPh>
    <phoneticPr fontId="2"/>
  </si>
  <si>
    <t>総床面積</t>
    <rPh sb="0" eb="1">
      <t>ソウ</t>
    </rPh>
    <rPh sb="1" eb="4">
      <t>ユカメンセキ</t>
    </rPh>
    <phoneticPr fontId="2"/>
  </si>
  <si>
    <t>伸び率</t>
    <phoneticPr fontId="2"/>
  </si>
  <si>
    <t>　　　　13</t>
    <phoneticPr fontId="2"/>
  </si>
  <si>
    <r>
      <t>　　　　14</t>
    </r>
    <r>
      <rPr>
        <sz val="11"/>
        <rFont val="ＭＳ Ｐゴシック"/>
        <family val="3"/>
        <charset val="128"/>
      </rPr>
      <t/>
    </r>
  </si>
  <si>
    <t>伸び率</t>
    <rPh sb="0" eb="1">
      <t>ノ</t>
    </rPh>
    <rPh sb="2" eb="3">
      <t>リツ</t>
    </rPh>
    <phoneticPr fontId="2"/>
  </si>
  <si>
    <t>決　　定　　価　　格</t>
    <rPh sb="0" eb="4">
      <t>ケッテイ</t>
    </rPh>
    <rPh sb="6" eb="10">
      <t>カカク</t>
    </rPh>
    <phoneticPr fontId="2"/>
  </si>
  <si>
    <t>課　税　標　準　額</t>
    <rPh sb="0" eb="3">
      <t>カゼイ</t>
    </rPh>
    <rPh sb="4" eb="7">
      <t>ヒョウジュン</t>
    </rPh>
    <rPh sb="8" eb="9">
      <t>ガク</t>
    </rPh>
    <phoneticPr fontId="2"/>
  </si>
  <si>
    <t>単位当たり</t>
    <rPh sb="0" eb="2">
      <t>タンイ</t>
    </rPh>
    <rPh sb="2" eb="3">
      <t>ア</t>
    </rPh>
    <phoneticPr fontId="2"/>
  </si>
  <si>
    <t>（㎡）</t>
    <phoneticPr fontId="2"/>
  </si>
  <si>
    <t>（％）</t>
    <phoneticPr fontId="2"/>
  </si>
  <si>
    <t>（％）</t>
    <phoneticPr fontId="2"/>
  </si>
  <si>
    <t>（円／千㎡）</t>
    <rPh sb="1" eb="2">
      <t>エン</t>
    </rPh>
    <rPh sb="3" eb="4">
      <t>セン</t>
    </rPh>
    <phoneticPr fontId="2"/>
  </si>
  <si>
    <t>（％）</t>
    <phoneticPr fontId="2"/>
  </si>
  <si>
    <t>（㎡）</t>
    <phoneticPr fontId="2"/>
  </si>
  <si>
    <t>　　　　40</t>
    <phoneticPr fontId="2"/>
  </si>
  <si>
    <t>　　平成元</t>
    <rPh sb="2" eb="4">
      <t>ヘイセイ</t>
    </rPh>
    <rPh sb="4" eb="5">
      <t>モト</t>
    </rPh>
    <phoneticPr fontId="2"/>
  </si>
  <si>
    <t>　　　　２</t>
    <phoneticPr fontId="2"/>
  </si>
  <si>
    <t>　　　　10</t>
    <phoneticPr fontId="2"/>
  </si>
  <si>
    <t>　　　　11</t>
    <phoneticPr fontId="2"/>
  </si>
  <si>
    <t>Ⅲ　家屋の概要</t>
    <rPh sb="2" eb="4">
      <t>カオク</t>
    </rPh>
    <rPh sb="5" eb="7">
      <t>ガイヨウ</t>
    </rPh>
    <phoneticPr fontId="2"/>
  </si>
  <si>
    <t>区　　　　　分</t>
    <rPh sb="0" eb="7">
      <t>クブン</t>
    </rPh>
    <phoneticPr fontId="2"/>
  </si>
  <si>
    <t>棟数</t>
    <rPh sb="0" eb="1">
      <t>トウ</t>
    </rPh>
    <rPh sb="1" eb="2">
      <t>スウ</t>
    </rPh>
    <phoneticPr fontId="2"/>
  </si>
  <si>
    <t>床面積</t>
    <rPh sb="0" eb="3">
      <t>ユカメンセキ</t>
    </rPh>
    <phoneticPr fontId="2"/>
  </si>
  <si>
    <t>　（人）</t>
    <rPh sb="2" eb="3">
      <t>ニン</t>
    </rPh>
    <phoneticPr fontId="2"/>
  </si>
  <si>
    <t>（棟）</t>
    <rPh sb="1" eb="2">
      <t>トウ</t>
    </rPh>
    <phoneticPr fontId="2"/>
  </si>
  <si>
    <t>（㎡）</t>
    <phoneticPr fontId="2"/>
  </si>
  <si>
    <t>木造</t>
    <rPh sb="0" eb="2">
      <t>モクゾウ</t>
    </rPh>
    <phoneticPr fontId="2"/>
  </si>
  <si>
    <t>木造以外</t>
    <rPh sb="0" eb="2">
      <t>モクゾウ</t>
    </rPh>
    <rPh sb="2" eb="4">
      <t>イガイ</t>
    </rPh>
    <phoneticPr fontId="2"/>
  </si>
  <si>
    <t>非課税家屋</t>
    <rPh sb="0" eb="3">
      <t>ヒカゼイ</t>
    </rPh>
    <rPh sb="3" eb="5">
      <t>カオク</t>
    </rPh>
    <phoneticPr fontId="2"/>
  </si>
  <si>
    <t>　　　　13</t>
    <phoneticPr fontId="2"/>
  </si>
  <si>
    <t>(ﾇ/ｦ)　(ワ)</t>
    <phoneticPr fontId="2"/>
  </si>
  <si>
    <t>　　　　15</t>
  </si>
  <si>
    <t>　　　　14</t>
    <phoneticPr fontId="2"/>
  </si>
  <si>
    <t>(ﾇ/ｦ)　(ワ)</t>
    <phoneticPr fontId="2"/>
  </si>
  <si>
    <t>(円／㎡）</t>
    <phoneticPr fontId="2"/>
  </si>
  <si>
    <t>(ヨ)</t>
    <phoneticPr fontId="2"/>
  </si>
  <si>
    <t>(タ)</t>
    <phoneticPr fontId="2"/>
  </si>
  <si>
    <t>(ﾛ-ﾊ)</t>
    <phoneticPr fontId="2"/>
  </si>
  <si>
    <t>(ﾎ-ﾍ)</t>
    <phoneticPr fontId="2"/>
  </si>
  <si>
    <t>(ﾇ-ﾙ)</t>
    <phoneticPr fontId="2"/>
  </si>
  <si>
    <t>(ﾎ/ﾛ)</t>
    <phoneticPr fontId="2"/>
  </si>
  <si>
    <t>(ワ)</t>
    <phoneticPr fontId="2"/>
  </si>
  <si>
    <t>(カ)</t>
    <phoneticPr fontId="2"/>
  </si>
  <si>
    <t>40</t>
    <phoneticPr fontId="2"/>
  </si>
  <si>
    <t>41</t>
  </si>
  <si>
    <t>42</t>
  </si>
  <si>
    <t>43</t>
  </si>
  <si>
    <t>44</t>
  </si>
  <si>
    <t>45</t>
  </si>
  <si>
    <t>46</t>
  </si>
  <si>
    <t>47</t>
  </si>
  <si>
    <t>48</t>
  </si>
  <si>
    <t>49</t>
  </si>
  <si>
    <t>50</t>
  </si>
  <si>
    <t>51</t>
  </si>
  <si>
    <t>52</t>
  </si>
  <si>
    <t>53</t>
  </si>
  <si>
    <t>54</t>
  </si>
  <si>
    <t>55</t>
  </si>
  <si>
    <t>56</t>
  </si>
  <si>
    <t>57</t>
  </si>
  <si>
    <t>58</t>
  </si>
  <si>
    <t>59</t>
  </si>
  <si>
    <t>60</t>
  </si>
  <si>
    <t>61</t>
  </si>
  <si>
    <t>62</t>
  </si>
  <si>
    <t>63</t>
  </si>
  <si>
    <t>２</t>
    <phoneticPr fontId="2"/>
  </si>
  <si>
    <t>３</t>
  </si>
  <si>
    <t>４</t>
  </si>
  <si>
    <t>５</t>
  </si>
  <si>
    <t>６</t>
  </si>
  <si>
    <t>７</t>
  </si>
  <si>
    <t>８</t>
  </si>
  <si>
    <t>９</t>
  </si>
  <si>
    <t>10</t>
    <phoneticPr fontId="2"/>
  </si>
  <si>
    <t>11</t>
  </si>
  <si>
    <t>12</t>
  </si>
  <si>
    <t>13</t>
  </si>
  <si>
    <t>14</t>
  </si>
  <si>
    <t>15</t>
  </si>
  <si>
    <t>元</t>
    <rPh sb="0" eb="1">
      <t>モト</t>
    </rPh>
    <phoneticPr fontId="2"/>
  </si>
  <si>
    <t>前年同期</t>
    <rPh sb="0" eb="2">
      <t>ゼンネン</t>
    </rPh>
    <rPh sb="2" eb="4">
      <t>ドウキ</t>
    </rPh>
    <phoneticPr fontId="2"/>
  </si>
  <si>
    <t>前年同期（合計）</t>
    <rPh sb="0" eb="2">
      <t>ゼンネン</t>
    </rPh>
    <rPh sb="2" eb="4">
      <t>ドウキ</t>
    </rPh>
    <rPh sb="5" eb="7">
      <t>ゴウケイ</t>
    </rPh>
    <phoneticPr fontId="2"/>
  </si>
  <si>
    <t>　　　　16</t>
  </si>
  <si>
    <t>　   　 16</t>
    <phoneticPr fontId="2"/>
  </si>
  <si>
    <t>※　　　15</t>
    <phoneticPr fontId="2"/>
  </si>
  <si>
    <t>※　　　12</t>
    <phoneticPr fontId="2"/>
  </si>
  <si>
    <t>16</t>
    <phoneticPr fontId="2"/>
  </si>
  <si>
    <t>　　　　16</t>
    <phoneticPr fontId="2"/>
  </si>
  <si>
    <t>　　　　17</t>
  </si>
  <si>
    <t>17</t>
  </si>
  <si>
    <t>　   　 17</t>
  </si>
  <si>
    <t>構築物</t>
    <rPh sb="0" eb="2">
      <t>コウチク</t>
    </rPh>
    <rPh sb="2" eb="3">
      <t>ブツ</t>
    </rPh>
    <phoneticPr fontId="2"/>
  </si>
  <si>
    <t>　　　　18</t>
    <phoneticPr fontId="2"/>
  </si>
  <si>
    <t>　　　　17</t>
    <phoneticPr fontId="2"/>
  </si>
  <si>
    <t>18</t>
  </si>
  <si>
    <t>単位当たり価格</t>
    <phoneticPr fontId="2"/>
  </si>
  <si>
    <t>(ヌ)</t>
    <phoneticPr fontId="2"/>
  </si>
  <si>
    <t>(ル)</t>
    <phoneticPr fontId="2"/>
  </si>
  <si>
    <t>(ヲ)</t>
    <phoneticPr fontId="2"/>
  </si>
  <si>
    <t>(ワ)</t>
    <phoneticPr fontId="2"/>
  </si>
  <si>
    <t>総　数</t>
    <phoneticPr fontId="2"/>
  </si>
  <si>
    <t>(ﾇ/ﾜ) (カ)</t>
    <phoneticPr fontId="2"/>
  </si>
  <si>
    <t>八幡平市</t>
  </si>
  <si>
    <t>奥州市</t>
  </si>
  <si>
    <t>西和賀町</t>
  </si>
  <si>
    <t>洋野町</t>
  </si>
  <si>
    <t>単体利用</t>
    <rPh sb="0" eb="2">
      <t>タンタイ</t>
    </rPh>
    <rPh sb="2" eb="4">
      <t>リヨウ</t>
    </rPh>
    <phoneticPr fontId="2"/>
  </si>
  <si>
    <t>小規模住宅用地</t>
    <rPh sb="0" eb="3">
      <t>ショウキボ</t>
    </rPh>
    <rPh sb="3" eb="5">
      <t>ジュウタク</t>
    </rPh>
    <rPh sb="5" eb="7">
      <t>ヨウチ</t>
    </rPh>
    <phoneticPr fontId="2"/>
  </si>
  <si>
    <t>一般住宅用地</t>
    <rPh sb="0" eb="2">
      <t>イッパン</t>
    </rPh>
    <rPh sb="2" eb="4">
      <t>ジュウタク</t>
    </rPh>
    <rPh sb="4" eb="6">
      <t>ヨウチ</t>
    </rPh>
    <phoneticPr fontId="2"/>
  </si>
  <si>
    <t>住宅用地以外</t>
    <rPh sb="0" eb="2">
      <t>ジュウタク</t>
    </rPh>
    <rPh sb="2" eb="4">
      <t>ヨウチ</t>
    </rPh>
    <rPh sb="4" eb="6">
      <t>イガイ</t>
    </rPh>
    <phoneticPr fontId="2"/>
  </si>
  <si>
    <t>鉄軌道用地</t>
    <rPh sb="0" eb="1">
      <t>テツ</t>
    </rPh>
    <rPh sb="1" eb="3">
      <t>キドウ</t>
    </rPh>
    <rPh sb="3" eb="5">
      <t>ヨウチ</t>
    </rPh>
    <phoneticPr fontId="2"/>
  </si>
  <si>
    <t>複合利用</t>
    <rPh sb="0" eb="2">
      <t>フクゴウ</t>
    </rPh>
    <rPh sb="2" eb="4">
      <t>リヨウ</t>
    </rPh>
    <phoneticPr fontId="2"/>
  </si>
  <si>
    <t>雑
種
地</t>
    <rPh sb="0" eb="1">
      <t>ザツ</t>
    </rPh>
    <rPh sb="2" eb="3">
      <t>タネ</t>
    </rPh>
    <rPh sb="4" eb="5">
      <t>チ</t>
    </rPh>
    <phoneticPr fontId="2"/>
  </si>
  <si>
    <t>19</t>
    <phoneticPr fontId="2"/>
  </si>
  <si>
    <t>　　　　19</t>
    <phoneticPr fontId="2"/>
  </si>
  <si>
    <t>　   　 19</t>
    <phoneticPr fontId="2"/>
  </si>
  <si>
    <t>20</t>
    <phoneticPr fontId="2"/>
  </si>
  <si>
    <t>　　　　20</t>
    <phoneticPr fontId="2"/>
  </si>
  <si>
    <t>　   　 20</t>
    <phoneticPr fontId="2"/>
  </si>
  <si>
    <t>　　　　19</t>
    <phoneticPr fontId="2"/>
  </si>
  <si>
    <t>市計</t>
    <rPh sb="0" eb="1">
      <t>シ</t>
    </rPh>
    <rPh sb="1" eb="2">
      <t>ケイ</t>
    </rPh>
    <phoneticPr fontId="2"/>
  </si>
  <si>
    <t>構築物</t>
    <rPh sb="0" eb="3">
      <t>コウチクブツ</t>
    </rPh>
    <phoneticPr fontId="2"/>
  </si>
  <si>
    <t>　　　　21</t>
  </si>
  <si>
    <t>21</t>
  </si>
  <si>
    <t>　　　　20</t>
  </si>
  <si>
    <t>※　　　21</t>
    <phoneticPr fontId="2"/>
  </si>
  <si>
    <t>※　　　18</t>
    <phoneticPr fontId="2"/>
  </si>
  <si>
    <t>　　  　22</t>
    <phoneticPr fontId="2"/>
  </si>
  <si>
    <t>　　　　22</t>
  </si>
  <si>
    <t>22</t>
  </si>
  <si>
    <t>　　　　22</t>
    <phoneticPr fontId="2"/>
  </si>
  <si>
    <t>　　  　23</t>
  </si>
  <si>
    <t>　　　　23</t>
  </si>
  <si>
    <t>23</t>
  </si>
  <si>
    <t>　　　　24</t>
    <phoneticPr fontId="2"/>
  </si>
  <si>
    <t>※　　　24</t>
    <phoneticPr fontId="2"/>
  </si>
  <si>
    <t>24</t>
    <phoneticPr fontId="2"/>
  </si>
  <si>
    <t>　　　　23</t>
    <phoneticPr fontId="2"/>
  </si>
  <si>
    <t>　　　　25</t>
    <phoneticPr fontId="2"/>
  </si>
  <si>
    <t>　　　　25</t>
    <phoneticPr fontId="2"/>
  </si>
  <si>
    <t>25</t>
    <phoneticPr fontId="2"/>
  </si>
  <si>
    <t xml:space="preserve">        26</t>
    <phoneticPr fontId="2"/>
  </si>
  <si>
    <t>　　　　26</t>
    <phoneticPr fontId="2"/>
  </si>
  <si>
    <t>26</t>
    <phoneticPr fontId="2"/>
  </si>
  <si>
    <t>　　　　26</t>
    <phoneticPr fontId="2"/>
  </si>
  <si>
    <t xml:space="preserve">        26</t>
    <phoneticPr fontId="2"/>
  </si>
  <si>
    <t>　　　　25</t>
    <phoneticPr fontId="2"/>
  </si>
  <si>
    <t>滝沢市</t>
    <rPh sb="2" eb="3">
      <t>シ</t>
    </rPh>
    <phoneticPr fontId="2"/>
  </si>
  <si>
    <t>金ケ崎町</t>
    <phoneticPr fontId="2"/>
  </si>
  <si>
    <t>金ケ崎町</t>
  </si>
  <si>
    <t>※　　　27</t>
    <phoneticPr fontId="2"/>
  </si>
  <si>
    <t>27</t>
    <phoneticPr fontId="2"/>
  </si>
  <si>
    <t>　　　　27</t>
    <phoneticPr fontId="2"/>
  </si>
  <si>
    <t xml:space="preserve">        27</t>
    <phoneticPr fontId="2"/>
  </si>
  <si>
    <t>花巻市</t>
    <phoneticPr fontId="2"/>
  </si>
  <si>
    <t>県計</t>
    <phoneticPr fontId="2"/>
  </si>
  <si>
    <t>　　　　28</t>
    <phoneticPr fontId="2"/>
  </si>
  <si>
    <t>28</t>
  </si>
  <si>
    <t xml:space="preserve">        28</t>
    <phoneticPr fontId="2"/>
  </si>
  <si>
    <t>　　　　29</t>
  </si>
  <si>
    <t>　　　　29</t>
    <phoneticPr fontId="2"/>
  </si>
  <si>
    <t>29</t>
  </si>
  <si>
    <t xml:space="preserve">        29</t>
    <phoneticPr fontId="2"/>
  </si>
  <si>
    <t>勧告遊休田</t>
    <rPh sb="0" eb="2">
      <t>カンコク</t>
    </rPh>
    <rPh sb="2" eb="4">
      <t>ユウキュウ</t>
    </rPh>
    <rPh sb="4" eb="5">
      <t>タ</t>
    </rPh>
    <phoneticPr fontId="2"/>
  </si>
  <si>
    <t>勧告遊休畑</t>
    <rPh sb="0" eb="2">
      <t>カンコク</t>
    </rPh>
    <rPh sb="2" eb="4">
      <t>ユウキュウ</t>
    </rPh>
    <rPh sb="4" eb="5">
      <t>ハタケ</t>
    </rPh>
    <phoneticPr fontId="2"/>
  </si>
  <si>
    <t>　　昭和39</t>
    <rPh sb="2" eb="4">
      <t>ショウワ</t>
    </rPh>
    <phoneticPr fontId="2"/>
  </si>
  <si>
    <t>　　　　42</t>
    <phoneticPr fontId="2"/>
  </si>
  <si>
    <t>　　　　45</t>
    <phoneticPr fontId="2"/>
  </si>
  <si>
    <t>　　　　48</t>
    <phoneticPr fontId="2"/>
  </si>
  <si>
    <t>　　　　51</t>
    <phoneticPr fontId="2"/>
  </si>
  <si>
    <t>　　　　54</t>
    <phoneticPr fontId="2"/>
  </si>
  <si>
    <t>　　　　57</t>
    <phoneticPr fontId="2"/>
  </si>
  <si>
    <t>　　　　60</t>
    <phoneticPr fontId="2"/>
  </si>
  <si>
    <t>　　　　63</t>
    <phoneticPr fontId="2"/>
  </si>
  <si>
    <t>　　　　12</t>
    <phoneticPr fontId="2"/>
  </si>
  <si>
    <t>　　　　15</t>
    <phoneticPr fontId="2"/>
  </si>
  <si>
    <t>　　　　18</t>
    <phoneticPr fontId="2"/>
  </si>
  <si>
    <t>　　　　21</t>
    <phoneticPr fontId="2"/>
  </si>
  <si>
    <t>　　　　24</t>
    <phoneticPr fontId="2"/>
  </si>
  <si>
    <t>　　　　27</t>
    <phoneticPr fontId="2"/>
  </si>
  <si>
    <t>　　　　 9</t>
    <phoneticPr fontId="2"/>
  </si>
  <si>
    <t>基準年度</t>
    <rPh sb="0" eb="2">
      <t>キジュン</t>
    </rPh>
    <phoneticPr fontId="2"/>
  </si>
  <si>
    <t>　　昭和39</t>
  </si>
  <si>
    <t>基準年度</t>
    <rPh sb="0" eb="2">
      <t>キジュン</t>
    </rPh>
    <rPh sb="2" eb="4">
      <t>ネンド</t>
    </rPh>
    <phoneticPr fontId="2"/>
  </si>
  <si>
    <t>　　　　42</t>
    <phoneticPr fontId="2"/>
  </si>
  <si>
    <t>　　　　45</t>
    <phoneticPr fontId="2"/>
  </si>
  <si>
    <t>　　　　48</t>
    <phoneticPr fontId="2"/>
  </si>
  <si>
    <t>　　　　51</t>
    <phoneticPr fontId="2"/>
  </si>
  <si>
    <t>　　　　54</t>
    <phoneticPr fontId="2"/>
  </si>
  <si>
    <t>　　　　57</t>
    <phoneticPr fontId="2"/>
  </si>
  <si>
    <t>　　　　60</t>
    <phoneticPr fontId="2"/>
  </si>
  <si>
    <t>　　　　63</t>
    <phoneticPr fontId="2"/>
  </si>
  <si>
    <t>　　　　 6</t>
    <phoneticPr fontId="2"/>
  </si>
  <si>
    <t>　　　　12</t>
    <phoneticPr fontId="2"/>
  </si>
  <si>
    <t>　　　　15</t>
    <phoneticPr fontId="2"/>
  </si>
  <si>
    <t>　　　　18</t>
    <phoneticPr fontId="2"/>
  </si>
  <si>
    <t>　　　　21</t>
    <phoneticPr fontId="2"/>
  </si>
  <si>
    <t>　　　　24</t>
    <phoneticPr fontId="2"/>
  </si>
  <si>
    <t>　　　　27</t>
    <phoneticPr fontId="2"/>
  </si>
  <si>
    <t>法定免税点
未満のもの</t>
    <rPh sb="0" eb="2">
      <t>ホウテイ</t>
    </rPh>
    <rPh sb="2" eb="4">
      <t>メンゼイ</t>
    </rPh>
    <rPh sb="4" eb="5">
      <t>テン</t>
    </rPh>
    <rPh sb="6" eb="8">
      <t>ミマン</t>
    </rPh>
    <phoneticPr fontId="2"/>
  </si>
  <si>
    <t>法定免税点
以上のもの</t>
    <rPh sb="0" eb="2">
      <t>ホウテイ</t>
    </rPh>
    <rPh sb="2" eb="4">
      <t>メンゼイ</t>
    </rPh>
    <rPh sb="4" eb="5">
      <t>テン</t>
    </rPh>
    <rPh sb="6" eb="8">
      <t>イジョウ</t>
    </rPh>
    <phoneticPr fontId="2"/>
  </si>
  <si>
    <t>(ト)に係る
課税標準額</t>
    <rPh sb="4" eb="5">
      <t>カカ</t>
    </rPh>
    <rPh sb="7" eb="8">
      <t>カ</t>
    </rPh>
    <rPh sb="8" eb="9">
      <t>ゼイ</t>
    </rPh>
    <rPh sb="9" eb="11">
      <t>ヒョウジュン</t>
    </rPh>
    <rPh sb="11" eb="12">
      <t>ガク</t>
    </rPh>
    <phoneticPr fontId="2"/>
  </si>
  <si>
    <t>評価
総筆数</t>
    <rPh sb="0" eb="2">
      <t>ヒョウカ</t>
    </rPh>
    <rPh sb="3" eb="4">
      <t>ソウ</t>
    </rPh>
    <rPh sb="4" eb="5">
      <t>フデ</t>
    </rPh>
    <rPh sb="5" eb="6">
      <t>スウ</t>
    </rPh>
    <phoneticPr fontId="2"/>
  </si>
  <si>
    <t>法定免税点
未満のもの</t>
    <phoneticPr fontId="2"/>
  </si>
  <si>
    <t>法定免税点
以上のもの</t>
    <phoneticPr fontId="2"/>
  </si>
  <si>
    <t>法定免税点
未満のもの</t>
    <phoneticPr fontId="2"/>
  </si>
  <si>
    <t>法定免税点
以上のもの</t>
    <phoneticPr fontId="2"/>
  </si>
  <si>
    <t>法定免税点
未満のもの</t>
    <phoneticPr fontId="2"/>
  </si>
  <si>
    <t>法定免税点
以上のもの</t>
    <phoneticPr fontId="2"/>
  </si>
  <si>
    <t>法定免税点
未満のもの</t>
    <phoneticPr fontId="2"/>
  </si>
  <si>
    <t>法定免税点
以上のもの</t>
    <phoneticPr fontId="2"/>
  </si>
  <si>
    <t>法定免税点
以上のもの</t>
    <phoneticPr fontId="2"/>
  </si>
  <si>
    <t>法定免税点
以上のもの</t>
    <phoneticPr fontId="2"/>
  </si>
  <si>
    <t>法定免税点
未満のもの</t>
    <phoneticPr fontId="2"/>
  </si>
  <si>
    <t>法定免税点
以上のもの</t>
    <phoneticPr fontId="2"/>
  </si>
  <si>
    <t>法定免税点
以上のもの</t>
    <phoneticPr fontId="2"/>
  </si>
  <si>
    <t>法定免税点
以上のもの</t>
    <phoneticPr fontId="2"/>
  </si>
  <si>
    <t>法定免税点
以上のもの</t>
    <phoneticPr fontId="2"/>
  </si>
  <si>
    <t>法定免税点
未満のもの</t>
    <phoneticPr fontId="2"/>
  </si>
  <si>
    <t>法定免税点
未満のもの</t>
    <phoneticPr fontId="2"/>
  </si>
  <si>
    <t>法定免税点
以上のもの</t>
    <phoneticPr fontId="2"/>
  </si>
  <si>
    <t>法定免税点
未満のもの</t>
    <phoneticPr fontId="2"/>
  </si>
  <si>
    <t>法定免税点
以上のもの</t>
    <phoneticPr fontId="2"/>
  </si>
  <si>
    <t>法定免税点
未満のもの</t>
    <phoneticPr fontId="2"/>
  </si>
  <si>
    <t>法定免税点
未満のもの</t>
    <phoneticPr fontId="2"/>
  </si>
  <si>
    <t>法定免税点
未満のもの</t>
    <phoneticPr fontId="2"/>
  </si>
  <si>
    <t>法定免税点
以上のもの</t>
    <phoneticPr fontId="2"/>
  </si>
  <si>
    <t>法定免税点
以上のもの</t>
    <phoneticPr fontId="2"/>
  </si>
  <si>
    <t>法定免税点
未満のもの</t>
    <phoneticPr fontId="2"/>
  </si>
  <si>
    <t>法定免税点
以上のもの</t>
    <phoneticPr fontId="2"/>
  </si>
  <si>
    <t>法定免税点
以上のもの</t>
    <phoneticPr fontId="2"/>
  </si>
  <si>
    <t>法定免税点
以上のもの</t>
    <phoneticPr fontId="2"/>
  </si>
  <si>
    <t>法定免税点
未満のもの</t>
    <phoneticPr fontId="2"/>
  </si>
  <si>
    <t>法定免税点
以上のもの</t>
    <phoneticPr fontId="2"/>
  </si>
  <si>
    <t>法定免税点
未満のもの</t>
    <phoneticPr fontId="2"/>
  </si>
  <si>
    <t>法第３８９条の規定により
総務大臣又は知事が価格等を
決定し配分したもの</t>
    <rPh sb="0" eb="1">
      <t>ホウ</t>
    </rPh>
    <rPh sb="1" eb="2">
      <t>ダイ</t>
    </rPh>
    <rPh sb="5" eb="6">
      <t>ジョウ</t>
    </rPh>
    <rPh sb="7" eb="9">
      <t>キテイ</t>
    </rPh>
    <rPh sb="13" eb="15">
      <t>ソウム</t>
    </rPh>
    <rPh sb="15" eb="17">
      <t>ダイジン</t>
    </rPh>
    <rPh sb="17" eb="18">
      <t>マタ</t>
    </rPh>
    <rPh sb="19" eb="21">
      <t>チジ</t>
    </rPh>
    <rPh sb="22" eb="24">
      <t>カカク</t>
    </rPh>
    <rPh sb="24" eb="25">
      <t>トウ</t>
    </rPh>
    <rPh sb="27" eb="29">
      <t>ケッテイ</t>
    </rPh>
    <rPh sb="30" eb="32">
      <t>ハイブン</t>
    </rPh>
    <phoneticPr fontId="2"/>
  </si>
  <si>
    <t>法第７４３条第１項の
規定により知事が価格等
を決定し配分したもの</t>
    <rPh sb="0" eb="1">
      <t>ホウ</t>
    </rPh>
    <rPh sb="1" eb="2">
      <t>ダイ</t>
    </rPh>
    <rPh sb="5" eb="6">
      <t>ジョウ</t>
    </rPh>
    <rPh sb="6" eb="7">
      <t>ダイ</t>
    </rPh>
    <rPh sb="7" eb="9">
      <t>１コウ</t>
    </rPh>
    <rPh sb="11" eb="13">
      <t>キテイ</t>
    </rPh>
    <rPh sb="16" eb="18">
      <t>チジ</t>
    </rPh>
    <rPh sb="19" eb="21">
      <t>カカク</t>
    </rPh>
    <rPh sb="21" eb="22">
      <t>トウ</t>
    </rPh>
    <rPh sb="24" eb="26">
      <t>ケッテイ</t>
    </rPh>
    <rPh sb="27" eb="29">
      <t>ハイブン</t>
    </rPh>
    <phoneticPr fontId="2"/>
  </si>
  <si>
    <t>　　　　 2</t>
    <phoneticPr fontId="2"/>
  </si>
  <si>
    <t>　　　　 4</t>
    <phoneticPr fontId="2"/>
  </si>
  <si>
    <t>　　　　 5</t>
    <phoneticPr fontId="2"/>
  </si>
  <si>
    <t>　　　　 6</t>
    <phoneticPr fontId="2"/>
  </si>
  <si>
    <t>　　　　 7</t>
    <phoneticPr fontId="2"/>
  </si>
  <si>
    <t>　　　　 8</t>
    <phoneticPr fontId="2"/>
  </si>
  <si>
    <t>※　　　 6</t>
    <phoneticPr fontId="2"/>
  </si>
  <si>
    <t>※　　 　9</t>
    <phoneticPr fontId="2"/>
  </si>
  <si>
    <t>30</t>
  </si>
  <si>
    <t xml:space="preserve">        30</t>
    <phoneticPr fontId="2"/>
  </si>
  <si>
    <t>　　　　30</t>
  </si>
  <si>
    <t>40</t>
  </si>
  <si>
    <t>16</t>
  </si>
  <si>
    <t>19</t>
  </si>
  <si>
    <t>20</t>
  </si>
  <si>
    <t>24</t>
  </si>
  <si>
    <t>25</t>
  </si>
  <si>
    <t>26</t>
  </si>
  <si>
    <t>27</t>
  </si>
  <si>
    <t>10</t>
    <phoneticPr fontId="2"/>
  </si>
  <si>
    <t>　　平成 3</t>
    <rPh sb="2" eb="4">
      <t>ヘイセイ</t>
    </rPh>
    <phoneticPr fontId="2"/>
  </si>
  <si>
    <t xml:space="preserve">    令和元</t>
    <rPh sb="4" eb="6">
      <t>レイワ</t>
    </rPh>
    <rPh sb="6" eb="7">
      <t>ガン</t>
    </rPh>
    <phoneticPr fontId="2"/>
  </si>
  <si>
    <t>令和元</t>
    <rPh sb="0" eb="2">
      <t>レイワ</t>
    </rPh>
    <rPh sb="2" eb="3">
      <t>ガン</t>
    </rPh>
    <phoneticPr fontId="2"/>
  </si>
  <si>
    <t>　　令和元</t>
    <rPh sb="2" eb="4">
      <t>レイワ</t>
    </rPh>
    <rPh sb="4" eb="5">
      <t>ガン</t>
    </rPh>
    <phoneticPr fontId="2"/>
  </si>
  <si>
    <t>平成元</t>
    <rPh sb="0" eb="2">
      <t>ヘイセイ</t>
    </rPh>
    <rPh sb="2" eb="3">
      <t>モト</t>
    </rPh>
    <phoneticPr fontId="2"/>
  </si>
  <si>
    <t>昭和39</t>
    <rPh sb="0" eb="2">
      <t>ショウワ</t>
    </rPh>
    <phoneticPr fontId="2"/>
  </si>
  <si>
    <t>平成６</t>
    <rPh sb="0" eb="2">
      <t>ヘイセイ</t>
    </rPh>
    <phoneticPr fontId="2"/>
  </si>
  <si>
    <t>３</t>
    <phoneticPr fontId="2"/>
  </si>
  <si>
    <t>30</t>
    <phoneticPr fontId="2"/>
  </si>
  <si>
    <t>昭和63</t>
    <rPh sb="0" eb="2">
      <t>ショウワ</t>
    </rPh>
    <phoneticPr fontId="2"/>
  </si>
  <si>
    <t>備考　昭和50年度以降の数値は、概要調書上同年度から区分されることとなった市街化区域農地及び介在農地分を含まない。</t>
    <rPh sb="0" eb="2">
      <t>ビコウ</t>
    </rPh>
    <phoneticPr fontId="2"/>
  </si>
  <si>
    <t>　　平成３</t>
    <rPh sb="2" eb="4">
      <t>ヘイセイ</t>
    </rPh>
    <phoneticPr fontId="2"/>
  </si>
  <si>
    <t>　　　  ６</t>
    <phoneticPr fontId="2"/>
  </si>
  <si>
    <t>　　　　９</t>
    <phoneticPr fontId="2"/>
  </si>
  <si>
    <t>備考　昭和50年度以降の数値は、概要調書上同年度から区分されることとなった介在山林分を含まない。</t>
    <rPh sb="0" eb="2">
      <t>ビコウ</t>
    </rPh>
    <phoneticPr fontId="2"/>
  </si>
  <si>
    <t>（６）　合計　</t>
    <phoneticPr fontId="2"/>
  </si>
  <si>
    <t>（５）　その他　</t>
    <phoneticPr fontId="2"/>
  </si>
  <si>
    <t>（３）　宅地</t>
    <rPh sb="4" eb="5">
      <t>タク</t>
    </rPh>
    <rPh sb="5" eb="6">
      <t>チ</t>
    </rPh>
    <phoneticPr fontId="2"/>
  </si>
  <si>
    <t>（２）　一般畑</t>
    <phoneticPr fontId="2"/>
  </si>
  <si>
    <t>（１）　一般田</t>
    <rPh sb="4" eb="6">
      <t>イッパン</t>
    </rPh>
    <rPh sb="6" eb="7">
      <t>タ</t>
    </rPh>
    <phoneticPr fontId="2"/>
  </si>
  <si>
    <t>（４）　一般山林　</t>
    <phoneticPr fontId="2"/>
  </si>
  <si>
    <t>４　全家屋に係る市町村別一覧</t>
    <phoneticPr fontId="2"/>
  </si>
  <si>
    <t>４　全家屋に係る市町村別一覧（つづき）</t>
  </si>
  <si>
    <t>（１）　県計</t>
    <rPh sb="4" eb="5">
      <t>ケン</t>
    </rPh>
    <rPh sb="5" eb="6">
      <t>ケイ</t>
    </rPh>
    <phoneticPr fontId="2"/>
  </si>
  <si>
    <t>１　総括表</t>
    <rPh sb="2" eb="5">
      <t>ソウカツヒョウ</t>
    </rPh>
    <rPh sb="4" eb="5">
      <t>ヒョウ</t>
    </rPh>
    <phoneticPr fontId="2"/>
  </si>
  <si>
    <t>（２）　市計</t>
    <rPh sb="4" eb="5">
      <t>シ</t>
    </rPh>
    <rPh sb="5" eb="6">
      <t>ケイ</t>
    </rPh>
    <phoneticPr fontId="2"/>
  </si>
  <si>
    <t>（３）　町村計</t>
    <rPh sb="4" eb="5">
      <t>マチ</t>
    </rPh>
    <rPh sb="5" eb="6">
      <t>ムラ</t>
    </rPh>
    <rPh sb="6" eb="7">
      <t>ケイ</t>
    </rPh>
    <phoneticPr fontId="2"/>
  </si>
  <si>
    <t>２　償却資産に係る市町村別一覧（つづき）</t>
    <phoneticPr fontId="2"/>
  </si>
  <si>
    <t>２　償却資産に係る市町村別一覧</t>
  </si>
  <si>
    <t>３　木造以外の家屋に係る市町村別一覧</t>
    <phoneticPr fontId="2"/>
  </si>
  <si>
    <t>３　木造以外の家屋に係る市町村別一覧（つづき）</t>
    <phoneticPr fontId="2"/>
  </si>
  <si>
    <t>（１）　県計</t>
    <rPh sb="4" eb="5">
      <t>ケンケイ</t>
    </rPh>
    <rPh sb="5" eb="6">
      <t>ケイ</t>
    </rPh>
    <phoneticPr fontId="2"/>
  </si>
  <si>
    <t>２　木造家屋に係る市町村別一覧</t>
    <phoneticPr fontId="2"/>
  </si>
  <si>
    <t>２　木造家屋に係る市町村別一覧（つづき）</t>
    <phoneticPr fontId="2"/>
  </si>
  <si>
    <t>３　総床面積、決定価格、課税標準額等の推移（家屋）</t>
  </si>
  <si>
    <t>４　決定価格、課税標準額等の推移（償却資産）</t>
    <phoneticPr fontId="2"/>
  </si>
  <si>
    <t>備考　※は、基準年度を表す。</t>
    <rPh sb="0" eb="2">
      <t>ビコウ</t>
    </rPh>
    <phoneticPr fontId="2"/>
  </si>
  <si>
    <t>５　固定資産税調定額、収入額、徴収率等の推移　　　</t>
    <phoneticPr fontId="2"/>
  </si>
  <si>
    <t>１　総括表</t>
    <rPh sb="2" eb="5">
      <t>ソウカツヒョウ</t>
    </rPh>
    <phoneticPr fontId="2"/>
  </si>
  <si>
    <t>（２）　市計</t>
    <phoneticPr fontId="2"/>
  </si>
  <si>
    <t>（３）　町村計</t>
    <phoneticPr fontId="2"/>
  </si>
  <si>
    <t>（１）　田（一般田）（つづき）</t>
    <phoneticPr fontId="2"/>
  </si>
  <si>
    <t>（１）　田（一般田）</t>
    <phoneticPr fontId="2"/>
  </si>
  <si>
    <t>２　地目ごとの市町村別一覧</t>
    <phoneticPr fontId="2"/>
  </si>
  <si>
    <t>（２）　畑（一般畑）（つづき）</t>
    <phoneticPr fontId="2"/>
  </si>
  <si>
    <t>（２）　畑（一般畑）</t>
    <phoneticPr fontId="2"/>
  </si>
  <si>
    <t>（３）　宅地（つづき）</t>
    <phoneticPr fontId="2"/>
  </si>
  <si>
    <t>（３）　宅地</t>
    <phoneticPr fontId="2"/>
  </si>
  <si>
    <t>（４）　鉱泉地（つづき）</t>
    <phoneticPr fontId="2"/>
  </si>
  <si>
    <t>（４）　鉱泉地</t>
    <phoneticPr fontId="2"/>
  </si>
  <si>
    <t>（５）　池沼（つづき）</t>
    <phoneticPr fontId="2"/>
  </si>
  <si>
    <t>（５）　池沼</t>
    <phoneticPr fontId="2"/>
  </si>
  <si>
    <t>（６）　山林（一般山林）</t>
    <phoneticPr fontId="2"/>
  </si>
  <si>
    <t>（６）　山林（一般山林）（つづき）</t>
    <phoneticPr fontId="2"/>
  </si>
  <si>
    <t>（７）　牧場（つづき）</t>
    <phoneticPr fontId="2"/>
  </si>
  <si>
    <t>（７）　牧場</t>
    <phoneticPr fontId="2"/>
  </si>
  <si>
    <t>（８）　原野</t>
    <phoneticPr fontId="2"/>
  </si>
  <si>
    <t>（８）　原野（つづき）</t>
    <phoneticPr fontId="2"/>
  </si>
  <si>
    <t>（９）　雑種地（つづき）</t>
    <phoneticPr fontId="2"/>
  </si>
  <si>
    <t>（９）　雑種地</t>
    <phoneticPr fontId="2"/>
  </si>
  <si>
    <t>（10）　合計（全地目）</t>
    <phoneticPr fontId="2"/>
  </si>
  <si>
    <t>（10）　合計（全地目）（つづき）</t>
    <phoneticPr fontId="2"/>
  </si>
  <si>
    <t>令和２</t>
    <rPh sb="0" eb="2">
      <t>レイワ</t>
    </rPh>
    <phoneticPr fontId="2"/>
  </si>
  <si>
    <t>概要調書</t>
    <rPh sb="0" eb="4">
      <t>ガイヨウチョウショ</t>
    </rPh>
    <phoneticPr fontId="2"/>
  </si>
  <si>
    <t>第2表010行(2)列</t>
    <rPh sb="0" eb="1">
      <t>ダイ</t>
    </rPh>
    <rPh sb="2" eb="3">
      <t>ヒョウ</t>
    </rPh>
    <rPh sb="6" eb="7">
      <t>ギョウ</t>
    </rPh>
    <rPh sb="10" eb="11">
      <t>レツ</t>
    </rPh>
    <phoneticPr fontId="2"/>
  </si>
  <si>
    <t>第2表010行(5)列</t>
    <rPh sb="0" eb="1">
      <t>ダイ</t>
    </rPh>
    <rPh sb="2" eb="3">
      <t>ヒョウ</t>
    </rPh>
    <rPh sb="6" eb="7">
      <t>ギョウ</t>
    </rPh>
    <rPh sb="10" eb="11">
      <t>レツ</t>
    </rPh>
    <phoneticPr fontId="2"/>
  </si>
  <si>
    <t>自動計算</t>
    <rPh sb="0" eb="4">
      <t>ジドウケイサン</t>
    </rPh>
    <phoneticPr fontId="2"/>
  </si>
  <si>
    <t>第2表010行(8)列</t>
    <rPh sb="0" eb="1">
      <t>ダイ</t>
    </rPh>
    <rPh sb="2" eb="3">
      <t>ヒョウ</t>
    </rPh>
    <rPh sb="6" eb="7">
      <t>ギョウ</t>
    </rPh>
    <rPh sb="10" eb="11">
      <t>レツ</t>
    </rPh>
    <phoneticPr fontId="2"/>
  </si>
  <si>
    <t>第2表040行(2)列</t>
    <rPh sb="0" eb="1">
      <t>ダイ</t>
    </rPh>
    <rPh sb="2" eb="3">
      <t>ヒョウ</t>
    </rPh>
    <rPh sb="6" eb="7">
      <t>ギョウ</t>
    </rPh>
    <rPh sb="10" eb="11">
      <t>レツ</t>
    </rPh>
    <phoneticPr fontId="2"/>
  </si>
  <si>
    <t>第2表040行(5)列</t>
    <rPh sb="0" eb="1">
      <t>ダイ</t>
    </rPh>
    <rPh sb="2" eb="3">
      <t>ヒョウ</t>
    </rPh>
    <rPh sb="6" eb="7">
      <t>ギョウ</t>
    </rPh>
    <rPh sb="10" eb="11">
      <t>レツ</t>
    </rPh>
    <phoneticPr fontId="2"/>
  </si>
  <si>
    <t>第2表040行(8)列</t>
    <rPh sb="0" eb="1">
      <t>ダイ</t>
    </rPh>
    <rPh sb="2" eb="3">
      <t>ヒョウ</t>
    </rPh>
    <rPh sb="6" eb="7">
      <t>ギョウ</t>
    </rPh>
    <rPh sb="10" eb="11">
      <t>レツ</t>
    </rPh>
    <phoneticPr fontId="2"/>
  </si>
  <si>
    <t>第2表100行(2)列</t>
    <rPh sb="0" eb="1">
      <t>ダイ</t>
    </rPh>
    <rPh sb="2" eb="3">
      <t>ヒョウ</t>
    </rPh>
    <rPh sb="6" eb="7">
      <t>ギョウ</t>
    </rPh>
    <rPh sb="10" eb="11">
      <t>レツ</t>
    </rPh>
    <phoneticPr fontId="2"/>
  </si>
  <si>
    <t>第2表100行(5)列</t>
    <rPh sb="0" eb="1">
      <t>ダイ</t>
    </rPh>
    <rPh sb="2" eb="3">
      <t>ヒョウ</t>
    </rPh>
    <rPh sb="6" eb="7">
      <t>ギョウ</t>
    </rPh>
    <rPh sb="10" eb="11">
      <t>レツ</t>
    </rPh>
    <phoneticPr fontId="2"/>
  </si>
  <si>
    <t>第2表100行(8)列</t>
    <rPh sb="0" eb="1">
      <t>ダイ</t>
    </rPh>
    <rPh sb="2" eb="3">
      <t>ヒョウ</t>
    </rPh>
    <rPh sb="6" eb="7">
      <t>ギョウ</t>
    </rPh>
    <rPh sb="10" eb="11">
      <t>レツ</t>
    </rPh>
    <phoneticPr fontId="2"/>
  </si>
  <si>
    <t>第2表140行(2)列</t>
    <rPh sb="0" eb="1">
      <t>ダイ</t>
    </rPh>
    <rPh sb="2" eb="3">
      <t>ヒョウ</t>
    </rPh>
    <rPh sb="6" eb="7">
      <t>ギョウ</t>
    </rPh>
    <rPh sb="10" eb="11">
      <t>レツ</t>
    </rPh>
    <phoneticPr fontId="2"/>
  </si>
  <si>
    <t>第2表140行(5)列</t>
    <rPh sb="0" eb="1">
      <t>ダイ</t>
    </rPh>
    <rPh sb="2" eb="3">
      <t>ヒョウ</t>
    </rPh>
    <rPh sb="6" eb="7">
      <t>ギョウ</t>
    </rPh>
    <rPh sb="10" eb="11">
      <t>レツ</t>
    </rPh>
    <phoneticPr fontId="2"/>
  </si>
  <si>
    <t>第2表140行(8)列</t>
    <rPh sb="0" eb="1">
      <t>ダイ</t>
    </rPh>
    <rPh sb="2" eb="3">
      <t>ヒョウ</t>
    </rPh>
    <rPh sb="6" eb="7">
      <t>ギョウ</t>
    </rPh>
    <rPh sb="10" eb="11">
      <t>レツ</t>
    </rPh>
    <phoneticPr fontId="2"/>
  </si>
  <si>
    <t>第2表***行(2)列</t>
    <rPh sb="0" eb="1">
      <t>ダイ</t>
    </rPh>
    <rPh sb="2" eb="3">
      <t>ヒョウ</t>
    </rPh>
    <rPh sb="6" eb="7">
      <t>ギョウ</t>
    </rPh>
    <rPh sb="10" eb="11">
      <t>レツ</t>
    </rPh>
    <phoneticPr fontId="2"/>
  </si>
  <si>
    <t>第2表***行(5)列</t>
    <rPh sb="0" eb="1">
      <t>ダイ</t>
    </rPh>
    <rPh sb="2" eb="3">
      <t>ヒョウ</t>
    </rPh>
    <rPh sb="6" eb="7">
      <t>ギョウ</t>
    </rPh>
    <rPh sb="10" eb="11">
      <t>レツ</t>
    </rPh>
    <phoneticPr fontId="2"/>
  </si>
  <si>
    <t>第2表***行(8)列</t>
    <rPh sb="0" eb="1">
      <t>ダイ</t>
    </rPh>
    <rPh sb="2" eb="3">
      <t>ヒョウ</t>
    </rPh>
    <rPh sb="6" eb="7">
      <t>ギョウ</t>
    </rPh>
    <rPh sb="10" eb="11">
      <t>レツ</t>
    </rPh>
    <phoneticPr fontId="2"/>
  </si>
  <si>
    <t>***=020,030,050,060,120,130,150,160,170,260</t>
    <phoneticPr fontId="2"/>
  </si>
  <si>
    <t>令和元</t>
    <rPh sb="0" eb="2">
      <t>レイワ</t>
    </rPh>
    <rPh sb="2" eb="3">
      <t>ガン</t>
    </rPh>
    <phoneticPr fontId="2"/>
  </si>
  <si>
    <t>=A158</t>
    <phoneticPr fontId="2"/>
  </si>
  <si>
    <t>第22表010行(3)列</t>
    <rPh sb="0" eb="1">
      <t>ダイ</t>
    </rPh>
    <rPh sb="3" eb="4">
      <t>ヒョウ</t>
    </rPh>
    <rPh sb="7" eb="8">
      <t>ギョウ</t>
    </rPh>
    <rPh sb="11" eb="12">
      <t>レツ</t>
    </rPh>
    <phoneticPr fontId="2"/>
  </si>
  <si>
    <t>第22表040行(2)列</t>
    <rPh sb="0" eb="1">
      <t>ダイ</t>
    </rPh>
    <rPh sb="3" eb="4">
      <t>ヒョウ</t>
    </rPh>
    <rPh sb="7" eb="8">
      <t>ギョウ</t>
    </rPh>
    <rPh sb="11" eb="12">
      <t>レツ</t>
    </rPh>
    <phoneticPr fontId="2"/>
  </si>
  <si>
    <t>第22表040行(3)列</t>
    <rPh sb="0" eb="1">
      <t>ダイ</t>
    </rPh>
    <rPh sb="3" eb="4">
      <t>ヒョウ</t>
    </rPh>
    <rPh sb="7" eb="8">
      <t>ギョウ</t>
    </rPh>
    <rPh sb="11" eb="12">
      <t>レツ</t>
    </rPh>
    <phoneticPr fontId="2"/>
  </si>
  <si>
    <t>第23表010行(12)列</t>
    <rPh sb="0" eb="1">
      <t>ダイ</t>
    </rPh>
    <rPh sb="3" eb="4">
      <t>ヒョウ</t>
    </rPh>
    <rPh sb="7" eb="8">
      <t>ギョウ</t>
    </rPh>
    <rPh sb="12" eb="13">
      <t>レツ</t>
    </rPh>
    <phoneticPr fontId="2"/>
  </si>
  <si>
    <t>第23表040行(12)列</t>
    <rPh sb="0" eb="1">
      <t>ダイ</t>
    </rPh>
    <rPh sb="3" eb="4">
      <t>ヒョウ</t>
    </rPh>
    <rPh sb="7" eb="8">
      <t>ギョウ</t>
    </rPh>
    <rPh sb="12" eb="13">
      <t>レツ</t>
    </rPh>
    <phoneticPr fontId="2"/>
  </si>
  <si>
    <t>第22表010行(2)列</t>
    <rPh sb="0" eb="1">
      <t>ダイ</t>
    </rPh>
    <rPh sb="3" eb="4">
      <t>ヒョウ</t>
    </rPh>
    <rPh sb="7" eb="8">
      <t>ギョウ</t>
    </rPh>
    <rPh sb="11" eb="12">
      <t>レツ</t>
    </rPh>
    <phoneticPr fontId="2"/>
  </si>
  <si>
    <t>　　平成 3</t>
    <phoneticPr fontId="2"/>
  </si>
  <si>
    <t>第70表070行(2)列</t>
    <rPh sb="0" eb="1">
      <t>ダイ</t>
    </rPh>
    <rPh sb="3" eb="4">
      <t>ヒョウ</t>
    </rPh>
    <rPh sb="7" eb="8">
      <t>ギョウ</t>
    </rPh>
    <rPh sb="11" eb="12">
      <t>レツ</t>
    </rPh>
    <phoneticPr fontId="2"/>
  </si>
  <si>
    <t>第70表070行(1)列</t>
    <rPh sb="0" eb="1">
      <t>ダイ</t>
    </rPh>
    <rPh sb="3" eb="4">
      <t>ヒョウ</t>
    </rPh>
    <rPh sb="7" eb="8">
      <t>ギョウ</t>
    </rPh>
    <rPh sb="11" eb="12">
      <t>レツ</t>
    </rPh>
    <phoneticPr fontId="2"/>
  </si>
  <si>
    <t>第70表080行(1)列</t>
    <rPh sb="0" eb="1">
      <t>ダイ</t>
    </rPh>
    <rPh sb="3" eb="4">
      <t>ヒョウ</t>
    </rPh>
    <rPh sb="7" eb="8">
      <t>ギョウ</t>
    </rPh>
    <rPh sb="11" eb="12">
      <t>レツ</t>
    </rPh>
    <phoneticPr fontId="2"/>
  </si>
  <si>
    <t>第70表080行(2)列</t>
    <rPh sb="0" eb="1">
      <t>ダイ</t>
    </rPh>
    <rPh sb="3" eb="4">
      <t>ヒョウ</t>
    </rPh>
    <rPh sb="7" eb="8">
      <t>ギョウ</t>
    </rPh>
    <rPh sb="11" eb="12">
      <t>レツ</t>
    </rPh>
    <phoneticPr fontId="2"/>
  </si>
  <si>
    <t>第70表090行(1)列</t>
    <rPh sb="0" eb="1">
      <t>ダイ</t>
    </rPh>
    <rPh sb="3" eb="4">
      <t>ヒョウ</t>
    </rPh>
    <rPh sb="7" eb="8">
      <t>ギョウ</t>
    </rPh>
    <rPh sb="11" eb="12">
      <t>レツ</t>
    </rPh>
    <phoneticPr fontId="2"/>
  </si>
  <si>
    <t>第70表090行(2)列</t>
    <rPh sb="0" eb="1">
      <t>ダイ</t>
    </rPh>
    <rPh sb="3" eb="4">
      <t>ヒョウ</t>
    </rPh>
    <rPh sb="7" eb="8">
      <t>ギョウ</t>
    </rPh>
    <rPh sb="11" eb="12">
      <t>レツ</t>
    </rPh>
    <phoneticPr fontId="2"/>
  </si>
  <si>
    <t>平成３</t>
    <rPh sb="0" eb="2">
      <t>ヘイセイ</t>
    </rPh>
    <phoneticPr fontId="2"/>
  </si>
  <si>
    <t>徴収実績</t>
    <rPh sb="0" eb="4">
      <t>チョウシュウジッセキ</t>
    </rPh>
    <phoneticPr fontId="2"/>
  </si>
  <si>
    <t>(2)固定資産税Ⓒ</t>
    <rPh sb="3" eb="8">
      <t>コテイシサンゼイ</t>
    </rPh>
    <phoneticPr fontId="2"/>
  </si>
  <si>
    <t>(2)固定資産税Ⓖ</t>
    <rPh sb="3" eb="8">
      <t>コテイシサンゼイ</t>
    </rPh>
    <phoneticPr fontId="2"/>
  </si>
  <si>
    <t>(2)固定資産税Ⓖ／Ⓒ×100</t>
    <rPh sb="3" eb="8">
      <t>コテイシサンゼイ</t>
    </rPh>
    <phoneticPr fontId="2"/>
  </si>
  <si>
    <t>　　平成元</t>
    <phoneticPr fontId="2"/>
  </si>
  <si>
    <t>　　令和元</t>
    <rPh sb="2" eb="4">
      <t>レイワ</t>
    </rPh>
    <phoneticPr fontId="2"/>
  </si>
  <si>
    <t>　　平成 2</t>
    <phoneticPr fontId="2"/>
  </si>
  <si>
    <t>平成２</t>
    <phoneticPr fontId="2"/>
  </si>
  <si>
    <t>概要調書</t>
    <rPh sb="0" eb="4">
      <t>ガイヨウチョウショ</t>
    </rPh>
    <phoneticPr fontId="2"/>
  </si>
  <si>
    <t>(1)列</t>
    <rPh sb="3" eb="4">
      <t>レツ</t>
    </rPh>
    <phoneticPr fontId="2"/>
  </si>
  <si>
    <t>(2)列</t>
    <rPh sb="3" eb="4">
      <t>レツ</t>
    </rPh>
    <phoneticPr fontId="2"/>
  </si>
  <si>
    <t>(3)列</t>
    <rPh sb="3" eb="4">
      <t>レツ</t>
    </rPh>
    <phoneticPr fontId="2"/>
  </si>
  <si>
    <t>(4)列</t>
    <rPh sb="3" eb="4">
      <t>レツ</t>
    </rPh>
    <phoneticPr fontId="2"/>
  </si>
  <si>
    <t>(5)列</t>
    <rPh sb="3" eb="4">
      <t>レツ</t>
    </rPh>
    <phoneticPr fontId="2"/>
  </si>
  <si>
    <t>(6)列</t>
    <rPh sb="3" eb="4">
      <t>レツ</t>
    </rPh>
    <phoneticPr fontId="2"/>
  </si>
  <si>
    <t>(7)列</t>
    <rPh sb="3" eb="4">
      <t>レツ</t>
    </rPh>
    <phoneticPr fontId="2"/>
  </si>
  <si>
    <t>(10)列</t>
    <rPh sb="4" eb="5">
      <t>レツ</t>
    </rPh>
    <phoneticPr fontId="2"/>
  </si>
  <si>
    <t>概要調書第２表</t>
    <rPh sb="0" eb="4">
      <t>ガイヨウチョウショ</t>
    </rPh>
    <rPh sb="4" eb="5">
      <t>ダイ</t>
    </rPh>
    <rPh sb="6" eb="7">
      <t>ヒョウ</t>
    </rPh>
    <phoneticPr fontId="2"/>
  </si>
  <si>
    <t>(11)列</t>
    <rPh sb="4" eb="5">
      <t>レツ</t>
    </rPh>
    <phoneticPr fontId="2"/>
  </si>
  <si>
    <t>(12)列</t>
    <rPh sb="4" eb="5">
      <t>レツ</t>
    </rPh>
    <phoneticPr fontId="2"/>
  </si>
  <si>
    <t>(13)列</t>
    <rPh sb="4" eb="5">
      <t>レツ</t>
    </rPh>
    <phoneticPr fontId="2"/>
  </si>
  <si>
    <t>(14)列</t>
    <rPh sb="4" eb="5">
      <t>レツ</t>
    </rPh>
    <phoneticPr fontId="2"/>
  </si>
  <si>
    <t>自動計算</t>
    <rPh sb="0" eb="4">
      <t>ジドウケイサン</t>
    </rPh>
    <phoneticPr fontId="2"/>
  </si>
  <si>
    <t>（一部手入力）</t>
    <rPh sb="1" eb="3">
      <t>イチブ</t>
    </rPh>
    <rPh sb="3" eb="6">
      <t>テニュウリョク</t>
    </rPh>
    <phoneticPr fontId="2"/>
  </si>
  <si>
    <t>手入力</t>
    <rPh sb="0" eb="3">
      <t>テニュウリョク</t>
    </rPh>
    <phoneticPr fontId="2"/>
  </si>
  <si>
    <t>宅地計は手入力</t>
    <rPh sb="0" eb="2">
      <t>タクチ</t>
    </rPh>
    <rPh sb="2" eb="3">
      <t>ケイ</t>
    </rPh>
    <rPh sb="4" eb="7">
      <t>テニュウリョク</t>
    </rPh>
    <phoneticPr fontId="2"/>
  </si>
  <si>
    <t>第2表010行(3)列</t>
    <rPh sb="0" eb="1">
      <t>ダイ</t>
    </rPh>
    <rPh sb="2" eb="3">
      <t>ヒョウ</t>
    </rPh>
    <rPh sb="6" eb="7">
      <t>ギョウ</t>
    </rPh>
    <rPh sb="10" eb="11">
      <t>レツ</t>
    </rPh>
    <phoneticPr fontId="2"/>
  </si>
  <si>
    <t>第2表010行(4)列</t>
    <rPh sb="0" eb="1">
      <t>ダイ</t>
    </rPh>
    <rPh sb="2" eb="3">
      <t>ヒョウ</t>
    </rPh>
    <rPh sb="6" eb="7">
      <t>ギョウ</t>
    </rPh>
    <rPh sb="10" eb="11">
      <t>レツ</t>
    </rPh>
    <phoneticPr fontId="2"/>
  </si>
  <si>
    <t>第2表010行(6)列</t>
    <rPh sb="0" eb="1">
      <t>ダイ</t>
    </rPh>
    <rPh sb="2" eb="3">
      <t>ヒョウ</t>
    </rPh>
    <rPh sb="6" eb="7">
      <t>ギョウ</t>
    </rPh>
    <rPh sb="10" eb="11">
      <t>レツ</t>
    </rPh>
    <phoneticPr fontId="2"/>
  </si>
  <si>
    <t>第2表010行(7)列</t>
    <rPh sb="0" eb="1">
      <t>ダイ</t>
    </rPh>
    <rPh sb="2" eb="3">
      <t>ヒョウ</t>
    </rPh>
    <rPh sb="6" eb="7">
      <t>ギョウ</t>
    </rPh>
    <rPh sb="10" eb="11">
      <t>レツ</t>
    </rPh>
    <phoneticPr fontId="2"/>
  </si>
  <si>
    <t>第2表010行(12)列</t>
    <rPh sb="0" eb="1">
      <t>ダイ</t>
    </rPh>
    <rPh sb="2" eb="3">
      <t>ヒョウ</t>
    </rPh>
    <rPh sb="6" eb="7">
      <t>ギョウ</t>
    </rPh>
    <rPh sb="11" eb="12">
      <t>レツ</t>
    </rPh>
    <phoneticPr fontId="2"/>
  </si>
  <si>
    <t>第2表010行(13)列</t>
    <rPh sb="0" eb="1">
      <t>ダイ</t>
    </rPh>
    <rPh sb="2" eb="3">
      <t>ヒョウ</t>
    </rPh>
    <rPh sb="6" eb="7">
      <t>ギョウ</t>
    </rPh>
    <rPh sb="11" eb="12">
      <t>レツ</t>
    </rPh>
    <phoneticPr fontId="2"/>
  </si>
  <si>
    <t>第2表010行(14)列</t>
    <rPh sb="0" eb="1">
      <t>ダイ</t>
    </rPh>
    <rPh sb="2" eb="3">
      <t>ヒョウ</t>
    </rPh>
    <rPh sb="6" eb="7">
      <t>ギョウ</t>
    </rPh>
    <rPh sb="11" eb="12">
      <t>レツ</t>
    </rPh>
    <phoneticPr fontId="2"/>
  </si>
  <si>
    <t>第2表010行(15)列</t>
    <rPh sb="0" eb="1">
      <t>ダイ</t>
    </rPh>
    <rPh sb="2" eb="3">
      <t>ヒョウ</t>
    </rPh>
    <rPh sb="6" eb="7">
      <t>ギョウ</t>
    </rPh>
    <rPh sb="11" eb="12">
      <t>レツ</t>
    </rPh>
    <phoneticPr fontId="2"/>
  </si>
  <si>
    <t>第2表040行(3)列</t>
    <rPh sb="0" eb="1">
      <t>ダイ</t>
    </rPh>
    <rPh sb="2" eb="3">
      <t>ヒョウ</t>
    </rPh>
    <rPh sb="6" eb="7">
      <t>ギョウ</t>
    </rPh>
    <rPh sb="10" eb="11">
      <t>レツ</t>
    </rPh>
    <phoneticPr fontId="2"/>
  </si>
  <si>
    <t>第2表040行(4)列</t>
    <rPh sb="0" eb="1">
      <t>ダイ</t>
    </rPh>
    <rPh sb="2" eb="3">
      <t>ヒョウ</t>
    </rPh>
    <rPh sb="6" eb="7">
      <t>ギョウ</t>
    </rPh>
    <rPh sb="10" eb="11">
      <t>レツ</t>
    </rPh>
    <phoneticPr fontId="2"/>
  </si>
  <si>
    <t>第2表040行(6)列</t>
    <rPh sb="0" eb="1">
      <t>ダイ</t>
    </rPh>
    <rPh sb="2" eb="3">
      <t>ヒョウ</t>
    </rPh>
    <rPh sb="6" eb="7">
      <t>ギョウ</t>
    </rPh>
    <rPh sb="10" eb="11">
      <t>レツ</t>
    </rPh>
    <phoneticPr fontId="2"/>
  </si>
  <si>
    <t>第2表040行(7)列</t>
    <rPh sb="0" eb="1">
      <t>ダイ</t>
    </rPh>
    <rPh sb="2" eb="3">
      <t>ヒョウ</t>
    </rPh>
    <rPh sb="6" eb="7">
      <t>ギョウ</t>
    </rPh>
    <rPh sb="10" eb="11">
      <t>レツ</t>
    </rPh>
    <phoneticPr fontId="2"/>
  </si>
  <si>
    <t>第2表040行(12)列</t>
    <rPh sb="0" eb="1">
      <t>ダイ</t>
    </rPh>
    <rPh sb="2" eb="3">
      <t>ヒョウ</t>
    </rPh>
    <rPh sb="6" eb="7">
      <t>ギョウ</t>
    </rPh>
    <rPh sb="11" eb="12">
      <t>レツ</t>
    </rPh>
    <phoneticPr fontId="2"/>
  </si>
  <si>
    <t>第2表040行(13)列</t>
    <rPh sb="0" eb="1">
      <t>ダイ</t>
    </rPh>
    <rPh sb="2" eb="3">
      <t>ヒョウ</t>
    </rPh>
    <rPh sb="6" eb="7">
      <t>ギョウ</t>
    </rPh>
    <rPh sb="11" eb="12">
      <t>レツ</t>
    </rPh>
    <phoneticPr fontId="2"/>
  </si>
  <si>
    <t>第2表040行(14)列</t>
    <rPh sb="0" eb="1">
      <t>ダイ</t>
    </rPh>
    <rPh sb="2" eb="3">
      <t>ヒョウ</t>
    </rPh>
    <rPh sb="6" eb="7">
      <t>ギョウ</t>
    </rPh>
    <rPh sb="11" eb="12">
      <t>レツ</t>
    </rPh>
    <phoneticPr fontId="2"/>
  </si>
  <si>
    <t>第2表040行(15)列</t>
    <rPh sb="0" eb="1">
      <t>ダイ</t>
    </rPh>
    <rPh sb="2" eb="3">
      <t>ヒョウ</t>
    </rPh>
    <rPh sb="6" eb="7">
      <t>ギョウ</t>
    </rPh>
    <rPh sb="11" eb="12">
      <t>レツ</t>
    </rPh>
    <phoneticPr fontId="2"/>
  </si>
  <si>
    <t>第2表100行(4)列</t>
    <rPh sb="0" eb="1">
      <t>ダイ</t>
    </rPh>
    <rPh sb="2" eb="3">
      <t>ヒョウ</t>
    </rPh>
    <rPh sb="6" eb="7">
      <t>ギョウ</t>
    </rPh>
    <rPh sb="10" eb="11">
      <t>レツ</t>
    </rPh>
    <phoneticPr fontId="2"/>
  </si>
  <si>
    <t>第2表100行(6)列</t>
    <rPh sb="0" eb="1">
      <t>ダイ</t>
    </rPh>
    <rPh sb="2" eb="3">
      <t>ヒョウ</t>
    </rPh>
    <rPh sb="6" eb="7">
      <t>ギョウ</t>
    </rPh>
    <rPh sb="10" eb="11">
      <t>レツ</t>
    </rPh>
    <phoneticPr fontId="2"/>
  </si>
  <si>
    <t>第2表100行(7)列</t>
    <rPh sb="0" eb="1">
      <t>ダイ</t>
    </rPh>
    <rPh sb="2" eb="3">
      <t>ヒョウ</t>
    </rPh>
    <rPh sb="6" eb="7">
      <t>ギョウ</t>
    </rPh>
    <rPh sb="10" eb="11">
      <t>レツ</t>
    </rPh>
    <phoneticPr fontId="2"/>
  </si>
  <si>
    <t>第2表100行(12)列</t>
    <rPh sb="0" eb="1">
      <t>ダイ</t>
    </rPh>
    <rPh sb="2" eb="3">
      <t>ヒョウ</t>
    </rPh>
    <rPh sb="6" eb="7">
      <t>ギョウ</t>
    </rPh>
    <rPh sb="11" eb="12">
      <t>レツ</t>
    </rPh>
    <phoneticPr fontId="2"/>
  </si>
  <si>
    <t>第2表100行(13)列</t>
    <rPh sb="0" eb="1">
      <t>ダイ</t>
    </rPh>
    <rPh sb="2" eb="3">
      <t>ヒョウ</t>
    </rPh>
    <rPh sb="6" eb="7">
      <t>ギョウ</t>
    </rPh>
    <rPh sb="11" eb="12">
      <t>レツ</t>
    </rPh>
    <phoneticPr fontId="2"/>
  </si>
  <si>
    <t>第2表100行(14)列</t>
    <rPh sb="0" eb="1">
      <t>ダイ</t>
    </rPh>
    <rPh sb="2" eb="3">
      <t>ヒョウ</t>
    </rPh>
    <rPh sb="6" eb="7">
      <t>ギョウ</t>
    </rPh>
    <rPh sb="11" eb="12">
      <t>レツ</t>
    </rPh>
    <phoneticPr fontId="2"/>
  </si>
  <si>
    <t>第2表100行(15)列</t>
    <rPh sb="0" eb="1">
      <t>ダイ</t>
    </rPh>
    <rPh sb="2" eb="3">
      <t>ヒョウ</t>
    </rPh>
    <rPh sb="6" eb="7">
      <t>ギョウ</t>
    </rPh>
    <rPh sb="11" eb="12">
      <t>レツ</t>
    </rPh>
    <phoneticPr fontId="2"/>
  </si>
  <si>
    <t>概要調書</t>
    <rPh sb="0" eb="4">
      <t>ガイヨウチョウショ</t>
    </rPh>
    <phoneticPr fontId="2"/>
  </si>
  <si>
    <t>概要調書第70表</t>
    <rPh sb="0" eb="4">
      <t>ガイヨウチョウショ</t>
    </rPh>
    <rPh sb="4" eb="5">
      <t>ダイ</t>
    </rPh>
    <rPh sb="7" eb="8">
      <t>ヒョウ</t>
    </rPh>
    <phoneticPr fontId="2"/>
  </si>
  <si>
    <t>(1)列</t>
    <rPh sb="3" eb="4">
      <t>レツ</t>
    </rPh>
    <phoneticPr fontId="2"/>
  </si>
  <si>
    <t>(2)列</t>
    <rPh sb="3" eb="4">
      <t>レツ</t>
    </rPh>
    <phoneticPr fontId="2"/>
  </si>
  <si>
    <t>(3)列</t>
    <rPh sb="3" eb="4">
      <t>レツ</t>
    </rPh>
    <phoneticPr fontId="2"/>
  </si>
  <si>
    <t>(4)列</t>
    <rPh sb="3" eb="4">
      <t>レツ</t>
    </rPh>
    <phoneticPr fontId="2"/>
  </si>
  <si>
    <t>第70表120行(1)列</t>
    <rPh sb="0" eb="1">
      <t>ダイ</t>
    </rPh>
    <rPh sb="3" eb="4">
      <t>ヒョウ</t>
    </rPh>
    <rPh sb="7" eb="8">
      <t>ギョウ</t>
    </rPh>
    <rPh sb="11" eb="12">
      <t>レツ</t>
    </rPh>
    <phoneticPr fontId="2"/>
  </si>
  <si>
    <t>第70表120行(2)列</t>
    <rPh sb="0" eb="1">
      <t>ダイ</t>
    </rPh>
    <rPh sb="3" eb="4">
      <t>ヒョウ</t>
    </rPh>
    <rPh sb="7" eb="8">
      <t>ギョウ</t>
    </rPh>
    <rPh sb="11" eb="12">
      <t>レツ</t>
    </rPh>
    <phoneticPr fontId="2"/>
  </si>
  <si>
    <t>第70表100行(1)列</t>
    <rPh sb="0" eb="1">
      <t>ダイ</t>
    </rPh>
    <rPh sb="3" eb="4">
      <t>ヒョウ</t>
    </rPh>
    <rPh sb="7" eb="8">
      <t>ギョウ</t>
    </rPh>
    <rPh sb="11" eb="12">
      <t>レツ</t>
    </rPh>
    <phoneticPr fontId="2"/>
  </si>
  <si>
    <t>第70表100行(2)列</t>
    <rPh sb="0" eb="1">
      <t>ダイ</t>
    </rPh>
    <rPh sb="3" eb="4">
      <t>ヒョウ</t>
    </rPh>
    <rPh sb="7" eb="8">
      <t>ギョウ</t>
    </rPh>
    <rPh sb="11" eb="12">
      <t>レツ</t>
    </rPh>
    <phoneticPr fontId="2"/>
  </si>
  <si>
    <t>第70表070行(1)列</t>
    <rPh sb="0" eb="1">
      <t>ダイ</t>
    </rPh>
    <rPh sb="3" eb="4">
      <t>ヒョウ</t>
    </rPh>
    <rPh sb="7" eb="8">
      <t>ギョウ</t>
    </rPh>
    <rPh sb="11" eb="12">
      <t>レツ</t>
    </rPh>
    <phoneticPr fontId="2"/>
  </si>
  <si>
    <t>第70表070行(2)列</t>
    <rPh sb="0" eb="1">
      <t>ダイ</t>
    </rPh>
    <rPh sb="3" eb="4">
      <t>ヒョウ</t>
    </rPh>
    <rPh sb="7" eb="8">
      <t>ギョウ</t>
    </rPh>
    <rPh sb="11" eb="12">
      <t>レツ</t>
    </rPh>
    <phoneticPr fontId="2"/>
  </si>
  <si>
    <t>第70表070行(3)列</t>
    <rPh sb="0" eb="1">
      <t>ダイ</t>
    </rPh>
    <rPh sb="3" eb="4">
      <t>ヒョウ</t>
    </rPh>
    <rPh sb="7" eb="8">
      <t>ギョウ</t>
    </rPh>
    <rPh sb="11" eb="12">
      <t>レツ</t>
    </rPh>
    <phoneticPr fontId="2"/>
  </si>
  <si>
    <t>第70表070行(4)列</t>
    <rPh sb="0" eb="1">
      <t>ダイ</t>
    </rPh>
    <rPh sb="3" eb="4">
      <t>ヒョウ</t>
    </rPh>
    <rPh sb="7" eb="8">
      <t>ギョウ</t>
    </rPh>
    <rPh sb="11" eb="12">
      <t>レツ</t>
    </rPh>
    <phoneticPr fontId="2"/>
  </si>
  <si>
    <t>自動計算（セルL1と同じ）</t>
    <rPh sb="0" eb="4">
      <t>ジドウケイサン</t>
    </rPh>
    <rPh sb="10" eb="11">
      <t>オナ</t>
    </rPh>
    <phoneticPr fontId="2"/>
  </si>
  <si>
    <t>第69表030行(2)列</t>
    <rPh sb="0" eb="1">
      <t>ダイ</t>
    </rPh>
    <rPh sb="3" eb="4">
      <t>ヒョウ</t>
    </rPh>
    <rPh sb="7" eb="8">
      <t>ギョウ</t>
    </rPh>
    <rPh sb="11" eb="12">
      <t>レツ</t>
    </rPh>
    <phoneticPr fontId="2"/>
  </si>
  <si>
    <t>第69表030行(1)列</t>
    <rPh sb="0" eb="1">
      <t>ダイ</t>
    </rPh>
    <rPh sb="3" eb="4">
      <t>ヒョウ</t>
    </rPh>
    <rPh sb="7" eb="8">
      <t>ギョウ</t>
    </rPh>
    <rPh sb="11" eb="12">
      <t>レツ</t>
    </rPh>
    <phoneticPr fontId="2"/>
  </si>
  <si>
    <t>第69表030行(3)列</t>
    <rPh sb="0" eb="1">
      <t>ダイ</t>
    </rPh>
    <rPh sb="3" eb="4">
      <t>ヒョウ</t>
    </rPh>
    <rPh sb="7" eb="8">
      <t>ギョウ</t>
    </rPh>
    <rPh sb="11" eb="12">
      <t>レツ</t>
    </rPh>
    <phoneticPr fontId="2"/>
  </si>
  <si>
    <t>概要調書</t>
    <rPh sb="0" eb="4">
      <t>ガイヨウチョウショ</t>
    </rPh>
    <phoneticPr fontId="2"/>
  </si>
  <si>
    <t>第22表(1)列</t>
    <rPh sb="0" eb="1">
      <t>ダイ</t>
    </rPh>
    <rPh sb="3" eb="4">
      <t>ヒョウ</t>
    </rPh>
    <rPh sb="7" eb="8">
      <t>レツ</t>
    </rPh>
    <phoneticPr fontId="2"/>
  </si>
  <si>
    <t>第22表(2)列</t>
    <rPh sb="0" eb="1">
      <t>ダイ</t>
    </rPh>
    <rPh sb="3" eb="4">
      <t>ヒョウ</t>
    </rPh>
    <rPh sb="7" eb="8">
      <t>レツ</t>
    </rPh>
    <phoneticPr fontId="2"/>
  </si>
  <si>
    <t>第21表030行</t>
    <rPh sb="0" eb="1">
      <t>ダイ</t>
    </rPh>
    <rPh sb="3" eb="4">
      <t>ヒョウ</t>
    </rPh>
    <rPh sb="7" eb="8">
      <t>ギョウ</t>
    </rPh>
    <phoneticPr fontId="2"/>
  </si>
  <si>
    <t>※コピペするのは非課税家屋のみ</t>
    <rPh sb="8" eb="13">
      <t>ヒカゼイカオク</t>
    </rPh>
    <phoneticPr fontId="2"/>
  </si>
  <si>
    <t>※別シートから数値を引用しているので、チェックのみ</t>
    <rPh sb="1" eb="2">
      <t>ベツ</t>
    </rPh>
    <rPh sb="7" eb="9">
      <t>スウチ</t>
    </rPh>
    <rPh sb="10" eb="12">
      <t>インヨウ</t>
    </rPh>
    <phoneticPr fontId="2"/>
  </si>
  <si>
    <t>第2表100行(3)列</t>
    <rPh sb="0" eb="1">
      <t>ダイ</t>
    </rPh>
    <rPh sb="2" eb="3">
      <t>ヒョウ</t>
    </rPh>
    <rPh sb="6" eb="7">
      <t>ギョウ</t>
    </rPh>
    <rPh sb="10" eb="11">
      <t>レツ</t>
    </rPh>
    <phoneticPr fontId="2"/>
  </si>
  <si>
    <t>第2表120行(2)列</t>
    <rPh sb="0" eb="1">
      <t>ダイ</t>
    </rPh>
    <rPh sb="2" eb="3">
      <t>ヒョウ</t>
    </rPh>
    <rPh sb="10" eb="11">
      <t>レツ</t>
    </rPh>
    <phoneticPr fontId="2"/>
  </si>
  <si>
    <t>第2表120行(3)列</t>
    <rPh sb="0" eb="1">
      <t>ダイ</t>
    </rPh>
    <rPh sb="2" eb="3">
      <t>ヒョウ</t>
    </rPh>
    <rPh sb="10" eb="11">
      <t>レツ</t>
    </rPh>
    <phoneticPr fontId="2"/>
  </si>
  <si>
    <t>第2表120行(4)列</t>
    <rPh sb="0" eb="1">
      <t>ダイ</t>
    </rPh>
    <rPh sb="2" eb="3">
      <t>ヒョウ</t>
    </rPh>
    <rPh sb="10" eb="11">
      <t>レツ</t>
    </rPh>
    <phoneticPr fontId="2"/>
  </si>
  <si>
    <t>第2表120行(5)列</t>
    <rPh sb="0" eb="1">
      <t>ダイ</t>
    </rPh>
    <rPh sb="2" eb="3">
      <t>ヒョウ</t>
    </rPh>
    <rPh sb="10" eb="11">
      <t>レツ</t>
    </rPh>
    <phoneticPr fontId="2"/>
  </si>
  <si>
    <t>第2表120行(6)列</t>
    <rPh sb="0" eb="1">
      <t>ダイ</t>
    </rPh>
    <rPh sb="2" eb="3">
      <t>ヒョウ</t>
    </rPh>
    <rPh sb="10" eb="11">
      <t>レツ</t>
    </rPh>
    <phoneticPr fontId="2"/>
  </si>
  <si>
    <t>第2表120行(7)列</t>
    <rPh sb="0" eb="1">
      <t>ダイ</t>
    </rPh>
    <rPh sb="2" eb="3">
      <t>ヒョウ</t>
    </rPh>
    <rPh sb="10" eb="11">
      <t>レツ</t>
    </rPh>
    <phoneticPr fontId="2"/>
  </si>
  <si>
    <t>第2表120行(12)列</t>
    <rPh sb="0" eb="1">
      <t>ダイ</t>
    </rPh>
    <rPh sb="2" eb="3">
      <t>ヒョウ</t>
    </rPh>
    <rPh sb="11" eb="12">
      <t>レツ</t>
    </rPh>
    <phoneticPr fontId="2"/>
  </si>
  <si>
    <t>第2表120行(13)列</t>
    <rPh sb="0" eb="1">
      <t>ダイ</t>
    </rPh>
    <rPh sb="2" eb="3">
      <t>ヒョウ</t>
    </rPh>
    <rPh sb="11" eb="12">
      <t>レツ</t>
    </rPh>
    <phoneticPr fontId="2"/>
  </si>
  <si>
    <t>第2表120行(14)列</t>
    <rPh sb="0" eb="1">
      <t>ダイ</t>
    </rPh>
    <rPh sb="2" eb="3">
      <t>ヒョウ</t>
    </rPh>
    <rPh sb="11" eb="12">
      <t>レツ</t>
    </rPh>
    <phoneticPr fontId="2"/>
  </si>
  <si>
    <t>第2表120行(15)列</t>
    <rPh sb="0" eb="1">
      <t>ダイ</t>
    </rPh>
    <rPh sb="2" eb="3">
      <t>ヒョウ</t>
    </rPh>
    <rPh sb="11" eb="12">
      <t>レツ</t>
    </rPh>
    <phoneticPr fontId="2"/>
  </si>
  <si>
    <t>第2表130行(2)列</t>
    <rPh sb="0" eb="1">
      <t>ダイ</t>
    </rPh>
    <rPh sb="2" eb="3">
      <t>ヒョウ</t>
    </rPh>
    <rPh sb="10" eb="11">
      <t>レツ</t>
    </rPh>
    <phoneticPr fontId="2"/>
  </si>
  <si>
    <t>第2表130行(3)列</t>
    <rPh sb="0" eb="1">
      <t>ダイ</t>
    </rPh>
    <rPh sb="2" eb="3">
      <t>ヒョウ</t>
    </rPh>
    <rPh sb="10" eb="11">
      <t>レツ</t>
    </rPh>
    <phoneticPr fontId="2"/>
  </si>
  <si>
    <t>第2表130行(4)列</t>
    <rPh sb="0" eb="1">
      <t>ダイ</t>
    </rPh>
    <rPh sb="2" eb="3">
      <t>ヒョウ</t>
    </rPh>
    <rPh sb="10" eb="11">
      <t>レツ</t>
    </rPh>
    <phoneticPr fontId="2"/>
  </si>
  <si>
    <t>第2表130行(5)列</t>
    <rPh sb="0" eb="1">
      <t>ダイ</t>
    </rPh>
    <rPh sb="2" eb="3">
      <t>ヒョウ</t>
    </rPh>
    <rPh sb="10" eb="11">
      <t>レツ</t>
    </rPh>
    <phoneticPr fontId="2"/>
  </si>
  <si>
    <t>第2表130行(6)列</t>
    <rPh sb="0" eb="1">
      <t>ダイ</t>
    </rPh>
    <rPh sb="2" eb="3">
      <t>ヒョウ</t>
    </rPh>
    <rPh sb="10" eb="11">
      <t>レツ</t>
    </rPh>
    <phoneticPr fontId="2"/>
  </si>
  <si>
    <t>第2表130行(7)列</t>
    <rPh sb="0" eb="1">
      <t>ダイ</t>
    </rPh>
    <rPh sb="2" eb="3">
      <t>ヒョウ</t>
    </rPh>
    <rPh sb="10" eb="11">
      <t>レツ</t>
    </rPh>
    <phoneticPr fontId="2"/>
  </si>
  <si>
    <t>第2表130行(12)列</t>
    <rPh sb="0" eb="1">
      <t>ダイ</t>
    </rPh>
    <rPh sb="2" eb="3">
      <t>ヒョウ</t>
    </rPh>
    <rPh sb="11" eb="12">
      <t>レツ</t>
    </rPh>
    <phoneticPr fontId="2"/>
  </si>
  <si>
    <t>第2表130行(13)列</t>
    <rPh sb="0" eb="1">
      <t>ダイ</t>
    </rPh>
    <rPh sb="2" eb="3">
      <t>ヒョウ</t>
    </rPh>
    <rPh sb="11" eb="12">
      <t>レツ</t>
    </rPh>
    <phoneticPr fontId="2"/>
  </si>
  <si>
    <t>第2表130行(14)列</t>
    <rPh sb="0" eb="1">
      <t>ダイ</t>
    </rPh>
    <rPh sb="2" eb="3">
      <t>ヒョウ</t>
    </rPh>
    <rPh sb="11" eb="12">
      <t>レツ</t>
    </rPh>
    <phoneticPr fontId="2"/>
  </si>
  <si>
    <t>第2表130行(15)列</t>
    <rPh sb="0" eb="1">
      <t>ダイ</t>
    </rPh>
    <rPh sb="2" eb="3">
      <t>ヒョウ</t>
    </rPh>
    <rPh sb="11" eb="12">
      <t>レツ</t>
    </rPh>
    <phoneticPr fontId="2"/>
  </si>
  <si>
    <t>第2表140行(2)列</t>
    <rPh sb="0" eb="1">
      <t>ダイ</t>
    </rPh>
    <rPh sb="2" eb="3">
      <t>ヒョウ</t>
    </rPh>
    <rPh sb="10" eb="11">
      <t>レツ</t>
    </rPh>
    <phoneticPr fontId="2"/>
  </si>
  <si>
    <t>第2表140行(3)列</t>
    <rPh sb="0" eb="1">
      <t>ダイ</t>
    </rPh>
    <rPh sb="2" eb="3">
      <t>ヒョウ</t>
    </rPh>
    <rPh sb="10" eb="11">
      <t>レツ</t>
    </rPh>
    <phoneticPr fontId="2"/>
  </si>
  <si>
    <t>第2表140行(4)列</t>
    <rPh sb="0" eb="1">
      <t>ダイ</t>
    </rPh>
    <rPh sb="2" eb="3">
      <t>ヒョウ</t>
    </rPh>
    <rPh sb="10" eb="11">
      <t>レツ</t>
    </rPh>
    <phoneticPr fontId="2"/>
  </si>
  <si>
    <t>第2表140行(5)列</t>
    <rPh sb="0" eb="1">
      <t>ダイ</t>
    </rPh>
    <rPh sb="2" eb="3">
      <t>ヒョウ</t>
    </rPh>
    <rPh sb="10" eb="11">
      <t>レツ</t>
    </rPh>
    <phoneticPr fontId="2"/>
  </si>
  <si>
    <t>第2表140行(6)列</t>
    <rPh sb="0" eb="1">
      <t>ダイ</t>
    </rPh>
    <rPh sb="2" eb="3">
      <t>ヒョウ</t>
    </rPh>
    <rPh sb="10" eb="11">
      <t>レツ</t>
    </rPh>
    <phoneticPr fontId="2"/>
  </si>
  <si>
    <t>第2表140行(7)列</t>
    <rPh sb="0" eb="1">
      <t>ダイ</t>
    </rPh>
    <rPh sb="2" eb="3">
      <t>ヒョウ</t>
    </rPh>
    <rPh sb="10" eb="11">
      <t>レツ</t>
    </rPh>
    <phoneticPr fontId="2"/>
  </si>
  <si>
    <t>第2表140行(12)列</t>
    <rPh sb="0" eb="1">
      <t>ダイ</t>
    </rPh>
    <rPh sb="2" eb="3">
      <t>ヒョウ</t>
    </rPh>
    <rPh sb="11" eb="12">
      <t>レツ</t>
    </rPh>
    <phoneticPr fontId="2"/>
  </si>
  <si>
    <t>第2表140行(13)列</t>
    <rPh sb="0" eb="1">
      <t>ダイ</t>
    </rPh>
    <rPh sb="2" eb="3">
      <t>ヒョウ</t>
    </rPh>
    <rPh sb="11" eb="12">
      <t>レツ</t>
    </rPh>
    <phoneticPr fontId="2"/>
  </si>
  <si>
    <t>第2表140行(14)列</t>
    <rPh sb="0" eb="1">
      <t>ダイ</t>
    </rPh>
    <rPh sb="2" eb="3">
      <t>ヒョウ</t>
    </rPh>
    <rPh sb="11" eb="12">
      <t>レツ</t>
    </rPh>
    <phoneticPr fontId="2"/>
  </si>
  <si>
    <t>第2表140行(15)列</t>
    <rPh sb="0" eb="1">
      <t>ダイ</t>
    </rPh>
    <rPh sb="2" eb="3">
      <t>ヒョウ</t>
    </rPh>
    <rPh sb="11" eb="12">
      <t>レツ</t>
    </rPh>
    <phoneticPr fontId="2"/>
  </si>
  <si>
    <t>第2表160行(2)列</t>
    <rPh sb="0" eb="1">
      <t>ダイ</t>
    </rPh>
    <rPh sb="2" eb="3">
      <t>ヒョウ</t>
    </rPh>
    <rPh sb="10" eb="11">
      <t>レツ</t>
    </rPh>
    <phoneticPr fontId="2"/>
  </si>
  <si>
    <t>第2表160行(3)列</t>
    <rPh sb="0" eb="1">
      <t>ダイ</t>
    </rPh>
    <rPh sb="2" eb="3">
      <t>ヒョウ</t>
    </rPh>
    <rPh sb="10" eb="11">
      <t>レツ</t>
    </rPh>
    <phoneticPr fontId="2"/>
  </si>
  <si>
    <t>第2表160行(4)列</t>
    <rPh sb="0" eb="1">
      <t>ダイ</t>
    </rPh>
    <rPh sb="2" eb="3">
      <t>ヒョウ</t>
    </rPh>
    <rPh sb="10" eb="11">
      <t>レツ</t>
    </rPh>
    <phoneticPr fontId="2"/>
  </si>
  <si>
    <t>第2表160行(5)列</t>
    <rPh sb="0" eb="1">
      <t>ダイ</t>
    </rPh>
    <rPh sb="2" eb="3">
      <t>ヒョウ</t>
    </rPh>
    <rPh sb="10" eb="11">
      <t>レツ</t>
    </rPh>
    <phoneticPr fontId="2"/>
  </si>
  <si>
    <t>第2表160行(6)列</t>
    <rPh sb="0" eb="1">
      <t>ダイ</t>
    </rPh>
    <rPh sb="2" eb="3">
      <t>ヒョウ</t>
    </rPh>
    <rPh sb="10" eb="11">
      <t>レツ</t>
    </rPh>
    <phoneticPr fontId="2"/>
  </si>
  <si>
    <t>第2表160行(7)列</t>
    <rPh sb="0" eb="1">
      <t>ダイ</t>
    </rPh>
    <rPh sb="2" eb="3">
      <t>ヒョウ</t>
    </rPh>
    <rPh sb="10" eb="11">
      <t>レツ</t>
    </rPh>
    <phoneticPr fontId="2"/>
  </si>
  <si>
    <t>第2表160行(12)列</t>
    <rPh sb="0" eb="1">
      <t>ダイ</t>
    </rPh>
    <rPh sb="2" eb="3">
      <t>ヒョウ</t>
    </rPh>
    <rPh sb="11" eb="12">
      <t>レツ</t>
    </rPh>
    <phoneticPr fontId="2"/>
  </si>
  <si>
    <t>第2表160行(13)列</t>
    <rPh sb="0" eb="1">
      <t>ダイ</t>
    </rPh>
    <rPh sb="2" eb="3">
      <t>ヒョウ</t>
    </rPh>
    <rPh sb="11" eb="12">
      <t>レツ</t>
    </rPh>
    <phoneticPr fontId="2"/>
  </si>
  <si>
    <t>第2表160行(14)列</t>
    <rPh sb="0" eb="1">
      <t>ダイ</t>
    </rPh>
    <rPh sb="2" eb="3">
      <t>ヒョウ</t>
    </rPh>
    <rPh sb="11" eb="12">
      <t>レツ</t>
    </rPh>
    <phoneticPr fontId="2"/>
  </si>
  <si>
    <t>第2表160行(15)列</t>
    <rPh sb="0" eb="1">
      <t>ダイ</t>
    </rPh>
    <rPh sb="2" eb="3">
      <t>ヒョウ</t>
    </rPh>
    <rPh sb="11" eb="12">
      <t>レツ</t>
    </rPh>
    <phoneticPr fontId="2"/>
  </si>
  <si>
    <t>第2表170行(2)列</t>
    <rPh sb="0" eb="1">
      <t>ダイ</t>
    </rPh>
    <rPh sb="2" eb="3">
      <t>ヒョウ</t>
    </rPh>
    <rPh sb="10" eb="11">
      <t>レツ</t>
    </rPh>
    <phoneticPr fontId="2"/>
  </si>
  <si>
    <t>第2表170行(3)列</t>
    <rPh sb="0" eb="1">
      <t>ダイ</t>
    </rPh>
    <rPh sb="2" eb="3">
      <t>ヒョウ</t>
    </rPh>
    <rPh sb="10" eb="11">
      <t>レツ</t>
    </rPh>
    <phoneticPr fontId="2"/>
  </si>
  <si>
    <t>第2表170行(4)列</t>
    <rPh sb="0" eb="1">
      <t>ダイ</t>
    </rPh>
    <rPh sb="2" eb="3">
      <t>ヒョウ</t>
    </rPh>
    <rPh sb="10" eb="11">
      <t>レツ</t>
    </rPh>
    <phoneticPr fontId="2"/>
  </si>
  <si>
    <t>第2表170行(5)列</t>
    <rPh sb="0" eb="1">
      <t>ダイ</t>
    </rPh>
    <rPh sb="2" eb="3">
      <t>ヒョウ</t>
    </rPh>
    <rPh sb="10" eb="11">
      <t>レツ</t>
    </rPh>
    <phoneticPr fontId="2"/>
  </si>
  <si>
    <t>第2表170行(6)列</t>
    <rPh sb="0" eb="1">
      <t>ダイ</t>
    </rPh>
    <rPh sb="2" eb="3">
      <t>ヒョウ</t>
    </rPh>
    <rPh sb="10" eb="11">
      <t>レツ</t>
    </rPh>
    <phoneticPr fontId="2"/>
  </si>
  <si>
    <t>第2表170行(7)列</t>
    <rPh sb="0" eb="1">
      <t>ダイ</t>
    </rPh>
    <rPh sb="2" eb="3">
      <t>ヒョウ</t>
    </rPh>
    <rPh sb="10" eb="11">
      <t>レツ</t>
    </rPh>
    <phoneticPr fontId="2"/>
  </si>
  <si>
    <t>第2表170行(12)列</t>
    <rPh sb="0" eb="1">
      <t>ダイ</t>
    </rPh>
    <rPh sb="2" eb="3">
      <t>ヒョウ</t>
    </rPh>
    <rPh sb="11" eb="12">
      <t>レツ</t>
    </rPh>
    <phoneticPr fontId="2"/>
  </si>
  <si>
    <t>第2表170行(13)列</t>
    <rPh sb="0" eb="1">
      <t>ダイ</t>
    </rPh>
    <rPh sb="2" eb="3">
      <t>ヒョウ</t>
    </rPh>
    <rPh sb="11" eb="12">
      <t>レツ</t>
    </rPh>
    <phoneticPr fontId="2"/>
  </si>
  <si>
    <t>第2表170行(14)列</t>
    <rPh sb="0" eb="1">
      <t>ダイ</t>
    </rPh>
    <rPh sb="2" eb="3">
      <t>ヒョウ</t>
    </rPh>
    <rPh sb="11" eb="12">
      <t>レツ</t>
    </rPh>
    <phoneticPr fontId="2"/>
  </si>
  <si>
    <t>第2表170行(15)列</t>
    <rPh sb="0" eb="1">
      <t>ダイ</t>
    </rPh>
    <rPh sb="2" eb="3">
      <t>ヒョウ</t>
    </rPh>
    <rPh sb="11" eb="12">
      <t>レツ</t>
    </rPh>
    <phoneticPr fontId="2"/>
  </si>
  <si>
    <t>第2表260行(2)列</t>
    <rPh sb="0" eb="1">
      <t>ダイ</t>
    </rPh>
    <rPh sb="2" eb="3">
      <t>ヒョウ</t>
    </rPh>
    <rPh sb="10" eb="11">
      <t>レツ</t>
    </rPh>
    <phoneticPr fontId="2"/>
  </si>
  <si>
    <t>第2表260行(3)列</t>
    <rPh sb="0" eb="1">
      <t>ダイ</t>
    </rPh>
    <rPh sb="2" eb="3">
      <t>ヒョウ</t>
    </rPh>
    <rPh sb="10" eb="11">
      <t>レツ</t>
    </rPh>
    <phoneticPr fontId="2"/>
  </si>
  <si>
    <t>第2表260行(4)列</t>
    <rPh sb="0" eb="1">
      <t>ダイ</t>
    </rPh>
    <rPh sb="2" eb="3">
      <t>ヒョウ</t>
    </rPh>
    <rPh sb="10" eb="11">
      <t>レツ</t>
    </rPh>
    <phoneticPr fontId="2"/>
  </si>
  <si>
    <t>第2表260行(5)列</t>
    <rPh sb="0" eb="1">
      <t>ダイ</t>
    </rPh>
    <rPh sb="2" eb="3">
      <t>ヒョウ</t>
    </rPh>
    <rPh sb="10" eb="11">
      <t>レツ</t>
    </rPh>
    <phoneticPr fontId="2"/>
  </si>
  <si>
    <t>第2表260行(6)列</t>
    <rPh sb="0" eb="1">
      <t>ダイ</t>
    </rPh>
    <rPh sb="2" eb="3">
      <t>ヒョウ</t>
    </rPh>
    <rPh sb="10" eb="11">
      <t>レツ</t>
    </rPh>
    <phoneticPr fontId="2"/>
  </si>
  <si>
    <t>第2表260行(7)列</t>
    <rPh sb="0" eb="1">
      <t>ダイ</t>
    </rPh>
    <rPh sb="2" eb="3">
      <t>ヒョウ</t>
    </rPh>
    <rPh sb="10" eb="11">
      <t>レツ</t>
    </rPh>
    <phoneticPr fontId="2"/>
  </si>
  <si>
    <t>第2表260行(12)列</t>
    <rPh sb="0" eb="1">
      <t>ダイ</t>
    </rPh>
    <rPh sb="2" eb="3">
      <t>ヒョウ</t>
    </rPh>
    <rPh sb="11" eb="12">
      <t>レツ</t>
    </rPh>
    <phoneticPr fontId="2"/>
  </si>
  <si>
    <t>第2表260行(13)列</t>
    <rPh sb="0" eb="1">
      <t>ダイ</t>
    </rPh>
    <rPh sb="2" eb="3">
      <t>ヒョウ</t>
    </rPh>
    <rPh sb="11" eb="12">
      <t>レツ</t>
    </rPh>
    <phoneticPr fontId="2"/>
  </si>
  <si>
    <t>第2表260行(14)列</t>
    <rPh sb="0" eb="1">
      <t>ダイ</t>
    </rPh>
    <rPh sb="2" eb="3">
      <t>ヒョウ</t>
    </rPh>
    <rPh sb="11" eb="12">
      <t>レツ</t>
    </rPh>
    <phoneticPr fontId="2"/>
  </si>
  <si>
    <t>第2表260行(15)列</t>
    <rPh sb="0" eb="1">
      <t>ダイ</t>
    </rPh>
    <rPh sb="2" eb="3">
      <t>ヒョウ</t>
    </rPh>
    <rPh sb="11" eb="12">
      <t>レツ</t>
    </rPh>
    <phoneticPr fontId="2"/>
  </si>
  <si>
    <t>第2表280行(2)列</t>
    <rPh sb="0" eb="1">
      <t>ダイ</t>
    </rPh>
    <rPh sb="2" eb="3">
      <t>ヒョウ</t>
    </rPh>
    <rPh sb="10" eb="11">
      <t>レツ</t>
    </rPh>
    <phoneticPr fontId="2"/>
  </si>
  <si>
    <t>第2表280行(3)列</t>
    <rPh sb="0" eb="1">
      <t>ダイ</t>
    </rPh>
    <rPh sb="2" eb="3">
      <t>ヒョウ</t>
    </rPh>
    <rPh sb="10" eb="11">
      <t>レツ</t>
    </rPh>
    <phoneticPr fontId="2"/>
  </si>
  <si>
    <t>第2表280行(4)列</t>
    <rPh sb="0" eb="1">
      <t>ダイ</t>
    </rPh>
    <rPh sb="2" eb="3">
      <t>ヒョウ</t>
    </rPh>
    <rPh sb="10" eb="11">
      <t>レツ</t>
    </rPh>
    <phoneticPr fontId="2"/>
  </si>
  <si>
    <t>第2表280行(5)列</t>
    <rPh sb="0" eb="1">
      <t>ダイ</t>
    </rPh>
    <rPh sb="2" eb="3">
      <t>ヒョウ</t>
    </rPh>
    <rPh sb="10" eb="11">
      <t>レツ</t>
    </rPh>
    <phoneticPr fontId="2"/>
  </si>
  <si>
    <t>第2表280行(6)列</t>
    <rPh sb="0" eb="1">
      <t>ダイ</t>
    </rPh>
    <rPh sb="2" eb="3">
      <t>ヒョウ</t>
    </rPh>
    <rPh sb="10" eb="11">
      <t>レツ</t>
    </rPh>
    <phoneticPr fontId="2"/>
  </si>
  <si>
    <t>第2表280行(7)列</t>
    <rPh sb="0" eb="1">
      <t>ダイ</t>
    </rPh>
    <rPh sb="2" eb="3">
      <t>ヒョウ</t>
    </rPh>
    <rPh sb="10" eb="11">
      <t>レツ</t>
    </rPh>
    <phoneticPr fontId="2"/>
  </si>
  <si>
    <t>第2表280行(12)列</t>
    <rPh sb="0" eb="1">
      <t>ダイ</t>
    </rPh>
    <rPh sb="2" eb="3">
      <t>ヒョウ</t>
    </rPh>
    <rPh sb="11" eb="12">
      <t>レツ</t>
    </rPh>
    <phoneticPr fontId="2"/>
  </si>
  <si>
    <t>第2表280行(13)列</t>
    <rPh sb="0" eb="1">
      <t>ダイ</t>
    </rPh>
    <rPh sb="2" eb="3">
      <t>ヒョウ</t>
    </rPh>
    <rPh sb="11" eb="12">
      <t>レツ</t>
    </rPh>
    <phoneticPr fontId="2"/>
  </si>
  <si>
    <t>第2表280行(14)列</t>
    <rPh sb="0" eb="1">
      <t>ダイ</t>
    </rPh>
    <rPh sb="2" eb="3">
      <t>ヒョウ</t>
    </rPh>
    <rPh sb="11" eb="12">
      <t>レツ</t>
    </rPh>
    <phoneticPr fontId="2"/>
  </si>
  <si>
    <t xml:space="preserve">    　　２</t>
    <phoneticPr fontId="2"/>
  </si>
  <si>
    <t>令和３</t>
    <rPh sb="0" eb="2">
      <t>レイワ</t>
    </rPh>
    <phoneticPr fontId="2"/>
  </si>
  <si>
    <t>　　令和３</t>
    <rPh sb="2" eb="4">
      <t>レイワ</t>
    </rPh>
    <phoneticPr fontId="2"/>
  </si>
  <si>
    <t>　　　　 3</t>
    <phoneticPr fontId="2"/>
  </si>
  <si>
    <t>　　平成 4</t>
    <rPh sb="2" eb="4">
      <t>ヘイセイ</t>
    </rPh>
    <phoneticPr fontId="2"/>
  </si>
  <si>
    <t>平成４</t>
    <rPh sb="0" eb="2">
      <t>ヘイセイ</t>
    </rPh>
    <phoneticPr fontId="2"/>
  </si>
  <si>
    <t>※　　　30</t>
    <phoneticPr fontId="2"/>
  </si>
  <si>
    <t>※　平成 3</t>
    <phoneticPr fontId="2"/>
  </si>
  <si>
    <t>平成３</t>
  </si>
  <si>
    <t>R03年度</t>
    <rPh sb="3" eb="5">
      <t>ネンド</t>
    </rPh>
    <phoneticPr fontId="2"/>
  </si>
  <si>
    <t>次回評価替え：R6</t>
    <rPh sb="0" eb="2">
      <t>ジカイ</t>
    </rPh>
    <rPh sb="2" eb="5">
      <t>ヒョウカガ</t>
    </rPh>
    <phoneticPr fontId="2"/>
  </si>
  <si>
    <t>第22表010行(1)列</t>
    <rPh sb="0" eb="1">
      <t>ダイ</t>
    </rPh>
    <rPh sb="3" eb="4">
      <t>ヒョウ</t>
    </rPh>
    <rPh sb="7" eb="8">
      <t>ギョウ</t>
    </rPh>
    <rPh sb="11" eb="12">
      <t>レツ</t>
    </rPh>
    <phoneticPr fontId="2"/>
  </si>
  <si>
    <t>第22表020行(1)列</t>
    <rPh sb="0" eb="1">
      <t>ダイ</t>
    </rPh>
    <rPh sb="3" eb="4">
      <t>ヒョウ</t>
    </rPh>
    <rPh sb="7" eb="8">
      <t>ギョウ</t>
    </rPh>
    <rPh sb="11" eb="12">
      <t>レツ</t>
    </rPh>
    <phoneticPr fontId="2"/>
  </si>
  <si>
    <r>
      <t>第22表0</t>
    </r>
    <r>
      <rPr>
        <i/>
        <sz val="8"/>
        <rFont val="ＭＳ 明朝"/>
        <family val="1"/>
        <charset val="128"/>
      </rPr>
      <t>3</t>
    </r>
    <r>
      <rPr>
        <sz val="8"/>
        <rFont val="ＭＳ 明朝"/>
        <family val="1"/>
        <charset val="128"/>
      </rPr>
      <t>0行(1)列</t>
    </r>
    <rPh sb="0" eb="1">
      <t>ダイ</t>
    </rPh>
    <rPh sb="3" eb="4">
      <t>ヒョウ</t>
    </rPh>
    <rPh sb="7" eb="8">
      <t>ギョウ</t>
    </rPh>
    <rPh sb="11" eb="12">
      <t>レツ</t>
    </rPh>
    <phoneticPr fontId="2"/>
  </si>
  <si>
    <t>第22表020行(3)列</t>
    <rPh sb="0" eb="1">
      <t>ダイ</t>
    </rPh>
    <rPh sb="3" eb="4">
      <t>ヒョウ</t>
    </rPh>
    <rPh sb="7" eb="8">
      <t>ギョウ</t>
    </rPh>
    <rPh sb="11" eb="12">
      <t>レツ</t>
    </rPh>
    <phoneticPr fontId="2"/>
  </si>
  <si>
    <t>第22表020行(2)列</t>
    <rPh sb="0" eb="1">
      <t>ダイ</t>
    </rPh>
    <rPh sb="3" eb="4">
      <t>ヒョウ</t>
    </rPh>
    <rPh sb="7" eb="8">
      <t>ギョウ</t>
    </rPh>
    <rPh sb="11" eb="12">
      <t>レツ</t>
    </rPh>
    <phoneticPr fontId="2"/>
  </si>
  <si>
    <t>第22表030行(2)列</t>
    <rPh sb="0" eb="1">
      <t>ダイ</t>
    </rPh>
    <rPh sb="3" eb="4">
      <t>ヒョウ</t>
    </rPh>
    <rPh sb="7" eb="8">
      <t>ギョウ</t>
    </rPh>
    <rPh sb="11" eb="12">
      <t>レツ</t>
    </rPh>
    <phoneticPr fontId="2"/>
  </si>
  <si>
    <t>第22表030行(3)列</t>
    <rPh sb="0" eb="1">
      <t>ダイ</t>
    </rPh>
    <rPh sb="3" eb="4">
      <t>ヒョウ</t>
    </rPh>
    <rPh sb="7" eb="8">
      <t>ギョウ</t>
    </rPh>
    <rPh sb="11" eb="12">
      <t>レツ</t>
    </rPh>
    <phoneticPr fontId="2"/>
  </si>
  <si>
    <t>第22表040行(1)列</t>
    <rPh sb="0" eb="1">
      <t>ダイ</t>
    </rPh>
    <rPh sb="3" eb="4">
      <t>ヒョウ</t>
    </rPh>
    <rPh sb="7" eb="8">
      <t>ギョウ</t>
    </rPh>
    <rPh sb="11" eb="12">
      <t>レツ</t>
    </rPh>
    <phoneticPr fontId="2"/>
  </si>
  <si>
    <t>第22表050行(1)列</t>
    <rPh sb="3" eb="4">
      <t>ヒョウ</t>
    </rPh>
    <rPh sb="7" eb="8">
      <t>ギョウ</t>
    </rPh>
    <rPh sb="11" eb="12">
      <t>レツ</t>
    </rPh>
    <phoneticPr fontId="2"/>
  </si>
  <si>
    <t>第22表060行(1)列</t>
    <rPh sb="3" eb="4">
      <t>ヒョウ</t>
    </rPh>
    <rPh sb="7" eb="8">
      <t>ギョウ</t>
    </rPh>
    <rPh sb="11" eb="12">
      <t>レツ</t>
    </rPh>
    <phoneticPr fontId="2"/>
  </si>
  <si>
    <t>第22表040行(2)列</t>
    <rPh sb="3" eb="4">
      <t>ヒョウ</t>
    </rPh>
    <rPh sb="7" eb="8">
      <t>ギョウ</t>
    </rPh>
    <rPh sb="11" eb="12">
      <t>レツ</t>
    </rPh>
    <phoneticPr fontId="2"/>
  </si>
  <si>
    <t>第22表050行(2)列</t>
    <rPh sb="3" eb="4">
      <t>ヒョウ</t>
    </rPh>
    <rPh sb="7" eb="8">
      <t>ギョウ</t>
    </rPh>
    <rPh sb="11" eb="12">
      <t>レツ</t>
    </rPh>
    <phoneticPr fontId="2"/>
  </si>
  <si>
    <t>第22表060行(2)列</t>
    <rPh sb="3" eb="4">
      <t>ヒョウ</t>
    </rPh>
    <rPh sb="7" eb="8">
      <t>ギョウ</t>
    </rPh>
    <rPh sb="11" eb="12">
      <t>レツ</t>
    </rPh>
    <phoneticPr fontId="2"/>
  </si>
  <si>
    <t>第22表040行(3)列</t>
    <rPh sb="3" eb="4">
      <t>ヒョウ</t>
    </rPh>
    <rPh sb="7" eb="8">
      <t>ギョウ</t>
    </rPh>
    <rPh sb="11" eb="12">
      <t>レツ</t>
    </rPh>
    <phoneticPr fontId="2"/>
  </si>
  <si>
    <t>第22表050行(3)列</t>
    <rPh sb="3" eb="4">
      <t>ヒョウ</t>
    </rPh>
    <rPh sb="7" eb="8">
      <t>ギョウ</t>
    </rPh>
    <rPh sb="11" eb="12">
      <t>レツ</t>
    </rPh>
    <phoneticPr fontId="2"/>
  </si>
  <si>
    <t>第22表060行(3)列</t>
    <rPh sb="3" eb="4">
      <t>ヒョウ</t>
    </rPh>
    <rPh sb="7" eb="8">
      <t>ギョウ</t>
    </rPh>
    <rPh sb="11" eb="12">
      <t>レツ</t>
    </rPh>
    <phoneticPr fontId="2"/>
  </si>
  <si>
    <t>第22表070行(1)列</t>
    <rPh sb="3" eb="4">
      <t>ヒョウ</t>
    </rPh>
    <rPh sb="7" eb="8">
      <t>ギョウ</t>
    </rPh>
    <rPh sb="11" eb="12">
      <t>レツ</t>
    </rPh>
    <phoneticPr fontId="2"/>
  </si>
  <si>
    <t>第22表080行(1)列</t>
    <rPh sb="3" eb="4">
      <t>ヒョウ</t>
    </rPh>
    <rPh sb="7" eb="8">
      <t>ギョウ</t>
    </rPh>
    <rPh sb="11" eb="12">
      <t>レツ</t>
    </rPh>
    <phoneticPr fontId="2"/>
  </si>
  <si>
    <t>第22表090行(1)列</t>
    <rPh sb="3" eb="4">
      <t>ヒョウ</t>
    </rPh>
    <rPh sb="7" eb="8">
      <t>ギョウ</t>
    </rPh>
    <rPh sb="11" eb="12">
      <t>レツ</t>
    </rPh>
    <phoneticPr fontId="2"/>
  </si>
  <si>
    <t>第22表070行(2)列</t>
    <rPh sb="3" eb="4">
      <t>ヒョウ</t>
    </rPh>
    <rPh sb="7" eb="8">
      <t>ギョウ</t>
    </rPh>
    <rPh sb="11" eb="12">
      <t>レツ</t>
    </rPh>
    <phoneticPr fontId="2"/>
  </si>
  <si>
    <t>第22表080行(2)列</t>
    <rPh sb="3" eb="4">
      <t>ヒョウ</t>
    </rPh>
    <rPh sb="7" eb="8">
      <t>ギョウ</t>
    </rPh>
    <rPh sb="11" eb="12">
      <t>レツ</t>
    </rPh>
    <phoneticPr fontId="2"/>
  </si>
  <si>
    <t>第22表090行(2)列</t>
    <rPh sb="3" eb="4">
      <t>ヒョウ</t>
    </rPh>
    <rPh sb="7" eb="8">
      <t>ギョウ</t>
    </rPh>
    <rPh sb="11" eb="12">
      <t>レツ</t>
    </rPh>
    <phoneticPr fontId="2"/>
  </si>
  <si>
    <t>第22表070行(3)列</t>
    <rPh sb="3" eb="4">
      <t>ヒョウ</t>
    </rPh>
    <rPh sb="7" eb="8">
      <t>ギョウ</t>
    </rPh>
    <rPh sb="11" eb="12">
      <t>レツ</t>
    </rPh>
    <phoneticPr fontId="2"/>
  </si>
  <si>
    <t>第22表080行(3)列</t>
    <rPh sb="3" eb="4">
      <t>ヒョウ</t>
    </rPh>
    <rPh sb="7" eb="8">
      <t>ギョウ</t>
    </rPh>
    <rPh sb="11" eb="12">
      <t>レツ</t>
    </rPh>
    <phoneticPr fontId="2"/>
  </si>
  <si>
    <t>第22表090行(3)列</t>
    <rPh sb="3" eb="4">
      <t>ヒョウ</t>
    </rPh>
    <rPh sb="7" eb="8">
      <t>ギョウ</t>
    </rPh>
    <rPh sb="11" eb="12">
      <t>レツ</t>
    </rPh>
    <phoneticPr fontId="2"/>
  </si>
  <si>
    <t>令和元</t>
    <rPh sb="0" eb="2">
      <t>レイワ</t>
    </rPh>
    <rPh sb="2" eb="3">
      <t>ガン</t>
    </rPh>
    <phoneticPr fontId="2"/>
  </si>
  <si>
    <t>3</t>
    <phoneticPr fontId="2"/>
  </si>
  <si>
    <t>令和2</t>
    <rPh sb="0" eb="2">
      <t>レイワ</t>
    </rPh>
    <phoneticPr fontId="2"/>
  </si>
  <si>
    <t xml:space="preserve">    令和３</t>
  </si>
  <si>
    <t>４</t>
    <phoneticPr fontId="2"/>
  </si>
  <si>
    <t>４</t>
    <phoneticPr fontId="2"/>
  </si>
  <si>
    <t xml:space="preserve">        ４</t>
    <phoneticPr fontId="2"/>
  </si>
  <si>
    <t>　　　　４</t>
    <phoneticPr fontId="2"/>
  </si>
  <si>
    <t>　　平成 5</t>
    <rPh sb="2" eb="4">
      <t>ヘイセイ</t>
    </rPh>
    <phoneticPr fontId="2"/>
  </si>
  <si>
    <t>0</t>
    <phoneticPr fontId="2"/>
  </si>
  <si>
    <t>平成５</t>
    <rPh sb="0" eb="2">
      <t>ヘイセイ</t>
    </rPh>
    <phoneticPr fontId="2"/>
  </si>
  <si>
    <t>4</t>
    <phoneticPr fontId="2"/>
  </si>
  <si>
    <t>　　平成 5</t>
    <phoneticPr fontId="2"/>
  </si>
  <si>
    <t>平成５</t>
    <phoneticPr fontId="2"/>
  </si>
  <si>
    <t xml:space="preserve">        ５</t>
  </si>
  <si>
    <t>　　　　 5</t>
  </si>
  <si>
    <t>5</t>
  </si>
  <si>
    <t>※　　　３</t>
    <phoneticPr fontId="2"/>
  </si>
  <si>
    <t>　　　　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</si>
</sst>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Red]#,##0"/>
    <numFmt numFmtId="178" formatCode="#,##0.0;[Red]#,##0.0"/>
    <numFmt numFmtId="179"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明朝"/>
      <family val="1"/>
      <charset val="128"/>
    </font>
    <font>
      <sz val="9"/>
      <name val="ＭＳ 明朝"/>
      <family val="1"/>
      <charset val="128"/>
    </font>
    <font>
      <sz val="12"/>
      <name val="ＭＳ 明朝"/>
      <family val="1"/>
      <charset val="128"/>
    </font>
    <font>
      <sz val="8"/>
      <color indexed="10"/>
      <name val="ＭＳ 明朝"/>
      <family val="1"/>
      <charset val="128"/>
    </font>
    <font>
      <sz val="10"/>
      <name val="ＭＳ 明朝"/>
      <family val="1"/>
      <charset val="128"/>
    </font>
    <font>
      <sz val="10"/>
      <color indexed="10"/>
      <name val="ＭＳ 明朝"/>
      <family val="1"/>
      <charset val="128"/>
    </font>
    <font>
      <sz val="10"/>
      <color indexed="8"/>
      <name val="ＭＳ 明朝"/>
      <family val="1"/>
      <charset val="128"/>
    </font>
    <font>
      <sz val="8"/>
      <color indexed="8"/>
      <name val="ＭＳ 明朝"/>
      <family val="1"/>
      <charset val="128"/>
    </font>
    <font>
      <sz val="9"/>
      <name val="ＭＳ Ｐゴシック"/>
      <family val="3"/>
      <charset val="128"/>
    </font>
    <font>
      <sz val="9"/>
      <color indexed="8"/>
      <name val="ＭＳ 明朝"/>
      <family val="1"/>
      <charset val="128"/>
    </font>
    <font>
      <sz val="10"/>
      <name val="ＭＳ ゴシック"/>
      <family val="3"/>
      <charset val="128"/>
    </font>
    <font>
      <b/>
      <sz val="12"/>
      <name val="ＭＳ ゴシック"/>
      <family val="3"/>
      <charset val="128"/>
    </font>
    <font>
      <sz val="12"/>
      <name val="ＭＳ ゴシック"/>
      <family val="3"/>
      <charset val="128"/>
    </font>
    <font>
      <sz val="12"/>
      <color indexed="8"/>
      <name val="ＭＳ ゴシック"/>
      <family val="3"/>
      <charset val="128"/>
    </font>
    <font>
      <sz val="11"/>
      <color theme="1"/>
      <name val="ＭＳ Ｐゴシック"/>
      <family val="3"/>
      <charset val="128"/>
      <scheme val="minor"/>
    </font>
    <font>
      <i/>
      <sz val="8"/>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indexed="9"/>
        <bgColor indexed="64"/>
      </patternFill>
    </fill>
  </fills>
  <borders count="8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s>
  <cellStyleXfs count="4">
    <xf numFmtId="0" fontId="0" fillId="0" borderId="0"/>
    <xf numFmtId="38" fontId="1" fillId="0" borderId="0" applyFont="0" applyFill="0" applyBorder="0" applyAlignment="0" applyProtection="0"/>
    <xf numFmtId="38" fontId="18" fillId="0" borderId="0" applyFont="0" applyFill="0" applyBorder="0" applyAlignment="0" applyProtection="0">
      <alignment vertical="center"/>
    </xf>
    <xf numFmtId="0" fontId="18" fillId="0" borderId="0"/>
  </cellStyleXfs>
  <cellXfs count="917">
    <xf numFmtId="0" fontId="0" fillId="0" borderId="0" xfId="0"/>
    <xf numFmtId="49" fontId="4" fillId="0" borderId="0" xfId="0" applyNumberFormat="1" applyFont="1" applyAlignment="1">
      <alignment vertical="center"/>
    </xf>
    <xf numFmtId="0" fontId="4" fillId="0" borderId="0" xfId="0" applyFont="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49" fontId="4" fillId="0" borderId="10" xfId="0" applyNumberFormat="1" applyFont="1" applyBorder="1" applyAlignment="1">
      <alignment vertical="center"/>
    </xf>
    <xf numFmtId="38" fontId="4" fillId="0" borderId="11" xfId="1" applyFont="1" applyBorder="1" applyAlignment="1">
      <alignment vertical="center"/>
    </xf>
    <xf numFmtId="38" fontId="4" fillId="0" borderId="12" xfId="1" applyFont="1" applyBorder="1" applyAlignment="1">
      <alignment vertical="center"/>
    </xf>
    <xf numFmtId="38" fontId="4" fillId="0" borderId="13" xfId="1" applyFont="1" applyBorder="1" applyAlignment="1">
      <alignment vertical="center"/>
    </xf>
    <xf numFmtId="49" fontId="4" fillId="0" borderId="14" xfId="0" applyNumberFormat="1" applyFont="1" applyBorder="1" applyAlignment="1">
      <alignment vertical="center"/>
    </xf>
    <xf numFmtId="38" fontId="4" fillId="0" borderId="15" xfId="1" applyFont="1" applyBorder="1" applyAlignment="1">
      <alignment vertical="center"/>
    </xf>
    <xf numFmtId="179" fontId="4" fillId="0" borderId="16" xfId="1" applyNumberFormat="1" applyFont="1" applyBorder="1" applyAlignment="1">
      <alignment vertical="center"/>
    </xf>
    <xf numFmtId="179" fontId="4" fillId="0" borderId="17" xfId="1" applyNumberFormat="1" applyFont="1" applyBorder="1" applyAlignment="1">
      <alignment vertical="center"/>
    </xf>
    <xf numFmtId="38" fontId="4" fillId="0" borderId="17" xfId="1" applyFont="1" applyBorder="1" applyAlignment="1">
      <alignment vertical="center"/>
    </xf>
    <xf numFmtId="176" fontId="4" fillId="0" borderId="16" xfId="1" applyNumberFormat="1" applyFont="1" applyBorder="1" applyAlignment="1">
      <alignment vertical="center"/>
    </xf>
    <xf numFmtId="176" fontId="4" fillId="0" borderId="17" xfId="1" applyNumberFormat="1" applyFont="1" applyBorder="1" applyAlignment="1">
      <alignment vertical="center"/>
    </xf>
    <xf numFmtId="49" fontId="4" fillId="0" borderId="18" xfId="0" applyNumberFormat="1" applyFont="1" applyBorder="1" applyAlignment="1">
      <alignment vertical="center"/>
    </xf>
    <xf numFmtId="0" fontId="4" fillId="0" borderId="18" xfId="0" applyFont="1" applyBorder="1" applyAlignment="1">
      <alignment vertical="center"/>
    </xf>
    <xf numFmtId="38" fontId="4" fillId="0" borderId="18" xfId="1" applyFont="1" applyBorder="1" applyAlignment="1">
      <alignment vertical="center"/>
    </xf>
    <xf numFmtId="179" fontId="4" fillId="0" borderId="13" xfId="1" applyNumberFormat="1" applyFont="1" applyBorder="1" applyAlignment="1">
      <alignment vertical="center"/>
    </xf>
    <xf numFmtId="0" fontId="4" fillId="0" borderId="3" xfId="0" applyFont="1" applyBorder="1" applyAlignment="1">
      <alignment horizontal="right" vertical="center"/>
    </xf>
    <xf numFmtId="0" fontId="4" fillId="0" borderId="10"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xf>
    <xf numFmtId="176" fontId="4" fillId="0" borderId="11" xfId="1" applyNumberFormat="1" applyFont="1" applyBorder="1" applyAlignment="1">
      <alignment vertical="center"/>
    </xf>
    <xf numFmtId="176" fontId="4" fillId="0" borderId="15" xfId="1" applyNumberFormat="1" applyFont="1" applyBorder="1" applyAlignment="1">
      <alignment vertical="center"/>
    </xf>
    <xf numFmtId="176" fontId="4" fillId="0" borderId="18" xfId="1" applyNumberFormat="1" applyFont="1" applyBorder="1" applyAlignment="1">
      <alignment vertical="center"/>
    </xf>
    <xf numFmtId="0" fontId="4" fillId="0" borderId="0" xfId="0" applyFont="1" applyFill="1" applyAlignment="1">
      <alignment vertical="center"/>
    </xf>
    <xf numFmtId="0" fontId="4" fillId="0" borderId="19" xfId="0" applyFont="1" applyFill="1" applyBorder="1" applyAlignment="1">
      <alignment horizontal="center" vertical="center"/>
    </xf>
    <xf numFmtId="0" fontId="4" fillId="0" borderId="5" xfId="0" applyFont="1" applyFill="1" applyBorder="1" applyAlignment="1">
      <alignment horizontal="right" vertical="center"/>
    </xf>
    <xf numFmtId="38" fontId="4" fillId="0" borderId="12" xfId="1" applyFont="1" applyFill="1" applyBorder="1" applyAlignment="1">
      <alignment vertical="center"/>
    </xf>
    <xf numFmtId="38" fontId="4" fillId="0" borderId="16" xfId="1" applyFont="1" applyFill="1" applyBorder="1" applyAlignment="1">
      <alignment vertical="center"/>
    </xf>
    <xf numFmtId="38" fontId="4" fillId="0" borderId="20" xfId="1" applyFont="1" applyFill="1" applyBorder="1" applyAlignment="1">
      <alignment vertical="center"/>
    </xf>
    <xf numFmtId="38" fontId="4" fillId="0" borderId="21" xfId="1"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38" fontId="4" fillId="0" borderId="22" xfId="1" applyFont="1" applyBorder="1" applyAlignment="1">
      <alignment vertical="center"/>
    </xf>
    <xf numFmtId="38" fontId="4" fillId="0" borderId="23" xfId="1" applyFont="1" applyBorder="1" applyAlignment="1">
      <alignment vertical="center"/>
    </xf>
    <xf numFmtId="0" fontId="4" fillId="0" borderId="2" xfId="0" applyFont="1" applyFill="1" applyBorder="1" applyAlignment="1">
      <alignment vertical="center"/>
    </xf>
    <xf numFmtId="0" fontId="4" fillId="0" borderId="24" xfId="0" applyFont="1" applyFill="1" applyBorder="1" applyAlignment="1">
      <alignment vertical="center"/>
    </xf>
    <xf numFmtId="38" fontId="4" fillId="0" borderId="0" xfId="1" applyFont="1" applyFill="1" applyAlignment="1">
      <alignmen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38" fontId="4" fillId="0" borderId="0" xfId="1" applyFont="1" applyAlignment="1">
      <alignment vertical="center"/>
    </xf>
    <xf numFmtId="0" fontId="4" fillId="0" borderId="4" xfId="0" applyFont="1" applyFill="1" applyBorder="1" applyAlignment="1">
      <alignment horizontal="right" vertical="center"/>
    </xf>
    <xf numFmtId="49" fontId="4" fillId="0" borderId="25" xfId="0" applyNumberFormat="1" applyFont="1" applyBorder="1" applyAlignment="1">
      <alignment vertical="center"/>
    </xf>
    <xf numFmtId="179" fontId="4" fillId="0" borderId="23" xfId="1" applyNumberFormat="1" applyFont="1" applyBorder="1" applyAlignment="1">
      <alignment vertical="center"/>
    </xf>
    <xf numFmtId="179" fontId="4" fillId="0" borderId="26" xfId="1" applyNumberFormat="1" applyFont="1" applyBorder="1" applyAlignment="1">
      <alignment vertical="center"/>
    </xf>
    <xf numFmtId="0" fontId="4" fillId="0" borderId="27" xfId="0" applyFont="1" applyFill="1" applyBorder="1" applyAlignment="1">
      <alignment horizontal="center" vertical="center"/>
    </xf>
    <xf numFmtId="0" fontId="4" fillId="0" borderId="24" xfId="0" applyFont="1" applyFill="1" applyBorder="1" applyAlignment="1">
      <alignment horizontal="center" vertical="center"/>
    </xf>
    <xf numFmtId="176" fontId="4" fillId="0" borderId="22" xfId="1" applyNumberFormat="1"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38" fontId="7" fillId="0" borderId="0" xfId="1" applyFont="1" applyFill="1" applyAlignment="1">
      <alignment vertical="center"/>
    </xf>
    <xf numFmtId="0" fontId="7" fillId="0" borderId="0" xfId="0" applyFont="1" applyAlignment="1">
      <alignment vertical="center"/>
    </xf>
    <xf numFmtId="38" fontId="4" fillId="0" borderId="17" xfId="1" applyFont="1" applyFill="1" applyBorder="1" applyAlignment="1">
      <alignment vertical="center"/>
    </xf>
    <xf numFmtId="38" fontId="4" fillId="0" borderId="15" xfId="1" applyFont="1" applyFill="1" applyBorder="1" applyAlignment="1">
      <alignment vertical="center"/>
    </xf>
    <xf numFmtId="0" fontId="4" fillId="0" borderId="19"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5" xfId="0" applyFont="1" applyFill="1" applyBorder="1" applyAlignment="1" applyProtection="1">
      <alignment horizontal="right" vertical="center"/>
    </xf>
    <xf numFmtId="0" fontId="4" fillId="0" borderId="29" xfId="0" applyFont="1" applyFill="1" applyBorder="1" applyAlignment="1" applyProtection="1">
      <alignment horizontal="right" vertical="center"/>
    </xf>
    <xf numFmtId="38" fontId="4" fillId="0" borderId="12" xfId="1" applyFont="1" applyFill="1" applyBorder="1" applyAlignment="1" applyProtection="1">
      <alignment vertical="center"/>
    </xf>
    <xf numFmtId="38" fontId="4" fillId="0" borderId="16" xfId="1" applyFont="1" applyFill="1" applyBorder="1" applyAlignment="1" applyProtection="1">
      <alignment vertical="center"/>
    </xf>
    <xf numFmtId="38" fontId="4" fillId="0" borderId="17" xfId="1" applyFont="1" applyFill="1" applyBorder="1" applyAlignment="1" applyProtection="1">
      <alignment vertical="center"/>
    </xf>
    <xf numFmtId="38" fontId="4" fillId="0" borderId="15" xfId="1" applyFont="1" applyFill="1" applyBorder="1" applyAlignment="1" applyProtection="1">
      <alignment vertical="center"/>
    </xf>
    <xf numFmtId="38" fontId="4" fillId="0" borderId="21" xfId="1" applyFont="1" applyFill="1" applyBorder="1" applyAlignment="1" applyProtection="1">
      <alignment vertical="center"/>
    </xf>
    <xf numFmtId="0" fontId="4" fillId="0" borderId="24"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24"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38" fontId="4" fillId="0" borderId="11" xfId="1" applyFont="1" applyFill="1" applyBorder="1" applyAlignment="1" applyProtection="1">
      <alignment vertical="center"/>
    </xf>
    <xf numFmtId="38" fontId="4" fillId="0" borderId="13" xfId="1" applyFont="1" applyFill="1" applyBorder="1" applyAlignment="1" applyProtection="1">
      <alignment vertical="center"/>
    </xf>
    <xf numFmtId="38" fontId="4" fillId="0" borderId="31" xfId="1" applyFont="1" applyFill="1" applyBorder="1" applyAlignment="1" applyProtection="1">
      <alignment vertical="center"/>
    </xf>
    <xf numFmtId="38" fontId="4" fillId="0" borderId="32" xfId="1" applyFont="1" applyFill="1" applyBorder="1" applyAlignment="1" applyProtection="1">
      <alignment vertical="center"/>
    </xf>
    <xf numFmtId="0" fontId="4" fillId="0" borderId="19" xfId="0" applyFont="1" applyFill="1" applyBorder="1" applyAlignment="1">
      <alignment vertical="center"/>
    </xf>
    <xf numFmtId="0" fontId="4" fillId="0" borderId="30" xfId="0" applyFont="1" applyFill="1" applyBorder="1" applyAlignment="1">
      <alignment horizontal="center" vertical="center"/>
    </xf>
    <xf numFmtId="38" fontId="4" fillId="0" borderId="11" xfId="1" applyFont="1" applyFill="1" applyBorder="1" applyAlignment="1">
      <alignment vertical="center"/>
    </xf>
    <xf numFmtId="38" fontId="4" fillId="0" borderId="31" xfId="1" applyFont="1" applyFill="1" applyBorder="1" applyAlignment="1">
      <alignment vertical="center"/>
    </xf>
    <xf numFmtId="38" fontId="4" fillId="0" borderId="32" xfId="1" applyFont="1" applyFill="1" applyBorder="1" applyAlignment="1">
      <alignment vertical="center"/>
    </xf>
    <xf numFmtId="38" fontId="4" fillId="0" borderId="16" xfId="1" applyFont="1" applyFill="1" applyBorder="1" applyAlignment="1" applyProtection="1">
      <alignment vertical="center"/>
      <protection locked="0"/>
    </xf>
    <xf numFmtId="0" fontId="4" fillId="0" borderId="0" xfId="0" applyFont="1" applyBorder="1" applyAlignment="1">
      <alignment horizontal="right" vertical="center"/>
    </xf>
    <xf numFmtId="38" fontId="4" fillId="0" borderId="4" xfId="1" applyFont="1" applyBorder="1" applyAlignment="1">
      <alignment horizontal="right" vertical="center"/>
    </xf>
    <xf numFmtId="38" fontId="4" fillId="0" borderId="5" xfId="1" applyFont="1" applyBorder="1" applyAlignment="1">
      <alignment horizontal="right" vertical="center"/>
    </xf>
    <xf numFmtId="0" fontId="4" fillId="0" borderId="18" xfId="0" applyFont="1" applyBorder="1" applyAlignment="1">
      <alignment horizontal="center" vertical="center"/>
    </xf>
    <xf numFmtId="49" fontId="4" fillId="0" borderId="18" xfId="0" applyNumberFormat="1" applyFont="1" applyBorder="1" applyAlignment="1">
      <alignment horizontal="center" vertical="center"/>
    </xf>
    <xf numFmtId="38" fontId="4" fillId="0" borderId="18" xfId="0" applyNumberFormat="1" applyFont="1" applyBorder="1" applyAlignment="1">
      <alignment vertical="center"/>
    </xf>
    <xf numFmtId="0" fontId="4" fillId="0" borderId="0" xfId="0" applyFont="1" applyBorder="1" applyAlignment="1">
      <alignment horizontal="distributed" vertical="center"/>
    </xf>
    <xf numFmtId="38" fontId="4" fillId="0" borderId="0" xfId="1" applyFont="1" applyBorder="1"/>
    <xf numFmtId="49" fontId="4" fillId="2" borderId="0" xfId="0" applyNumberFormat="1" applyFont="1" applyFill="1" applyAlignment="1">
      <alignment vertical="center"/>
    </xf>
    <xf numFmtId="0" fontId="4" fillId="2" borderId="0" xfId="0" applyFont="1" applyFill="1" applyAlignment="1">
      <alignment vertical="center"/>
    </xf>
    <xf numFmtId="49" fontId="4" fillId="2" borderId="2" xfId="0" applyNumberFormat="1" applyFont="1" applyFill="1" applyBorder="1" applyAlignment="1">
      <alignment vertical="center"/>
    </xf>
    <xf numFmtId="49" fontId="4" fillId="2" borderId="10" xfId="0" applyNumberFormat="1" applyFont="1" applyFill="1" applyBorder="1" applyAlignment="1">
      <alignment vertical="center"/>
    </xf>
    <xf numFmtId="38" fontId="4" fillId="2" borderId="11" xfId="1" applyFont="1" applyFill="1" applyBorder="1" applyAlignment="1">
      <alignment vertical="center"/>
    </xf>
    <xf numFmtId="38" fontId="4" fillId="2" borderId="12" xfId="1" applyFont="1" applyFill="1" applyBorder="1" applyAlignment="1">
      <alignment vertical="center"/>
    </xf>
    <xf numFmtId="38" fontId="4" fillId="2" borderId="13" xfId="1" applyFont="1" applyFill="1" applyBorder="1" applyAlignment="1">
      <alignment vertical="center"/>
    </xf>
    <xf numFmtId="49" fontId="4" fillId="2" borderId="14" xfId="0" applyNumberFormat="1" applyFont="1" applyFill="1" applyBorder="1" applyAlignment="1">
      <alignment vertical="center"/>
    </xf>
    <xf numFmtId="38" fontId="4" fillId="2" borderId="15" xfId="1" applyFont="1" applyFill="1" applyBorder="1" applyAlignment="1">
      <alignment vertical="center"/>
    </xf>
    <xf numFmtId="38" fontId="4" fillId="2" borderId="17" xfId="1" applyFont="1" applyFill="1" applyBorder="1" applyAlignment="1">
      <alignment vertical="center"/>
    </xf>
    <xf numFmtId="179" fontId="4" fillId="2" borderId="16" xfId="1" applyNumberFormat="1" applyFont="1" applyFill="1" applyBorder="1" applyAlignment="1">
      <alignment vertical="center"/>
    </xf>
    <xf numFmtId="179" fontId="4" fillId="2" borderId="17" xfId="1" applyNumberFormat="1" applyFont="1" applyFill="1" applyBorder="1" applyAlignment="1">
      <alignment vertical="center"/>
    </xf>
    <xf numFmtId="176" fontId="4" fillId="2" borderId="16" xfId="1" applyNumberFormat="1" applyFont="1" applyFill="1" applyBorder="1" applyAlignment="1">
      <alignment vertical="center"/>
    </xf>
    <xf numFmtId="176" fontId="4" fillId="2" borderId="17" xfId="1" applyNumberFormat="1" applyFont="1" applyFill="1" applyBorder="1" applyAlignment="1">
      <alignment vertical="center"/>
    </xf>
    <xf numFmtId="38" fontId="4" fillId="2" borderId="17" xfId="1" applyNumberFormat="1" applyFont="1" applyFill="1" applyBorder="1" applyAlignment="1">
      <alignment vertical="center"/>
    </xf>
    <xf numFmtId="38" fontId="4" fillId="2" borderId="22" xfId="1" applyFont="1" applyFill="1" applyBorder="1" applyAlignment="1">
      <alignment vertical="center"/>
    </xf>
    <xf numFmtId="38" fontId="4" fillId="2" borderId="23" xfId="1" applyFont="1" applyFill="1" applyBorder="1" applyAlignment="1">
      <alignment vertical="center"/>
    </xf>
    <xf numFmtId="49" fontId="4" fillId="2" borderId="25" xfId="0" applyNumberFormat="1" applyFont="1" applyFill="1" applyBorder="1" applyAlignment="1">
      <alignment vertical="center"/>
    </xf>
    <xf numFmtId="176" fontId="4" fillId="2" borderId="26" xfId="1" applyNumberFormat="1" applyFont="1" applyFill="1" applyBorder="1" applyAlignment="1">
      <alignment vertical="center"/>
    </xf>
    <xf numFmtId="176" fontId="4" fillId="2" borderId="23" xfId="1" applyNumberFormat="1" applyFont="1" applyFill="1" applyBorder="1" applyAlignment="1">
      <alignment vertical="center"/>
    </xf>
    <xf numFmtId="179" fontId="4" fillId="2" borderId="0" xfId="0" applyNumberFormat="1" applyFont="1" applyFill="1" applyAlignment="1">
      <alignment vertical="center"/>
    </xf>
    <xf numFmtId="49" fontId="4" fillId="2" borderId="18" xfId="0" applyNumberFormat="1" applyFont="1" applyFill="1" applyBorder="1" applyAlignment="1">
      <alignment vertical="center"/>
    </xf>
    <xf numFmtId="0" fontId="4" fillId="2" borderId="18" xfId="0" applyFont="1" applyFill="1" applyBorder="1" applyAlignment="1">
      <alignment vertical="center"/>
    </xf>
    <xf numFmtId="38" fontId="4" fillId="2" borderId="18" xfId="1" applyFont="1" applyFill="1" applyBorder="1" applyAlignment="1">
      <alignment vertical="center"/>
    </xf>
    <xf numFmtId="49" fontId="4" fillId="0" borderId="33" xfId="0" applyNumberFormat="1" applyFont="1" applyBorder="1" applyAlignment="1">
      <alignment vertical="center"/>
    </xf>
    <xf numFmtId="49" fontId="4" fillId="0" borderId="34" xfId="0" applyNumberFormat="1" applyFont="1" applyBorder="1" applyAlignment="1">
      <alignment vertical="center"/>
    </xf>
    <xf numFmtId="38" fontId="4" fillId="0" borderId="35" xfId="1" applyFont="1" applyBorder="1" applyAlignment="1">
      <alignment vertical="center"/>
    </xf>
    <xf numFmtId="38" fontId="4" fillId="0" borderId="20" xfId="1" applyFont="1" applyBorder="1" applyAlignment="1">
      <alignment vertical="center"/>
    </xf>
    <xf numFmtId="179" fontId="4" fillId="0" borderId="36" xfId="1" applyNumberFormat="1" applyFont="1" applyBorder="1" applyAlignment="1">
      <alignment vertical="center"/>
    </xf>
    <xf numFmtId="179" fontId="4" fillId="0" borderId="37" xfId="1" applyNumberFormat="1" applyFont="1" applyBorder="1" applyAlignment="1">
      <alignment vertical="center"/>
    </xf>
    <xf numFmtId="0" fontId="4" fillId="2" borderId="0" xfId="0" applyFont="1" applyFill="1" applyAlignment="1">
      <alignment horizontal="right" vertical="center"/>
    </xf>
    <xf numFmtId="0" fontId="7" fillId="2" borderId="0" xfId="0" applyFont="1" applyFill="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38" fontId="4" fillId="2" borderId="35" xfId="1" applyFont="1" applyFill="1" applyBorder="1" applyAlignment="1">
      <alignment vertical="center"/>
    </xf>
    <xf numFmtId="38" fontId="4" fillId="0" borderId="42" xfId="1" applyFont="1" applyBorder="1" applyAlignment="1">
      <alignment vertical="center"/>
    </xf>
    <xf numFmtId="0" fontId="4" fillId="0" borderId="43" xfId="0" applyFont="1" applyBorder="1" applyAlignment="1">
      <alignment vertical="center"/>
    </xf>
    <xf numFmtId="0" fontId="5" fillId="0" borderId="22" xfId="0" applyFont="1" applyFill="1" applyBorder="1" applyAlignment="1">
      <alignment horizontal="center" vertical="center"/>
    </xf>
    <xf numFmtId="0" fontId="5" fillId="0" borderId="3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8" xfId="0" applyFont="1" applyFill="1" applyBorder="1" applyAlignment="1" applyProtection="1">
      <alignment horizontal="right" vertical="center"/>
    </xf>
    <xf numFmtId="0" fontId="5" fillId="0" borderId="19" xfId="0" applyFont="1" applyFill="1" applyBorder="1" applyAlignment="1" applyProtection="1">
      <alignment horizontal="righ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27" xfId="0" applyFont="1" applyFill="1" applyBorder="1" applyAlignment="1">
      <alignment horizontal="right" vertical="center" wrapText="1"/>
    </xf>
    <xf numFmtId="177" fontId="8" fillId="2" borderId="15" xfId="0" applyNumberFormat="1" applyFont="1" applyFill="1" applyBorder="1" applyAlignment="1" applyProtection="1">
      <alignment vertical="center"/>
      <protection locked="0"/>
    </xf>
    <xf numFmtId="38" fontId="8" fillId="3" borderId="15" xfId="1" applyNumberFormat="1" applyFont="1" applyFill="1" applyBorder="1" applyAlignment="1">
      <alignment vertical="center"/>
    </xf>
    <xf numFmtId="178" fontId="8" fillId="2" borderId="16" xfId="0" applyNumberFormat="1" applyFont="1" applyFill="1" applyBorder="1" applyAlignment="1" applyProtection="1">
      <alignment vertical="center"/>
      <protection locked="0"/>
    </xf>
    <xf numFmtId="177" fontId="8" fillId="2" borderId="22" xfId="0" applyNumberFormat="1" applyFont="1" applyFill="1" applyBorder="1" applyAlignment="1" applyProtection="1">
      <alignment vertical="center"/>
      <protection locked="0"/>
    </xf>
    <xf numFmtId="38" fontId="8" fillId="3" borderId="22" xfId="1" applyNumberFormat="1" applyFont="1" applyFill="1" applyBorder="1" applyAlignment="1">
      <alignment vertical="center"/>
    </xf>
    <xf numFmtId="178" fontId="8" fillId="2" borderId="26" xfId="0" applyNumberFormat="1" applyFont="1" applyFill="1" applyBorder="1" applyAlignment="1" applyProtection="1">
      <alignment vertical="center"/>
      <protection locked="0"/>
    </xf>
    <xf numFmtId="38" fontId="8" fillId="3" borderId="20" xfId="1" applyNumberFormat="1" applyFont="1" applyFill="1" applyBorder="1" applyAlignment="1">
      <alignment vertical="center"/>
    </xf>
    <xf numFmtId="0" fontId="8" fillId="2" borderId="18" xfId="0" applyFont="1" applyFill="1" applyBorder="1" applyAlignment="1">
      <alignment horizontal="distributed" vertical="center"/>
    </xf>
    <xf numFmtId="38" fontId="8" fillId="2" borderId="49" xfId="1" applyFont="1" applyFill="1" applyBorder="1" applyAlignment="1">
      <alignment vertical="center"/>
    </xf>
    <xf numFmtId="38" fontId="8" fillId="2" borderId="50" xfId="1" applyFont="1" applyFill="1" applyBorder="1" applyAlignment="1">
      <alignment vertical="center"/>
    </xf>
    <xf numFmtId="38" fontId="8" fillId="2" borderId="51" xfId="1" applyFont="1" applyFill="1" applyBorder="1" applyAlignment="1">
      <alignment vertical="center"/>
    </xf>
    <xf numFmtId="177" fontId="8" fillId="2" borderId="49" xfId="0" applyNumberFormat="1" applyFont="1" applyFill="1" applyBorder="1" applyAlignment="1" applyProtection="1">
      <alignment vertical="center"/>
      <protection locked="0"/>
    </xf>
    <xf numFmtId="178" fontId="8" fillId="2" borderId="51" xfId="0" applyNumberFormat="1" applyFont="1" applyFill="1" applyBorder="1" applyAlignment="1" applyProtection="1">
      <alignment vertical="center"/>
      <protection locked="0"/>
    </xf>
    <xf numFmtId="177" fontId="8" fillId="2" borderId="11" xfId="0" applyNumberFormat="1" applyFont="1" applyFill="1" applyBorder="1" applyAlignment="1" applyProtection="1">
      <alignment vertical="center"/>
      <protection locked="0"/>
    </xf>
    <xf numFmtId="38" fontId="8" fillId="3" borderId="11" xfId="1" applyNumberFormat="1" applyFont="1" applyFill="1" applyBorder="1" applyAlignment="1">
      <alignment vertical="center"/>
    </xf>
    <xf numFmtId="178" fontId="8" fillId="2" borderId="12" xfId="0" applyNumberFormat="1" applyFont="1" applyFill="1" applyBorder="1" applyAlignment="1" applyProtection="1">
      <alignment vertical="center"/>
      <protection locked="0"/>
    </xf>
    <xf numFmtId="38" fontId="8" fillId="2" borderId="9" xfId="1" applyFont="1" applyFill="1" applyBorder="1" applyAlignment="1">
      <alignment vertical="center"/>
    </xf>
    <xf numFmtId="177" fontId="8" fillId="2" borderId="4" xfId="0" applyNumberFormat="1" applyFont="1" applyFill="1" applyBorder="1" applyAlignment="1" applyProtection="1">
      <alignment vertical="center"/>
      <protection locked="0"/>
    </xf>
    <xf numFmtId="178" fontId="8" fillId="2" borderId="9" xfId="0" applyNumberFormat="1" applyFont="1" applyFill="1" applyBorder="1" applyAlignment="1" applyProtection="1">
      <alignment vertical="center"/>
      <protection locked="0"/>
    </xf>
    <xf numFmtId="0" fontId="8" fillId="0" borderId="0" xfId="0" applyFont="1" applyFill="1" applyAlignment="1">
      <alignment vertical="center"/>
    </xf>
    <xf numFmtId="0" fontId="8" fillId="0" borderId="1" xfId="0" applyFont="1" applyFill="1" applyBorder="1" applyAlignment="1">
      <alignment horizontal="right" vertical="center"/>
    </xf>
    <xf numFmtId="0" fontId="8" fillId="0" borderId="52" xfId="0" applyFont="1" applyFill="1" applyBorder="1" applyAlignment="1">
      <alignment horizontal="center" shrinkToFit="1"/>
    </xf>
    <xf numFmtId="0" fontId="8" fillId="0" borderId="2" xfId="0" applyFont="1" applyFill="1" applyBorder="1" applyAlignment="1">
      <alignment vertical="center"/>
    </xf>
    <xf numFmtId="0" fontId="8" fillId="0" borderId="44" xfId="0" applyFont="1" applyFill="1" applyBorder="1" applyAlignment="1">
      <alignment horizontal="center" vertical="center" wrapText="1"/>
    </xf>
    <xf numFmtId="0" fontId="8" fillId="0" borderId="27" xfId="0" applyFont="1" applyFill="1" applyBorder="1" applyAlignment="1">
      <alignment horizontal="right" vertical="center" wrapText="1"/>
    </xf>
    <xf numFmtId="0" fontId="8" fillId="0" borderId="44" xfId="0" applyFont="1" applyFill="1" applyBorder="1" applyAlignment="1">
      <alignment horizontal="right" vertical="center" wrapText="1"/>
    </xf>
    <xf numFmtId="0" fontId="8" fillId="0" borderId="3" xfId="0" applyFont="1" applyFill="1" applyBorder="1" applyAlignment="1">
      <alignment vertical="center"/>
    </xf>
    <xf numFmtId="0" fontId="8" fillId="0" borderId="4" xfId="0" applyFont="1" applyFill="1" applyBorder="1" applyAlignment="1">
      <alignment horizontal="right"/>
    </xf>
    <xf numFmtId="0" fontId="8" fillId="0" borderId="7" xfId="0" applyFont="1" applyFill="1" applyBorder="1" applyAlignment="1">
      <alignment horizontal="right"/>
    </xf>
    <xf numFmtId="0" fontId="8" fillId="0" borderId="9" xfId="0" applyFont="1" applyFill="1" applyBorder="1" applyAlignment="1">
      <alignment horizontal="right"/>
    </xf>
    <xf numFmtId="177" fontId="8" fillId="0" borderId="11" xfId="0" applyNumberFormat="1" applyFont="1" applyFill="1" applyBorder="1" applyAlignment="1" applyProtection="1">
      <alignment vertical="center"/>
      <protection locked="0"/>
    </xf>
    <xf numFmtId="38" fontId="8" fillId="0" borderId="15" xfId="1" applyFont="1" applyBorder="1" applyAlignment="1">
      <alignment vertical="center"/>
    </xf>
    <xf numFmtId="177" fontId="8" fillId="0" borderId="15" xfId="0" applyNumberFormat="1" applyFont="1" applyFill="1" applyBorder="1" applyAlignment="1" applyProtection="1">
      <alignment vertical="center"/>
      <protection locked="0"/>
    </xf>
    <xf numFmtId="177" fontId="8" fillId="0" borderId="22" xfId="0" applyNumberFormat="1" applyFont="1" applyFill="1" applyBorder="1" applyAlignment="1" applyProtection="1">
      <alignment vertical="center"/>
      <protection locked="0"/>
    </xf>
    <xf numFmtId="38" fontId="8" fillId="0" borderId="53" xfId="1" applyFont="1" applyBorder="1" applyAlignment="1">
      <alignment vertical="center"/>
    </xf>
    <xf numFmtId="177" fontId="8" fillId="0" borderId="49" xfId="0" applyNumberFormat="1" applyFont="1" applyFill="1" applyBorder="1" applyAlignment="1" applyProtection="1">
      <alignment vertical="center"/>
      <protection locked="0"/>
    </xf>
    <xf numFmtId="38" fontId="8" fillId="0" borderId="47" xfId="1" applyFont="1" applyBorder="1" applyAlignment="1">
      <alignment vertical="center"/>
    </xf>
    <xf numFmtId="177" fontId="8" fillId="0" borderId="47" xfId="0" applyNumberFormat="1" applyFont="1" applyFill="1" applyBorder="1" applyAlignment="1" applyProtection="1">
      <alignment vertical="center"/>
      <protection locked="0"/>
    </xf>
    <xf numFmtId="0" fontId="8" fillId="0" borderId="18" xfId="0" applyFont="1" applyFill="1" applyBorder="1" applyAlignment="1">
      <alignment horizontal="distributed" vertical="center"/>
    </xf>
    <xf numFmtId="0" fontId="8" fillId="0" borderId="3" xfId="0" applyFont="1" applyFill="1" applyBorder="1" applyAlignment="1">
      <alignment horizontal="distributed" vertical="center"/>
    </xf>
    <xf numFmtId="177" fontId="8" fillId="0" borderId="4" xfId="0" applyNumberFormat="1" applyFont="1" applyFill="1" applyBorder="1" applyAlignment="1" applyProtection="1">
      <alignment vertical="center"/>
      <protection locked="0"/>
    </xf>
    <xf numFmtId="0" fontId="8" fillId="0" borderId="0" xfId="0" applyFont="1" applyFill="1" applyBorder="1" applyAlignment="1">
      <alignment vertical="center"/>
    </xf>
    <xf numFmtId="0" fontId="8" fillId="0" borderId="54" xfId="0" applyFont="1" applyFill="1" applyBorder="1" applyAlignment="1">
      <alignment horizontal="right" vertical="center"/>
    </xf>
    <xf numFmtId="0" fontId="8" fillId="0" borderId="24" xfId="0" applyFont="1" applyFill="1" applyBorder="1" applyAlignment="1">
      <alignment vertical="center"/>
    </xf>
    <xf numFmtId="0" fontId="8" fillId="0" borderId="6" xfId="0" applyFont="1" applyFill="1" applyBorder="1" applyAlignment="1">
      <alignment vertical="center"/>
    </xf>
    <xf numFmtId="178" fontId="8" fillId="0" borderId="12" xfId="0" applyNumberFormat="1" applyFont="1" applyFill="1" applyBorder="1" applyAlignment="1" applyProtection="1">
      <alignment vertical="center"/>
      <protection locked="0"/>
    </xf>
    <xf numFmtId="0" fontId="9" fillId="0" borderId="0" xfId="0" applyFont="1" applyFill="1" applyAlignment="1">
      <alignment vertical="center"/>
    </xf>
    <xf numFmtId="178" fontId="8" fillId="0" borderId="16" xfId="0" applyNumberFormat="1" applyFont="1" applyFill="1" applyBorder="1" applyAlignment="1" applyProtection="1">
      <alignment vertical="center"/>
      <protection locked="0"/>
    </xf>
    <xf numFmtId="178" fontId="8" fillId="0" borderId="26" xfId="0" applyNumberFormat="1" applyFont="1" applyFill="1" applyBorder="1" applyAlignment="1" applyProtection="1">
      <alignment vertical="center"/>
      <protection locked="0"/>
    </xf>
    <xf numFmtId="178" fontId="8" fillId="0" borderId="51" xfId="0" applyNumberFormat="1" applyFont="1" applyFill="1" applyBorder="1" applyAlignment="1" applyProtection="1">
      <alignment vertical="center"/>
      <protection locked="0"/>
    </xf>
    <xf numFmtId="178" fontId="8" fillId="0" borderId="46" xfId="0" applyNumberFormat="1" applyFont="1" applyFill="1" applyBorder="1" applyAlignment="1" applyProtection="1">
      <alignment vertical="center"/>
      <protection locked="0"/>
    </xf>
    <xf numFmtId="178" fontId="8" fillId="0" borderId="9" xfId="0" applyNumberFormat="1" applyFont="1" applyFill="1" applyBorder="1" applyAlignment="1" applyProtection="1">
      <alignment vertical="center"/>
      <protection locked="0"/>
    </xf>
    <xf numFmtId="38" fontId="8" fillId="0" borderId="0" xfId="1" applyFont="1" applyFill="1" applyAlignment="1">
      <alignment vertical="center"/>
    </xf>
    <xf numFmtId="38" fontId="8" fillId="0" borderId="1" xfId="1" applyFont="1" applyFill="1" applyBorder="1" applyAlignment="1">
      <alignment horizontal="right" vertical="center"/>
    </xf>
    <xf numFmtId="38" fontId="8" fillId="0" borderId="2" xfId="1" applyFont="1" applyFill="1" applyBorder="1" applyAlignment="1">
      <alignment vertical="center"/>
    </xf>
    <xf numFmtId="38" fontId="8" fillId="0" borderId="3" xfId="1" applyFont="1" applyFill="1" applyBorder="1" applyAlignment="1">
      <alignment vertical="center"/>
    </xf>
    <xf numFmtId="38" fontId="8" fillId="0" borderId="11" xfId="1" applyFont="1" applyFill="1" applyBorder="1" applyAlignment="1" applyProtection="1">
      <alignment vertical="center"/>
      <protection locked="0"/>
    </xf>
    <xf numFmtId="38" fontId="8" fillId="0" borderId="15" xfId="1" applyFont="1" applyFill="1" applyBorder="1" applyAlignment="1" applyProtection="1">
      <alignment vertical="center"/>
      <protection locked="0"/>
    </xf>
    <xf numFmtId="38" fontId="8" fillId="0" borderId="22" xfId="1" applyFont="1" applyFill="1" applyBorder="1" applyAlignment="1" applyProtection="1">
      <alignment vertical="center"/>
      <protection locked="0"/>
    </xf>
    <xf numFmtId="38" fontId="8" fillId="0" borderId="55" xfId="1" applyFont="1" applyBorder="1" applyAlignment="1">
      <alignment vertical="center"/>
    </xf>
    <xf numFmtId="38" fontId="8" fillId="0" borderId="49" xfId="1" applyFont="1" applyFill="1" applyBorder="1" applyAlignment="1" applyProtection="1">
      <alignment vertical="center"/>
      <protection locked="0"/>
    </xf>
    <xf numFmtId="38" fontId="8" fillId="0" borderId="47" xfId="1" applyFont="1" applyFill="1" applyBorder="1" applyAlignment="1" applyProtection="1">
      <alignment vertical="center"/>
      <protection locked="0"/>
    </xf>
    <xf numFmtId="38" fontId="8" fillId="0" borderId="18" xfId="1" applyFont="1" applyFill="1" applyBorder="1" applyAlignment="1">
      <alignment horizontal="distributed" vertical="center"/>
    </xf>
    <xf numFmtId="0" fontId="8" fillId="0" borderId="35" xfId="0" applyFont="1" applyFill="1" applyBorder="1" applyAlignment="1">
      <alignment horizontal="center" vertical="center" wrapText="1"/>
    </xf>
    <xf numFmtId="0" fontId="8" fillId="0" borderId="28" xfId="0" applyFont="1" applyFill="1" applyBorder="1" applyAlignment="1">
      <alignment horizontal="right" vertical="center" wrapText="1"/>
    </xf>
    <xf numFmtId="0" fontId="8" fillId="0" borderId="19" xfId="0" applyFont="1" applyFill="1" applyBorder="1" applyAlignment="1">
      <alignment horizontal="right" vertical="center" wrapText="1"/>
    </xf>
    <xf numFmtId="0" fontId="8" fillId="0" borderId="6" xfId="0" applyFont="1" applyFill="1" applyBorder="1" applyAlignment="1">
      <alignment horizontal="right" vertical="center"/>
    </xf>
    <xf numFmtId="0" fontId="8" fillId="0" borderId="7" xfId="0" applyFont="1" applyFill="1" applyBorder="1" applyAlignment="1">
      <alignment horizontal="right" vertical="center"/>
    </xf>
    <xf numFmtId="0" fontId="8" fillId="0" borderId="5" xfId="0" applyFont="1" applyFill="1" applyBorder="1" applyAlignment="1">
      <alignment horizontal="right" vertical="center"/>
    </xf>
    <xf numFmtId="0" fontId="8" fillId="0" borderId="29" xfId="0" applyFont="1" applyFill="1" applyBorder="1" applyAlignment="1">
      <alignment horizontal="right" vertical="center"/>
    </xf>
    <xf numFmtId="38" fontId="8" fillId="0" borderId="15" xfId="1" applyFont="1" applyFill="1" applyBorder="1" applyAlignment="1" applyProtection="1">
      <alignment horizontal="right" vertical="center"/>
      <protection locked="0"/>
    </xf>
    <xf numFmtId="0" fontId="8" fillId="0" borderId="0" xfId="0" applyFont="1" applyAlignment="1">
      <alignment vertical="center"/>
    </xf>
    <xf numFmtId="0" fontId="8" fillId="0" borderId="38" xfId="0" applyFont="1" applyFill="1" applyBorder="1" applyAlignment="1">
      <alignment horizontal="center" vertical="center" shrinkToFit="1"/>
    </xf>
    <xf numFmtId="38" fontId="8" fillId="0" borderId="0" xfId="1" applyFont="1" applyFill="1" applyBorder="1" applyAlignment="1">
      <alignment vertical="center"/>
    </xf>
    <xf numFmtId="38" fontId="8" fillId="0" borderId="3" xfId="1" applyFont="1" applyFill="1" applyBorder="1" applyAlignment="1">
      <alignment horizontal="distributed" vertical="center"/>
    </xf>
    <xf numFmtId="38" fontId="8" fillId="0" borderId="27" xfId="1" applyFont="1" applyFill="1" applyBorder="1" applyAlignment="1" applyProtection="1">
      <alignment vertical="center"/>
      <protection locked="0"/>
    </xf>
    <xf numFmtId="0" fontId="8" fillId="2" borderId="1" xfId="0" applyFont="1" applyFill="1" applyBorder="1" applyAlignment="1">
      <alignment horizontal="right" vertical="center"/>
    </xf>
    <xf numFmtId="0" fontId="8" fillId="2" borderId="38" xfId="0" applyFont="1" applyFill="1" applyBorder="1" applyAlignment="1">
      <alignment vertical="center" shrinkToFit="1"/>
    </xf>
    <xf numFmtId="0" fontId="8" fillId="2" borderId="0" xfId="0" applyFont="1" applyFill="1" applyBorder="1" applyAlignment="1">
      <alignment vertical="center" shrinkToFit="1"/>
    </xf>
    <xf numFmtId="0" fontId="8" fillId="2" borderId="0" xfId="0" applyFont="1" applyFill="1" applyBorder="1" applyAlignment="1">
      <alignment horizontal="center" vertical="center" wrapText="1"/>
    </xf>
    <xf numFmtId="0" fontId="8" fillId="2" borderId="19"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3" xfId="0" applyFont="1" applyFill="1" applyBorder="1" applyAlignment="1">
      <alignment vertical="center"/>
    </xf>
    <xf numFmtId="0" fontId="8" fillId="2" borderId="6" xfId="0" applyFont="1" applyFill="1" applyBorder="1" applyAlignment="1">
      <alignment horizontal="right" vertical="center"/>
    </xf>
    <xf numFmtId="0" fontId="8" fillId="2" borderId="7" xfId="0" applyFont="1" applyFill="1" applyBorder="1" applyAlignment="1">
      <alignment horizontal="right" vertical="center"/>
    </xf>
    <xf numFmtId="0" fontId="8" fillId="2" borderId="5" xfId="0" applyFont="1" applyFill="1" applyBorder="1" applyAlignment="1">
      <alignment horizontal="righ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0" xfId="0" applyFont="1" applyFill="1"/>
    <xf numFmtId="177" fontId="8" fillId="2" borderId="13" xfId="0" applyNumberFormat="1" applyFont="1" applyFill="1" applyBorder="1" applyAlignment="1" applyProtection="1">
      <alignment vertical="center"/>
      <protection locked="0"/>
    </xf>
    <xf numFmtId="177" fontId="8" fillId="2" borderId="12" xfId="0" applyNumberFormat="1" applyFont="1" applyFill="1" applyBorder="1" applyAlignment="1" applyProtection="1">
      <alignment vertical="center"/>
      <protection locked="0"/>
    </xf>
    <xf numFmtId="178" fontId="9" fillId="2" borderId="0" xfId="0" applyNumberFormat="1" applyFont="1" applyFill="1" applyBorder="1" applyAlignment="1" applyProtection="1">
      <alignment vertical="center"/>
      <protection locked="0"/>
    </xf>
    <xf numFmtId="0" fontId="9" fillId="2" borderId="0" xfId="0" applyFont="1" applyFill="1"/>
    <xf numFmtId="38" fontId="9" fillId="2" borderId="0" xfId="1" applyFont="1" applyFill="1"/>
    <xf numFmtId="0" fontId="9" fillId="2" borderId="0" xfId="0" applyFont="1" applyFill="1" applyAlignment="1">
      <alignment vertical="center"/>
    </xf>
    <xf numFmtId="177" fontId="8" fillId="2" borderId="17" xfId="0" applyNumberFormat="1" applyFont="1" applyFill="1" applyBorder="1" applyAlignment="1" applyProtection="1">
      <alignment vertical="center"/>
      <protection locked="0"/>
    </xf>
    <xf numFmtId="177" fontId="8" fillId="2" borderId="16" xfId="0" applyNumberFormat="1" applyFont="1" applyFill="1" applyBorder="1" applyAlignment="1" applyProtection="1">
      <alignment vertical="center"/>
      <protection locked="0"/>
    </xf>
    <xf numFmtId="177" fontId="8" fillId="2" borderId="23" xfId="0" applyNumberFormat="1" applyFont="1" applyFill="1" applyBorder="1" applyAlignment="1" applyProtection="1">
      <alignment vertical="center"/>
      <protection locked="0"/>
    </xf>
    <xf numFmtId="177" fontId="8" fillId="2" borderId="26" xfId="0" applyNumberFormat="1" applyFont="1" applyFill="1" applyBorder="1" applyAlignment="1" applyProtection="1">
      <alignment vertical="center"/>
      <protection locked="0"/>
    </xf>
    <xf numFmtId="177" fontId="8" fillId="2" borderId="50" xfId="0" applyNumberFormat="1" applyFont="1" applyFill="1" applyBorder="1" applyAlignment="1" applyProtection="1">
      <alignment vertical="center"/>
      <protection locked="0"/>
    </xf>
    <xf numFmtId="177" fontId="8" fillId="2" borderId="51" xfId="0" applyNumberFormat="1" applyFont="1" applyFill="1" applyBorder="1" applyAlignment="1" applyProtection="1">
      <alignment vertical="center"/>
      <protection locked="0"/>
    </xf>
    <xf numFmtId="178" fontId="8" fillId="2" borderId="0" xfId="0" applyNumberFormat="1" applyFont="1" applyFill="1" applyBorder="1" applyAlignment="1" applyProtection="1">
      <alignment vertical="center"/>
      <protection locked="0"/>
    </xf>
    <xf numFmtId="38" fontId="8" fillId="2" borderId="0" xfId="1" applyFont="1" applyFill="1"/>
    <xf numFmtId="177" fontId="8" fillId="2" borderId="7" xfId="0" applyNumberFormat="1" applyFont="1" applyFill="1" applyBorder="1" applyAlignment="1" applyProtection="1">
      <alignment vertical="center"/>
      <protection locked="0"/>
    </xf>
    <xf numFmtId="177" fontId="8" fillId="2" borderId="9" xfId="0" applyNumberFormat="1" applyFont="1" applyFill="1" applyBorder="1" applyAlignment="1" applyProtection="1">
      <alignment vertical="center"/>
      <protection locked="0"/>
    </xf>
    <xf numFmtId="0" fontId="8" fillId="2" borderId="28" xfId="0" applyFont="1" applyFill="1" applyBorder="1" applyAlignment="1">
      <alignment horizontal="right" vertical="center" wrapText="1"/>
    </xf>
    <xf numFmtId="0" fontId="8" fillId="2" borderId="29" xfId="0" applyFont="1" applyFill="1" applyBorder="1" applyAlignment="1">
      <alignment horizontal="right" vertical="center"/>
    </xf>
    <xf numFmtId="38" fontId="8" fillId="3" borderId="57" xfId="1" applyNumberFormat="1" applyFont="1" applyFill="1" applyBorder="1" applyAlignment="1">
      <alignment vertical="center"/>
    </xf>
    <xf numFmtId="38" fontId="8" fillId="3" borderId="35" xfId="1" applyNumberFormat="1" applyFont="1" applyFill="1" applyBorder="1" applyAlignment="1">
      <alignment vertical="center"/>
    </xf>
    <xf numFmtId="38" fontId="8" fillId="3" borderId="53" xfId="1" applyNumberFormat="1" applyFont="1" applyFill="1" applyBorder="1" applyAlignment="1">
      <alignment vertical="center"/>
    </xf>
    <xf numFmtId="38" fontId="8" fillId="3" borderId="29" xfId="1" applyNumberFormat="1" applyFont="1" applyFill="1" applyBorder="1" applyAlignment="1">
      <alignment vertical="center"/>
    </xf>
    <xf numFmtId="177" fontId="8" fillId="2" borderId="49" xfId="0" applyNumberFormat="1" applyFont="1" applyFill="1" applyBorder="1" applyAlignment="1">
      <alignment vertical="center"/>
    </xf>
    <xf numFmtId="177" fontId="8" fillId="2" borderId="50" xfId="0" applyNumberFormat="1" applyFont="1" applyFill="1" applyBorder="1" applyAlignment="1">
      <alignment vertical="center"/>
    </xf>
    <xf numFmtId="177" fontId="8" fillId="2" borderId="51" xfId="0" applyNumberFormat="1" applyFont="1" applyFill="1" applyBorder="1" applyAlignment="1">
      <alignment vertical="center"/>
    </xf>
    <xf numFmtId="0" fontId="9" fillId="0" borderId="0" xfId="0" applyFont="1" applyAlignment="1">
      <alignment vertical="center"/>
    </xf>
    <xf numFmtId="0" fontId="5" fillId="0" borderId="0" xfId="0" applyFont="1" applyFill="1" applyAlignment="1">
      <alignment vertical="center"/>
    </xf>
    <xf numFmtId="0" fontId="5" fillId="2" borderId="0" xfId="0" applyFont="1" applyFill="1" applyAlignment="1">
      <alignment vertical="center"/>
    </xf>
    <xf numFmtId="0" fontId="8" fillId="0" borderId="1" xfId="0" applyFont="1" applyBorder="1" applyAlignment="1">
      <alignment horizontal="distributed" vertical="center"/>
    </xf>
    <xf numFmtId="0" fontId="8" fillId="0" borderId="14" xfId="0" applyFont="1" applyBorder="1" applyAlignment="1">
      <alignment horizontal="distributed" vertical="center"/>
    </xf>
    <xf numFmtId="177" fontId="9" fillId="0" borderId="12" xfId="0" applyNumberFormat="1" applyFont="1" applyFill="1" applyBorder="1" applyAlignment="1" applyProtection="1">
      <alignment vertical="center"/>
      <protection locked="0"/>
    </xf>
    <xf numFmtId="177" fontId="9" fillId="0" borderId="16" xfId="0" applyNumberFormat="1" applyFont="1" applyFill="1" applyBorder="1" applyAlignment="1" applyProtection="1">
      <alignment vertical="center"/>
      <protection locked="0"/>
    </xf>
    <xf numFmtId="177" fontId="9" fillId="0" borderId="26" xfId="0" applyNumberFormat="1" applyFont="1" applyFill="1" applyBorder="1" applyAlignment="1" applyProtection="1">
      <alignment vertical="center"/>
      <protection locked="0"/>
    </xf>
    <xf numFmtId="177" fontId="9" fillId="0" borderId="46" xfId="0" applyNumberFormat="1" applyFont="1" applyFill="1" applyBorder="1" applyAlignment="1" applyProtection="1">
      <alignment vertical="center"/>
      <protection locked="0"/>
    </xf>
    <xf numFmtId="0" fontId="8" fillId="0" borderId="32"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Fill="1" applyBorder="1" applyAlignment="1" applyProtection="1">
      <alignment vertical="center"/>
    </xf>
    <xf numFmtId="0" fontId="4" fillId="0" borderId="35" xfId="0" applyFont="1" applyBorder="1" applyAlignment="1">
      <alignment vertical="center"/>
    </xf>
    <xf numFmtId="176" fontId="4" fillId="0" borderId="35" xfId="1" applyNumberFormat="1" applyFont="1" applyBorder="1" applyAlignment="1">
      <alignment vertical="center"/>
    </xf>
    <xf numFmtId="177" fontId="8" fillId="2" borderId="53" xfId="0" applyNumberFormat="1" applyFont="1" applyFill="1" applyBorder="1" applyAlignment="1" applyProtection="1">
      <alignment vertical="center"/>
      <protection locked="0"/>
    </xf>
    <xf numFmtId="177" fontId="8" fillId="2" borderId="27" xfId="0" applyNumberFormat="1" applyFont="1" applyFill="1" applyBorder="1" applyAlignment="1" applyProtection="1">
      <alignment vertical="center"/>
      <protection locked="0"/>
    </xf>
    <xf numFmtId="38" fontId="10" fillId="2" borderId="49" xfId="1" applyFont="1" applyFill="1" applyBorder="1" applyAlignment="1">
      <alignment vertical="center"/>
    </xf>
    <xf numFmtId="38" fontId="10" fillId="2" borderId="4" xfId="1" applyFont="1" applyFill="1" applyBorder="1" applyAlignment="1">
      <alignment vertical="center"/>
    </xf>
    <xf numFmtId="38" fontId="10" fillId="0" borderId="18" xfId="1" applyFont="1" applyFill="1" applyBorder="1" applyAlignment="1">
      <alignment horizontal="distributed" vertical="center"/>
    </xf>
    <xf numFmtId="38" fontId="10" fillId="2" borderId="50" xfId="1" applyFont="1" applyFill="1" applyBorder="1" applyAlignment="1">
      <alignment vertical="center"/>
    </xf>
    <xf numFmtId="38" fontId="10" fillId="2" borderId="51" xfId="1" applyFont="1" applyFill="1" applyBorder="1" applyAlignment="1">
      <alignment vertical="center"/>
    </xf>
    <xf numFmtId="177" fontId="10" fillId="2" borderId="49" xfId="0" applyNumberFormat="1" applyFont="1" applyFill="1" applyBorder="1" applyAlignment="1" applyProtection="1">
      <alignment vertical="center"/>
      <protection locked="0"/>
    </xf>
    <xf numFmtId="177" fontId="10" fillId="2" borderId="50" xfId="0" applyNumberFormat="1" applyFont="1" applyFill="1" applyBorder="1" applyAlignment="1" applyProtection="1">
      <alignment vertical="center"/>
      <protection locked="0"/>
    </xf>
    <xf numFmtId="177" fontId="10" fillId="2" borderId="51" xfId="0" applyNumberFormat="1" applyFont="1" applyFill="1" applyBorder="1" applyAlignment="1" applyProtection="1">
      <alignment vertical="center"/>
      <protection locked="0"/>
    </xf>
    <xf numFmtId="0" fontId="11" fillId="2" borderId="0" xfId="0" applyFont="1" applyFill="1" applyAlignment="1">
      <alignment vertical="center"/>
    </xf>
    <xf numFmtId="38" fontId="10" fillId="2" borderId="7" xfId="1" applyFont="1" applyFill="1" applyBorder="1" applyAlignment="1">
      <alignment vertical="center"/>
    </xf>
    <xf numFmtId="38" fontId="10" fillId="2" borderId="9" xfId="1" applyFont="1" applyFill="1" applyBorder="1" applyAlignment="1">
      <alignment vertical="center"/>
    </xf>
    <xf numFmtId="177" fontId="10" fillId="2" borderId="4" xfId="0" applyNumberFormat="1" applyFont="1" applyFill="1" applyBorder="1" applyAlignment="1" applyProtection="1">
      <alignment vertical="center"/>
      <protection locked="0"/>
    </xf>
    <xf numFmtId="177" fontId="10" fillId="2" borderId="7" xfId="0" applyNumberFormat="1" applyFont="1" applyFill="1" applyBorder="1" applyAlignment="1" applyProtection="1">
      <alignment vertical="center"/>
      <protection locked="0"/>
    </xf>
    <xf numFmtId="177" fontId="10" fillId="2" borderId="9" xfId="0" applyNumberFormat="1" applyFont="1" applyFill="1" applyBorder="1" applyAlignment="1" applyProtection="1">
      <alignment vertical="center"/>
      <protection locked="0"/>
    </xf>
    <xf numFmtId="0" fontId="8" fillId="0" borderId="2" xfId="0" applyFont="1" applyBorder="1" applyAlignment="1">
      <alignment horizontal="distributed" vertical="center"/>
    </xf>
    <xf numFmtId="0" fontId="8" fillId="0" borderId="25" xfId="0" applyFont="1" applyBorder="1" applyAlignment="1">
      <alignment horizontal="distributed" vertical="center"/>
    </xf>
    <xf numFmtId="0" fontId="11" fillId="0" borderId="0" xfId="0" applyFont="1" applyAlignment="1">
      <alignment vertical="center"/>
    </xf>
    <xf numFmtId="38" fontId="8" fillId="0" borderId="49" xfId="1" applyFont="1" applyFill="1" applyBorder="1" applyAlignment="1">
      <alignment vertical="center"/>
    </xf>
    <xf numFmtId="38" fontId="8" fillId="0" borderId="50" xfId="1" applyFont="1" applyFill="1" applyBorder="1" applyAlignment="1">
      <alignment vertical="center"/>
    </xf>
    <xf numFmtId="38" fontId="8" fillId="0" borderId="55" xfId="1" applyFont="1" applyFill="1" applyBorder="1" applyAlignment="1">
      <alignment vertical="center"/>
    </xf>
    <xf numFmtId="38" fontId="8" fillId="0" borderId="51" xfId="1" applyFont="1" applyFill="1" applyBorder="1" applyAlignment="1">
      <alignment vertical="center"/>
    </xf>
    <xf numFmtId="38" fontId="8" fillId="0" borderId="49" xfId="1" applyNumberFormat="1" applyFont="1" applyFill="1" applyBorder="1" applyAlignment="1">
      <alignment vertical="center"/>
    </xf>
    <xf numFmtId="0" fontId="8" fillId="0" borderId="0" xfId="0" applyFont="1" applyFill="1" applyAlignment="1"/>
    <xf numFmtId="0" fontId="8" fillId="0" borderId="0" xfId="0" applyFont="1" applyFill="1" applyBorder="1" applyAlignment="1"/>
    <xf numFmtId="38" fontId="8" fillId="0" borderId="0" xfId="1" applyFont="1" applyFill="1" applyBorder="1" applyAlignment="1"/>
    <xf numFmtId="0" fontId="4" fillId="0" borderId="0" xfId="0" applyFont="1" applyFill="1" applyAlignment="1"/>
    <xf numFmtId="38" fontId="8" fillId="0" borderId="4" xfId="1" applyFont="1" applyFill="1" applyBorder="1" applyAlignment="1">
      <alignment vertical="center"/>
    </xf>
    <xf numFmtId="38" fontId="8" fillId="0" borderId="7" xfId="1" applyFont="1" applyFill="1" applyBorder="1" applyAlignment="1">
      <alignment vertical="center"/>
    </xf>
    <xf numFmtId="38" fontId="8" fillId="0" borderId="9" xfId="1" applyFont="1" applyFill="1" applyBorder="1" applyAlignment="1">
      <alignment vertical="center"/>
    </xf>
    <xf numFmtId="38" fontId="8" fillId="0" borderId="4" xfId="1" applyNumberFormat="1" applyFont="1" applyFill="1" applyBorder="1" applyAlignment="1">
      <alignment vertical="center"/>
    </xf>
    <xf numFmtId="38" fontId="8" fillId="0" borderId="53" xfId="1" applyFont="1" applyFill="1" applyBorder="1" applyAlignment="1">
      <alignment vertical="center"/>
    </xf>
    <xf numFmtId="178" fontId="8" fillId="0" borderId="58" xfId="0" applyNumberFormat="1" applyFont="1" applyFill="1" applyBorder="1" applyAlignment="1" applyProtection="1">
      <alignment vertical="center"/>
      <protection locked="0"/>
    </xf>
    <xf numFmtId="0" fontId="8" fillId="0" borderId="0" xfId="0" applyFont="1" applyFill="1" applyBorder="1" applyAlignment="1">
      <alignment horizontal="centerContinuous" vertical="center"/>
    </xf>
    <xf numFmtId="38" fontId="8" fillId="0" borderId="6" xfId="1" applyFont="1" applyFill="1" applyBorder="1" applyAlignment="1">
      <alignment vertical="center"/>
    </xf>
    <xf numFmtId="38" fontId="8" fillId="0" borderId="29" xfId="1" applyFont="1" applyFill="1" applyBorder="1" applyAlignment="1">
      <alignment vertical="center"/>
    </xf>
    <xf numFmtId="178" fontId="8" fillId="0" borderId="5" xfId="0" applyNumberFormat="1" applyFont="1" applyFill="1" applyBorder="1" applyAlignment="1" applyProtection="1">
      <alignment vertical="center"/>
      <protection locked="0"/>
    </xf>
    <xf numFmtId="178" fontId="8" fillId="0" borderId="39" xfId="0" applyNumberFormat="1" applyFont="1" applyFill="1" applyBorder="1" applyAlignment="1" applyProtection="1">
      <alignment vertical="center"/>
      <protection locked="0"/>
    </xf>
    <xf numFmtId="178" fontId="8" fillId="0" borderId="40" xfId="0" applyNumberFormat="1" applyFont="1" applyFill="1" applyBorder="1" applyAlignment="1" applyProtection="1">
      <alignment vertical="center"/>
      <protection locked="0"/>
    </xf>
    <xf numFmtId="178" fontId="8" fillId="0" borderId="43" xfId="0" applyNumberFormat="1" applyFont="1" applyFill="1" applyBorder="1" applyAlignment="1" applyProtection="1">
      <alignment vertical="center"/>
      <protection locked="0"/>
    </xf>
    <xf numFmtId="178" fontId="8" fillId="0" borderId="59" xfId="0" applyNumberFormat="1" applyFont="1" applyFill="1" applyBorder="1" applyAlignment="1" applyProtection="1">
      <alignment vertical="center"/>
      <protection locked="0"/>
    </xf>
    <xf numFmtId="0" fontId="9" fillId="0" borderId="0" xfId="0" applyFont="1" applyFill="1" applyBorder="1" applyAlignment="1">
      <alignment horizontal="centerContinuous" vertical="center"/>
    </xf>
    <xf numFmtId="38" fontId="9" fillId="0" borderId="0" xfId="1" applyFont="1" applyFill="1" applyBorder="1" applyAlignment="1">
      <alignment vertical="center"/>
    </xf>
    <xf numFmtId="0" fontId="8" fillId="0" borderId="4" xfId="0" applyFont="1" applyFill="1" applyBorder="1" applyAlignment="1">
      <alignment horizontal="right" vertical="center"/>
    </xf>
    <xf numFmtId="38" fontId="8" fillId="0" borderId="58" xfId="1" applyFont="1" applyFill="1" applyBorder="1" applyAlignment="1">
      <alignment vertical="center"/>
    </xf>
    <xf numFmtId="0" fontId="4" fillId="0" borderId="0" xfId="0" applyFont="1" applyFill="1" applyAlignment="1">
      <alignment horizontal="right" vertical="center"/>
    </xf>
    <xf numFmtId="177" fontId="8" fillId="0" borderId="13" xfId="0" applyNumberFormat="1" applyFont="1" applyFill="1" applyBorder="1" applyAlignment="1" applyProtection="1">
      <alignment vertical="center"/>
      <protection locked="0"/>
    </xf>
    <xf numFmtId="177" fontId="8" fillId="0" borderId="12" xfId="0" applyNumberFormat="1" applyFont="1" applyFill="1" applyBorder="1" applyAlignment="1" applyProtection="1">
      <alignment vertical="center"/>
      <protection locked="0"/>
    </xf>
    <xf numFmtId="177" fontId="8" fillId="0" borderId="17" xfId="0" applyNumberFormat="1" applyFont="1" applyFill="1" applyBorder="1" applyAlignment="1" applyProtection="1">
      <alignment vertical="center"/>
      <protection locked="0"/>
    </xf>
    <xf numFmtId="177" fontId="8" fillId="0" borderId="16" xfId="0" applyNumberFormat="1" applyFont="1" applyFill="1" applyBorder="1" applyAlignment="1" applyProtection="1">
      <alignment vertical="center"/>
      <protection locked="0"/>
    </xf>
    <xf numFmtId="177" fontId="8" fillId="0" borderId="23" xfId="0" applyNumberFormat="1" applyFont="1" applyFill="1" applyBorder="1" applyAlignment="1" applyProtection="1">
      <alignment vertical="center"/>
      <protection locked="0"/>
    </xf>
    <xf numFmtId="177" fontId="8" fillId="0" borderId="26" xfId="0" applyNumberFormat="1" applyFont="1" applyFill="1" applyBorder="1" applyAlignment="1" applyProtection="1">
      <alignment vertical="center"/>
      <protection locked="0"/>
    </xf>
    <xf numFmtId="177" fontId="8" fillId="0" borderId="35" xfId="0" applyNumberFormat="1" applyFont="1" applyFill="1" applyBorder="1" applyAlignment="1" applyProtection="1">
      <alignment vertical="center"/>
      <protection locked="0"/>
    </xf>
    <xf numFmtId="177" fontId="8" fillId="0" borderId="50" xfId="0" applyNumberFormat="1" applyFont="1" applyFill="1" applyBorder="1" applyAlignment="1" applyProtection="1">
      <alignment vertical="center"/>
      <protection locked="0"/>
    </xf>
    <xf numFmtId="177" fontId="8" fillId="0" borderId="51" xfId="0" applyNumberFormat="1" applyFont="1" applyFill="1" applyBorder="1" applyAlignment="1" applyProtection="1">
      <alignment vertical="center"/>
      <protection locked="0"/>
    </xf>
    <xf numFmtId="177" fontId="8" fillId="0" borderId="7" xfId="0" applyNumberFormat="1" applyFont="1" applyFill="1" applyBorder="1" applyAlignment="1" applyProtection="1">
      <alignment vertical="center"/>
      <protection locked="0"/>
    </xf>
    <xf numFmtId="177" fontId="8" fillId="0" borderId="9" xfId="0" applyNumberFormat="1" applyFont="1" applyFill="1" applyBorder="1" applyAlignment="1" applyProtection="1">
      <alignment vertical="center"/>
      <protection locked="0"/>
    </xf>
    <xf numFmtId="0" fontId="8" fillId="0" borderId="38" xfId="0" applyFont="1" applyFill="1" applyBorder="1" applyAlignment="1">
      <alignment vertical="center" shrinkToFit="1"/>
    </xf>
    <xf numFmtId="178" fontId="9" fillId="0" borderId="0" xfId="0" applyNumberFormat="1" applyFont="1" applyFill="1" applyBorder="1" applyAlignment="1" applyProtection="1">
      <alignment vertical="center"/>
      <protection locked="0"/>
    </xf>
    <xf numFmtId="0" fontId="9" fillId="0" borderId="0" xfId="0" applyFont="1" applyFill="1"/>
    <xf numFmtId="38" fontId="9" fillId="0" borderId="0" xfId="1" applyFont="1" applyFill="1"/>
    <xf numFmtId="38" fontId="4" fillId="0" borderId="0" xfId="1" applyFont="1" applyFill="1" applyBorder="1" applyAlignment="1">
      <alignment vertical="center"/>
    </xf>
    <xf numFmtId="0" fontId="4" fillId="0" borderId="0" xfId="0" applyFont="1" applyFill="1" applyAlignment="1">
      <alignment horizontal="center" vertical="center"/>
    </xf>
    <xf numFmtId="38" fontId="4" fillId="2" borderId="20" xfId="1" applyFont="1" applyFill="1" applyBorder="1" applyAlignment="1">
      <alignment vertical="center"/>
    </xf>
    <xf numFmtId="0" fontId="4" fillId="0" borderId="20" xfId="0" applyFont="1" applyBorder="1" applyAlignment="1">
      <alignment vertical="center"/>
    </xf>
    <xf numFmtId="0" fontId="4" fillId="0" borderId="40" xfId="0" applyFont="1" applyBorder="1" applyAlignment="1">
      <alignment vertical="center"/>
    </xf>
    <xf numFmtId="176" fontId="4" fillId="0" borderId="20" xfId="1" applyNumberFormat="1" applyFont="1" applyBorder="1" applyAlignment="1">
      <alignment vertical="center"/>
    </xf>
    <xf numFmtId="38" fontId="4" fillId="0" borderId="51" xfId="1" applyFont="1" applyFill="1" applyBorder="1" applyAlignment="1">
      <alignment vertical="center"/>
    </xf>
    <xf numFmtId="176" fontId="4" fillId="0" borderId="12" xfId="1" applyNumberFormat="1" applyFont="1" applyFill="1" applyBorder="1" applyAlignment="1" applyProtection="1">
      <alignment vertical="center"/>
    </xf>
    <xf numFmtId="176" fontId="4" fillId="0" borderId="16" xfId="1" applyNumberFormat="1" applyFont="1" applyFill="1" applyBorder="1" applyAlignment="1" applyProtection="1">
      <alignment vertical="center"/>
    </xf>
    <xf numFmtId="38" fontId="4" fillId="0" borderId="60" xfId="1" applyFont="1" applyFill="1" applyBorder="1" applyAlignment="1" applyProtection="1">
      <alignment vertical="center"/>
    </xf>
    <xf numFmtId="0" fontId="5" fillId="0" borderId="3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8" xfId="0" applyFont="1" applyFill="1" applyBorder="1" applyAlignment="1">
      <alignment horizontal="right" vertical="center"/>
    </xf>
    <xf numFmtId="0" fontId="5" fillId="0" borderId="19" xfId="0" applyFont="1" applyFill="1" applyBorder="1" applyAlignment="1">
      <alignment horizontal="right" vertical="center"/>
    </xf>
    <xf numFmtId="0" fontId="4" fillId="0" borderId="28" xfId="0" applyFont="1" applyFill="1" applyBorder="1" applyAlignment="1">
      <alignment horizontal="center" vertical="center"/>
    </xf>
    <xf numFmtId="0" fontId="4" fillId="0" borderId="29" xfId="0" applyFont="1" applyFill="1" applyBorder="1" applyAlignment="1">
      <alignment horizontal="right" vertical="center"/>
    </xf>
    <xf numFmtId="38" fontId="4" fillId="0" borderId="61" xfId="1" applyFont="1" applyFill="1" applyBorder="1" applyAlignment="1">
      <alignment vertical="center"/>
    </xf>
    <xf numFmtId="176" fontId="4" fillId="0" borderId="12" xfId="1" applyNumberFormat="1" applyFont="1" applyFill="1" applyBorder="1" applyAlignment="1">
      <alignment vertical="center"/>
    </xf>
    <xf numFmtId="176" fontId="4" fillId="0" borderId="16" xfId="1" applyNumberFormat="1" applyFont="1" applyFill="1" applyBorder="1" applyAlignment="1">
      <alignment vertical="center"/>
    </xf>
    <xf numFmtId="176" fontId="4" fillId="0" borderId="21" xfId="1" applyNumberFormat="1" applyFont="1" applyFill="1" applyBorder="1" applyAlignment="1">
      <alignment vertical="center"/>
    </xf>
    <xf numFmtId="0" fontId="8" fillId="0" borderId="62" xfId="0" applyFont="1" applyBorder="1" applyAlignment="1">
      <alignment horizontal="distributed" vertical="center"/>
    </xf>
    <xf numFmtId="38" fontId="4" fillId="0" borderId="28" xfId="1" applyFont="1" applyBorder="1" applyAlignment="1">
      <alignment vertical="center"/>
    </xf>
    <xf numFmtId="179" fontId="4" fillId="0" borderId="30" xfId="1" applyNumberFormat="1" applyFont="1" applyBorder="1" applyAlignment="1">
      <alignment vertical="center"/>
    </xf>
    <xf numFmtId="38" fontId="4" fillId="0" borderId="30" xfId="1" applyFont="1" applyBorder="1" applyAlignment="1">
      <alignment vertical="center"/>
    </xf>
    <xf numFmtId="179" fontId="4" fillId="0" borderId="44" xfId="1" applyNumberFormat="1" applyFont="1" applyBorder="1" applyAlignment="1">
      <alignment vertical="center"/>
    </xf>
    <xf numFmtId="38" fontId="4" fillId="2" borderId="28" xfId="1" applyFont="1" applyFill="1" applyBorder="1" applyAlignment="1">
      <alignment vertical="center"/>
    </xf>
    <xf numFmtId="38" fontId="4" fillId="2" borderId="30" xfId="1" applyFont="1" applyFill="1" applyBorder="1" applyAlignment="1">
      <alignment vertical="center"/>
    </xf>
    <xf numFmtId="176" fontId="4" fillId="2" borderId="44" xfId="1" applyNumberFormat="1" applyFont="1" applyFill="1" applyBorder="1" applyAlignment="1">
      <alignment vertical="center"/>
    </xf>
    <xf numFmtId="176" fontId="4" fillId="2" borderId="30" xfId="1" applyNumberFormat="1" applyFont="1" applyFill="1" applyBorder="1" applyAlignment="1">
      <alignment vertical="center"/>
    </xf>
    <xf numFmtId="38" fontId="4" fillId="2" borderId="27" xfId="1" applyFont="1" applyFill="1" applyBorder="1" applyAlignment="1">
      <alignment vertical="center"/>
    </xf>
    <xf numFmtId="0" fontId="4" fillId="0" borderId="28" xfId="0" applyFont="1" applyBorder="1" applyAlignment="1">
      <alignment vertical="center"/>
    </xf>
    <xf numFmtId="0" fontId="4" fillId="0" borderId="30" xfId="0" applyFont="1" applyBorder="1" applyAlignment="1">
      <alignment vertical="center"/>
    </xf>
    <xf numFmtId="0" fontId="4" fillId="0" borderId="19" xfId="0" applyFont="1" applyBorder="1" applyAlignment="1">
      <alignment vertical="center"/>
    </xf>
    <xf numFmtId="176" fontId="4" fillId="0" borderId="28" xfId="1" applyNumberFormat="1" applyFont="1" applyBorder="1" applyAlignment="1">
      <alignment vertical="center"/>
    </xf>
    <xf numFmtId="38" fontId="8" fillId="0" borderId="61" xfId="1" applyFont="1" applyBorder="1" applyAlignment="1">
      <alignment vertical="center"/>
    </xf>
    <xf numFmtId="38" fontId="8" fillId="0" borderId="62" xfId="1" applyFont="1" applyFill="1" applyBorder="1" applyAlignment="1">
      <alignment vertical="center"/>
    </xf>
    <xf numFmtId="38" fontId="8" fillId="2" borderId="6" xfId="1" applyFont="1" applyFill="1" applyBorder="1" applyAlignment="1">
      <alignment vertical="center"/>
    </xf>
    <xf numFmtId="0" fontId="5" fillId="0" borderId="0" xfId="0" applyFont="1" applyFill="1" applyBorder="1" applyAlignment="1" applyProtection="1">
      <alignment horizontal="distributed" vertical="center"/>
    </xf>
    <xf numFmtId="176" fontId="4" fillId="0" borderId="0" xfId="1" applyNumberFormat="1" applyFont="1" applyFill="1" applyBorder="1" applyAlignment="1">
      <alignment vertical="center"/>
    </xf>
    <xf numFmtId="38" fontId="4" fillId="0" borderId="27" xfId="1" applyFont="1" applyBorder="1" applyAlignment="1">
      <alignment vertical="center"/>
    </xf>
    <xf numFmtId="176" fontId="4" fillId="2" borderId="12" xfId="1" applyNumberFormat="1" applyFont="1" applyFill="1" applyBorder="1" applyAlignment="1">
      <alignment vertical="center"/>
    </xf>
    <xf numFmtId="176" fontId="4" fillId="2" borderId="13" xfId="1" applyNumberFormat="1" applyFont="1" applyFill="1" applyBorder="1" applyAlignment="1">
      <alignment vertical="center"/>
    </xf>
    <xf numFmtId="176" fontId="4" fillId="2" borderId="37" xfId="1" applyNumberFormat="1" applyFont="1" applyFill="1" applyBorder="1" applyAlignment="1">
      <alignment vertical="center"/>
    </xf>
    <xf numFmtId="176" fontId="4" fillId="2" borderId="36" xfId="1" applyNumberFormat="1" applyFont="1" applyFill="1" applyBorder="1" applyAlignment="1">
      <alignment vertical="center"/>
    </xf>
    <xf numFmtId="176" fontId="4" fillId="2" borderId="64" xfId="1" applyNumberFormat="1" applyFont="1" applyFill="1" applyBorder="1" applyAlignment="1">
      <alignment vertical="center"/>
    </xf>
    <xf numFmtId="38" fontId="4" fillId="2" borderId="65" xfId="1" applyFont="1" applyFill="1" applyBorder="1" applyAlignment="1">
      <alignment vertical="center"/>
    </xf>
    <xf numFmtId="179" fontId="4" fillId="2" borderId="36" xfId="1" applyNumberFormat="1" applyFont="1" applyFill="1" applyBorder="1" applyAlignment="1">
      <alignment vertical="center"/>
    </xf>
    <xf numFmtId="176" fontId="4" fillId="0" borderId="13" xfId="1" applyNumberFormat="1" applyFont="1" applyBorder="1" applyAlignment="1">
      <alignment vertical="center"/>
    </xf>
    <xf numFmtId="176" fontId="4" fillId="0" borderId="23" xfId="1" applyNumberFormat="1" applyFont="1" applyBorder="1" applyAlignment="1">
      <alignment vertical="center"/>
    </xf>
    <xf numFmtId="176" fontId="4" fillId="0" borderId="30" xfId="1" applyNumberFormat="1" applyFont="1" applyBorder="1" applyAlignment="1">
      <alignment vertical="center"/>
    </xf>
    <xf numFmtId="176" fontId="4" fillId="0" borderId="26" xfId="1" applyNumberFormat="1" applyFont="1" applyBorder="1" applyAlignment="1">
      <alignment vertical="center"/>
    </xf>
    <xf numFmtId="176" fontId="4" fillId="0" borderId="44" xfId="1" applyNumberFormat="1" applyFont="1" applyBorder="1" applyAlignment="1">
      <alignment vertical="center"/>
    </xf>
    <xf numFmtId="176" fontId="4" fillId="0" borderId="12" xfId="1" applyNumberFormat="1" applyFont="1" applyBorder="1" applyAlignment="1">
      <alignment vertical="center"/>
    </xf>
    <xf numFmtId="176" fontId="4" fillId="0" borderId="16" xfId="0" applyNumberFormat="1" applyFont="1" applyBorder="1" applyAlignment="1">
      <alignment vertical="center"/>
    </xf>
    <xf numFmtId="176" fontId="4" fillId="0" borderId="26" xfId="0" applyNumberFormat="1" applyFont="1" applyBorder="1" applyAlignment="1">
      <alignment vertical="center"/>
    </xf>
    <xf numFmtId="176" fontId="4" fillId="0" borderId="44" xfId="0" applyNumberFormat="1" applyFont="1" applyBorder="1" applyAlignment="1">
      <alignment vertical="center"/>
    </xf>
    <xf numFmtId="176" fontId="4" fillId="0" borderId="17" xfId="0" applyNumberFormat="1" applyFont="1" applyBorder="1" applyAlignment="1">
      <alignment vertical="center"/>
    </xf>
    <xf numFmtId="176" fontId="4" fillId="0" borderId="23" xfId="0" applyNumberFormat="1" applyFont="1" applyBorder="1" applyAlignment="1">
      <alignment vertical="center"/>
    </xf>
    <xf numFmtId="176" fontId="4" fillId="0" borderId="30" xfId="0" applyNumberFormat="1" applyFont="1" applyBorder="1" applyAlignment="1">
      <alignment vertical="center"/>
    </xf>
    <xf numFmtId="38" fontId="4" fillId="0" borderId="47" xfId="1" applyFont="1" applyFill="1" applyBorder="1" applyAlignment="1" applyProtection="1">
      <alignment vertical="center"/>
    </xf>
    <xf numFmtId="38" fontId="4" fillId="0" borderId="48" xfId="1" applyFont="1" applyFill="1" applyBorder="1" applyAlignment="1" applyProtection="1">
      <alignment vertical="center"/>
    </xf>
    <xf numFmtId="38" fontId="4" fillId="0" borderId="46" xfId="1" applyFont="1" applyFill="1" applyBorder="1" applyAlignment="1" applyProtection="1">
      <alignment vertical="center"/>
    </xf>
    <xf numFmtId="176" fontId="4" fillId="0" borderId="46" xfId="1" applyNumberFormat="1" applyFont="1" applyFill="1" applyBorder="1" applyAlignment="1" applyProtection="1">
      <alignment vertical="center"/>
    </xf>
    <xf numFmtId="38" fontId="4" fillId="0" borderId="47" xfId="1" applyFont="1" applyFill="1" applyBorder="1" applyAlignment="1">
      <alignment vertical="center"/>
    </xf>
    <xf numFmtId="38" fontId="4" fillId="0" borderId="46" xfId="1" applyFont="1" applyFill="1" applyBorder="1" applyAlignment="1">
      <alignment vertical="center"/>
    </xf>
    <xf numFmtId="176" fontId="4" fillId="0" borderId="46" xfId="1" applyNumberFormat="1" applyFont="1" applyFill="1" applyBorder="1" applyAlignment="1">
      <alignment vertical="center"/>
    </xf>
    <xf numFmtId="49" fontId="4" fillId="2" borderId="18" xfId="0" applyNumberFormat="1" applyFont="1" applyFill="1" applyBorder="1" applyAlignment="1">
      <alignment horizontal="center" vertical="center"/>
    </xf>
    <xf numFmtId="177" fontId="8" fillId="0" borderId="31" xfId="0" applyNumberFormat="1" applyFont="1" applyFill="1" applyBorder="1" applyAlignment="1" applyProtection="1">
      <alignment vertical="center"/>
      <protection locked="0"/>
    </xf>
    <xf numFmtId="49" fontId="4" fillId="0" borderId="0" xfId="0" applyNumberFormat="1" applyFont="1" applyBorder="1" applyAlignment="1">
      <alignment vertical="center"/>
    </xf>
    <xf numFmtId="38" fontId="4" fillId="0" borderId="0" xfId="1" applyFont="1" applyBorder="1" applyAlignment="1">
      <alignment vertical="center"/>
    </xf>
    <xf numFmtId="179" fontId="4" fillId="0" borderId="0" xfId="1" applyNumberFormat="1" applyFont="1" applyBorder="1" applyAlignment="1">
      <alignment vertical="center"/>
    </xf>
    <xf numFmtId="176" fontId="4" fillId="0" borderId="0" xfId="1" applyNumberFormat="1" applyFont="1" applyBorder="1" applyAlignment="1">
      <alignment vertical="center"/>
    </xf>
    <xf numFmtId="0" fontId="4" fillId="2" borderId="14" xfId="0" applyNumberFormat="1" applyFont="1" applyFill="1" applyBorder="1" applyAlignment="1">
      <alignment vertical="center"/>
    </xf>
    <xf numFmtId="0" fontId="4" fillId="2" borderId="25" xfId="0" applyNumberFormat="1" applyFont="1" applyFill="1" applyBorder="1" applyAlignment="1">
      <alignment vertical="center"/>
    </xf>
    <xf numFmtId="0" fontId="4" fillId="2" borderId="2" xfId="0" applyNumberFormat="1" applyFont="1" applyFill="1" applyBorder="1" applyAlignment="1">
      <alignment vertical="center"/>
    </xf>
    <xf numFmtId="49" fontId="5" fillId="2" borderId="2" xfId="0" applyNumberFormat="1" applyFont="1" applyFill="1" applyBorder="1" applyAlignment="1">
      <alignment vertical="center"/>
    </xf>
    <xf numFmtId="49" fontId="5" fillId="2" borderId="3" xfId="0" applyNumberFormat="1" applyFont="1" applyFill="1" applyBorder="1" applyAlignment="1">
      <alignment vertical="center"/>
    </xf>
    <xf numFmtId="49" fontId="5" fillId="2" borderId="1" xfId="0" applyNumberFormat="1" applyFont="1" applyFill="1" applyBorder="1" applyAlignment="1">
      <alignment horizontal="right" vertical="center"/>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9" xfId="0" applyFont="1" applyFill="1" applyBorder="1" applyAlignment="1">
      <alignment horizontal="right" vertical="center"/>
    </xf>
    <xf numFmtId="49" fontId="5" fillId="2" borderId="0" xfId="0" applyNumberFormat="1" applyFont="1" applyFill="1" applyAlignment="1">
      <alignment vertical="center"/>
    </xf>
    <xf numFmtId="179" fontId="5" fillId="2" borderId="0" xfId="0" applyNumberFormat="1" applyFont="1" applyFill="1" applyAlignment="1">
      <alignment vertical="center"/>
    </xf>
    <xf numFmtId="0" fontId="6" fillId="0" borderId="0" xfId="0" applyFont="1" applyAlignment="1">
      <alignment vertical="center"/>
    </xf>
    <xf numFmtId="38" fontId="5" fillId="0" borderId="0" xfId="1" applyFont="1" applyAlignment="1">
      <alignment horizontal="right" vertical="center"/>
    </xf>
    <xf numFmtId="38" fontId="5" fillId="0" borderId="1" xfId="1" applyFont="1" applyBorder="1" applyAlignment="1"/>
    <xf numFmtId="38" fontId="5" fillId="0" borderId="61" xfId="1" applyFont="1" applyBorder="1" applyAlignment="1"/>
    <xf numFmtId="38" fontId="5" fillId="0" borderId="52" xfId="1" applyFont="1" applyBorder="1" applyAlignment="1"/>
    <xf numFmtId="38" fontId="5" fillId="0" borderId="14" xfId="1" applyFont="1" applyBorder="1" applyAlignment="1"/>
    <xf numFmtId="38" fontId="5" fillId="0" borderId="15" xfId="1" applyFont="1" applyBorder="1" applyAlignment="1"/>
    <xf numFmtId="38" fontId="5" fillId="0" borderId="16" xfId="1" applyFont="1" applyBorder="1" applyAlignment="1"/>
    <xf numFmtId="0" fontId="5" fillId="0" borderId="41" xfId="0" applyFont="1" applyBorder="1" applyAlignment="1">
      <alignment horizontal="right" vertical="center"/>
    </xf>
    <xf numFmtId="0" fontId="5" fillId="0" borderId="58" xfId="0" applyFont="1" applyBorder="1" applyAlignment="1">
      <alignment horizontal="right" vertical="center"/>
    </xf>
    <xf numFmtId="0" fontId="5" fillId="0" borderId="0" xfId="0" applyFont="1" applyAlignment="1">
      <alignment horizontal="right" vertical="center"/>
    </xf>
    <xf numFmtId="0" fontId="13" fillId="0" borderId="0" xfId="0" applyFont="1" applyAlignment="1">
      <alignment horizontal="right" vertical="center"/>
    </xf>
    <xf numFmtId="0" fontId="14" fillId="2"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38" fontId="4" fillId="0" borderId="0" xfId="1" applyFont="1" applyFill="1" applyBorder="1" applyAlignment="1" applyProtection="1">
      <alignment vertical="center"/>
    </xf>
    <xf numFmtId="0" fontId="16" fillId="2" borderId="0" xfId="0" applyFont="1" applyFill="1" applyAlignment="1">
      <alignment vertical="center"/>
    </xf>
    <xf numFmtId="0" fontId="16" fillId="0" borderId="0" xfId="0" applyFont="1" applyFill="1" applyAlignment="1">
      <alignment vertical="center"/>
    </xf>
    <xf numFmtId="49" fontId="16" fillId="0" borderId="0" xfId="0" applyNumberFormat="1" applyFont="1" applyAlignment="1">
      <alignment vertical="center"/>
    </xf>
    <xf numFmtId="0" fontId="14" fillId="2" borderId="0" xfId="0" applyFont="1" applyFill="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4" fillId="2" borderId="42" xfId="0" applyFont="1" applyFill="1" applyBorder="1" applyAlignment="1">
      <alignment vertical="center"/>
    </xf>
    <xf numFmtId="49" fontId="4" fillId="2" borderId="68" xfId="0" applyNumberFormat="1" applyFont="1" applyFill="1" applyBorder="1" applyAlignment="1">
      <alignment vertical="center"/>
    </xf>
    <xf numFmtId="38" fontId="4" fillId="2" borderId="66" xfId="1" applyFont="1" applyFill="1" applyBorder="1" applyAlignment="1">
      <alignment vertical="center"/>
    </xf>
    <xf numFmtId="176" fontId="4" fillId="2" borderId="78" xfId="1" applyNumberFormat="1" applyFont="1" applyFill="1" applyBorder="1" applyAlignment="1">
      <alignment vertical="center"/>
    </xf>
    <xf numFmtId="38" fontId="4" fillId="2" borderId="47" xfId="1" applyFont="1" applyFill="1" applyBorder="1" applyAlignment="1">
      <alignment vertical="center"/>
    </xf>
    <xf numFmtId="176" fontId="4" fillId="2" borderId="48" xfId="1" applyNumberFormat="1" applyFont="1" applyFill="1" applyBorder="1" applyAlignment="1">
      <alignment vertical="center"/>
    </xf>
    <xf numFmtId="38" fontId="4" fillId="2" borderId="48" xfId="1" applyFont="1" applyFill="1" applyBorder="1" applyAlignment="1">
      <alignment vertical="center"/>
    </xf>
    <xf numFmtId="176" fontId="4" fillId="2" borderId="46" xfId="1" applyNumberFormat="1" applyFont="1" applyFill="1" applyBorder="1" applyAlignment="1">
      <alignment vertical="center"/>
    </xf>
    <xf numFmtId="0" fontId="4" fillId="2" borderId="68" xfId="0" applyNumberFormat="1" applyFont="1" applyFill="1" applyBorder="1" applyAlignment="1">
      <alignment vertical="center"/>
    </xf>
    <xf numFmtId="0" fontId="4" fillId="2" borderId="71" xfId="0" applyFont="1" applyFill="1" applyBorder="1" applyAlignment="1">
      <alignment vertical="center"/>
    </xf>
    <xf numFmtId="0" fontId="4" fillId="0" borderId="42" xfId="0" applyFont="1" applyBorder="1" applyAlignment="1">
      <alignment vertical="center"/>
    </xf>
    <xf numFmtId="0" fontId="4" fillId="0" borderId="0" xfId="0" applyFont="1" applyFill="1" applyAlignment="1">
      <alignment horizontal="center"/>
    </xf>
    <xf numFmtId="38" fontId="4" fillId="0" borderId="63" xfId="1" applyFont="1" applyFill="1" applyBorder="1" applyAlignment="1" applyProtection="1">
      <alignment vertical="center"/>
    </xf>
    <xf numFmtId="38" fontId="4" fillId="0" borderId="50" xfId="1" applyFont="1" applyFill="1" applyBorder="1" applyAlignment="1" applyProtection="1">
      <alignment vertical="center"/>
    </xf>
    <xf numFmtId="38" fontId="4" fillId="2" borderId="60" xfId="1" applyFont="1" applyFill="1" applyBorder="1" applyAlignment="1">
      <alignment vertical="center"/>
    </xf>
    <xf numFmtId="176" fontId="4" fillId="2" borderId="77" xfId="1" applyNumberFormat="1" applyFont="1" applyFill="1" applyBorder="1" applyAlignment="1">
      <alignment vertical="center"/>
    </xf>
    <xf numFmtId="38" fontId="4" fillId="2" borderId="31" xfId="1" applyFont="1" applyFill="1" applyBorder="1" applyAlignment="1">
      <alignment vertical="center"/>
    </xf>
    <xf numFmtId="176" fontId="4" fillId="2" borderId="32" xfId="1" applyNumberFormat="1" applyFont="1" applyFill="1" applyBorder="1" applyAlignment="1">
      <alignment vertical="center"/>
    </xf>
    <xf numFmtId="38" fontId="4" fillId="2" borderId="32" xfId="1" applyFont="1" applyFill="1" applyBorder="1" applyAlignment="1">
      <alignment vertical="center"/>
    </xf>
    <xf numFmtId="176" fontId="4" fillId="2" borderId="21" xfId="1" applyNumberFormat="1" applyFont="1" applyFill="1" applyBorder="1" applyAlignment="1">
      <alignment vertical="center"/>
    </xf>
    <xf numFmtId="38" fontId="4" fillId="0" borderId="29" xfId="1" applyFont="1" applyBorder="1" applyAlignment="1">
      <alignment vertical="center"/>
    </xf>
    <xf numFmtId="179" fontId="4" fillId="0" borderId="9" xfId="1" applyNumberFormat="1" applyFont="1" applyBorder="1" applyAlignment="1">
      <alignment vertical="center"/>
    </xf>
    <xf numFmtId="176" fontId="4" fillId="0" borderId="29" xfId="1" applyNumberFormat="1" applyFont="1" applyBorder="1" applyAlignment="1">
      <alignment vertical="center"/>
    </xf>
    <xf numFmtId="38" fontId="4" fillId="0" borderId="20" xfId="1" applyFont="1" applyBorder="1" applyAlignment="1">
      <alignment vertical="center" shrinkToFit="1"/>
    </xf>
    <xf numFmtId="176" fontId="4" fillId="0" borderId="17" xfId="1" applyNumberFormat="1" applyFont="1" applyBorder="1" applyAlignment="1">
      <alignment vertical="center" shrinkToFit="1"/>
    </xf>
    <xf numFmtId="38" fontId="4" fillId="0" borderId="17" xfId="1" applyFont="1" applyBorder="1" applyAlignment="1">
      <alignment vertical="center" shrinkToFit="1"/>
    </xf>
    <xf numFmtId="38" fontId="4" fillId="0" borderId="79" xfId="1" applyFont="1" applyFill="1" applyBorder="1" applyAlignment="1" applyProtection="1">
      <alignment vertical="center"/>
    </xf>
    <xf numFmtId="38" fontId="4" fillId="0" borderId="81" xfId="1" applyFont="1" applyFill="1" applyBorder="1" applyAlignment="1" applyProtection="1">
      <alignment vertical="center"/>
    </xf>
    <xf numFmtId="38" fontId="4" fillId="0" borderId="80" xfId="1" applyFont="1" applyFill="1" applyBorder="1" applyAlignment="1" applyProtection="1">
      <alignment vertical="center"/>
    </xf>
    <xf numFmtId="38" fontId="4" fillId="0" borderId="82" xfId="1" applyFont="1" applyFill="1" applyBorder="1" applyAlignment="1" applyProtection="1">
      <alignment vertical="center"/>
    </xf>
    <xf numFmtId="38" fontId="4" fillId="0" borderId="83" xfId="1" applyFont="1" applyFill="1" applyBorder="1" applyAlignment="1" applyProtection="1">
      <alignment vertical="center"/>
    </xf>
    <xf numFmtId="38" fontId="4" fillId="0" borderId="79" xfId="1" applyFont="1" applyFill="1" applyBorder="1" applyAlignment="1">
      <alignment vertical="center"/>
    </xf>
    <xf numFmtId="38" fontId="4" fillId="0" borderId="84" xfId="1" applyFont="1" applyFill="1" applyBorder="1" applyAlignment="1">
      <alignment vertical="center"/>
    </xf>
    <xf numFmtId="38" fontId="4" fillId="0" borderId="85" xfId="1" applyFont="1" applyFill="1" applyBorder="1" applyAlignment="1">
      <alignment vertical="center"/>
    </xf>
    <xf numFmtId="38" fontId="4" fillId="0" borderId="86" xfId="1" applyFont="1" applyFill="1" applyBorder="1" applyAlignment="1">
      <alignment vertical="center"/>
    </xf>
    <xf numFmtId="0" fontId="5" fillId="0" borderId="16" xfId="0" applyFont="1" applyFill="1" applyBorder="1" applyAlignment="1" applyProtection="1">
      <alignment horizontal="distributed" vertical="center"/>
    </xf>
    <xf numFmtId="0" fontId="8" fillId="0" borderId="2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0" applyFont="1" applyFill="1" applyBorder="1" applyAlignment="1">
      <alignment horizontal="center" vertical="center"/>
    </xf>
    <xf numFmtId="49" fontId="4" fillId="2" borderId="67" xfId="0" applyNumberFormat="1" applyFont="1" applyFill="1" applyBorder="1" applyAlignment="1">
      <alignment horizontal="left" vertical="center"/>
    </xf>
    <xf numFmtId="0" fontId="4" fillId="2" borderId="67" xfId="0" applyNumberFormat="1" applyFont="1" applyFill="1" applyBorder="1" applyAlignment="1">
      <alignment horizontal="left" vertical="center"/>
    </xf>
    <xf numFmtId="0" fontId="4" fillId="0" borderId="5" xfId="0" applyFont="1" applyFill="1" applyBorder="1" applyAlignment="1">
      <alignment vertical="center"/>
    </xf>
    <xf numFmtId="38" fontId="4" fillId="0" borderId="57" xfId="1" applyFont="1" applyFill="1" applyBorder="1" applyAlignment="1" applyProtection="1">
      <alignment vertical="center"/>
    </xf>
    <xf numFmtId="38" fontId="4" fillId="0" borderId="66" xfId="1" applyFont="1" applyFill="1" applyBorder="1" applyAlignment="1" applyProtection="1">
      <alignment vertical="center"/>
    </xf>
    <xf numFmtId="38" fontId="4" fillId="0" borderId="20" xfId="1" applyFont="1" applyFill="1" applyBorder="1" applyAlignment="1" applyProtection="1">
      <alignment vertical="center"/>
    </xf>
    <xf numFmtId="38" fontId="4" fillId="0" borderId="13" xfId="1" applyFont="1" applyFill="1" applyBorder="1" applyAlignment="1">
      <alignment vertical="center"/>
    </xf>
    <xf numFmtId="38" fontId="4" fillId="0" borderId="57" xfId="1" applyFont="1" applyFill="1" applyBorder="1" applyAlignment="1">
      <alignment vertical="center"/>
    </xf>
    <xf numFmtId="38" fontId="4" fillId="0" borderId="48" xfId="1" applyFont="1" applyFill="1" applyBorder="1" applyAlignment="1">
      <alignment vertical="center"/>
    </xf>
    <xf numFmtId="38" fontId="4" fillId="0" borderId="66" xfId="1" applyFont="1" applyFill="1" applyBorder="1" applyAlignment="1">
      <alignment vertical="center"/>
    </xf>
    <xf numFmtId="38" fontId="4" fillId="0" borderId="33" xfId="1" applyFont="1" applyFill="1" applyBorder="1" applyAlignment="1">
      <alignment vertical="center"/>
    </xf>
    <xf numFmtId="38" fontId="4" fillId="0" borderId="60" xfId="1" applyFont="1" applyFill="1" applyBorder="1" applyAlignment="1">
      <alignment vertical="center"/>
    </xf>
    <xf numFmtId="38" fontId="4" fillId="0" borderId="49" xfId="1" applyFont="1" applyFill="1" applyBorder="1" applyAlignment="1">
      <alignment vertical="center"/>
    </xf>
    <xf numFmtId="38" fontId="4" fillId="0" borderId="36" xfId="1" applyFont="1" applyFill="1" applyBorder="1" applyAlignment="1">
      <alignment vertical="center"/>
    </xf>
    <xf numFmtId="0" fontId="16" fillId="0" borderId="0" xfId="0" applyFont="1" applyFill="1" applyAlignment="1"/>
    <xf numFmtId="0" fontId="5" fillId="0" borderId="0" xfId="0" applyFont="1" applyFill="1" applyAlignment="1"/>
    <xf numFmtId="0" fontId="8" fillId="0" borderId="1" xfId="0" applyFont="1" applyFill="1" applyBorder="1" applyAlignment="1">
      <alignment horizontal="right"/>
    </xf>
    <xf numFmtId="0" fontId="8" fillId="0" borderId="2" xfId="0" applyFont="1" applyFill="1" applyBorder="1" applyAlignment="1"/>
    <xf numFmtId="0" fontId="8" fillId="0" borderId="3" xfId="0" applyFont="1" applyFill="1" applyBorder="1" applyAlignment="1"/>
    <xf numFmtId="0" fontId="8" fillId="0" borderId="0" xfId="0" applyFont="1" applyFill="1" applyAlignment="1">
      <alignment horizontal="right"/>
    </xf>
    <xf numFmtId="0" fontId="8" fillId="0" borderId="1" xfId="0" applyFont="1" applyFill="1" applyBorder="1" applyAlignment="1">
      <alignment horizontal="distributed" vertical="center"/>
    </xf>
    <xf numFmtId="38" fontId="8" fillId="0" borderId="45" xfId="1" applyFont="1" applyFill="1" applyBorder="1" applyAlignment="1">
      <alignment vertical="center"/>
    </xf>
    <xf numFmtId="38" fontId="8" fillId="0" borderId="13" xfId="1" applyFont="1" applyFill="1" applyBorder="1" applyAlignment="1">
      <alignment vertical="center"/>
    </xf>
    <xf numFmtId="38" fontId="8" fillId="0" borderId="46" xfId="1" applyFont="1" applyFill="1" applyBorder="1" applyAlignment="1">
      <alignment vertical="center"/>
    </xf>
    <xf numFmtId="38" fontId="8" fillId="0" borderId="47" xfId="1" applyFont="1" applyFill="1" applyBorder="1" applyAlignment="1">
      <alignment vertical="center"/>
    </xf>
    <xf numFmtId="38" fontId="8" fillId="0" borderId="48" xfId="1" applyFont="1" applyFill="1" applyBorder="1" applyAlignment="1">
      <alignment vertical="center"/>
    </xf>
    <xf numFmtId="38" fontId="8" fillId="0" borderId="47" xfId="1" applyNumberFormat="1" applyFont="1" applyFill="1" applyBorder="1" applyAlignment="1">
      <alignment vertical="center"/>
    </xf>
    <xf numFmtId="0" fontId="8" fillId="0" borderId="14" xfId="0" applyFont="1" applyFill="1" applyBorder="1" applyAlignment="1">
      <alignment horizontal="distributed" vertical="center"/>
    </xf>
    <xf numFmtId="38" fontId="8" fillId="0" borderId="15" xfId="1" applyFont="1" applyFill="1" applyBorder="1" applyAlignment="1">
      <alignment vertical="center"/>
    </xf>
    <xf numFmtId="38" fontId="8" fillId="0" borderId="17" xfId="1" applyFont="1" applyFill="1" applyBorder="1" applyAlignment="1">
      <alignment vertical="center"/>
    </xf>
    <xf numFmtId="38" fontId="8" fillId="0" borderId="16" xfId="1" applyFont="1" applyFill="1" applyBorder="1" applyAlignment="1">
      <alignment vertical="center"/>
    </xf>
    <xf numFmtId="38" fontId="8" fillId="0" borderId="15" xfId="1" applyNumberFormat="1" applyFont="1" applyFill="1" applyBorder="1" applyAlignment="1">
      <alignment vertical="center"/>
    </xf>
    <xf numFmtId="38" fontId="8" fillId="0" borderId="22" xfId="1" applyFont="1" applyFill="1" applyBorder="1" applyAlignment="1">
      <alignment vertical="center"/>
    </xf>
    <xf numFmtId="38" fontId="8" fillId="0" borderId="23" xfId="1" applyFont="1" applyFill="1" applyBorder="1" applyAlignment="1">
      <alignment vertical="center"/>
    </xf>
    <xf numFmtId="38" fontId="8" fillId="0" borderId="26" xfId="1" applyFont="1" applyFill="1" applyBorder="1" applyAlignment="1">
      <alignment vertical="center"/>
    </xf>
    <xf numFmtId="38" fontId="8" fillId="0" borderId="22" xfId="1" applyNumberFormat="1" applyFont="1" applyFill="1" applyBorder="1" applyAlignment="1">
      <alignment vertical="center"/>
    </xf>
    <xf numFmtId="38" fontId="8" fillId="0" borderId="20" xfId="1" applyFont="1" applyFill="1" applyBorder="1" applyAlignment="1">
      <alignment vertical="center"/>
    </xf>
    <xf numFmtId="38" fontId="8" fillId="0" borderId="20" xfId="1" applyNumberFormat="1" applyFont="1" applyFill="1" applyBorder="1" applyAlignment="1">
      <alignment vertical="center"/>
    </xf>
    <xf numFmtId="38" fontId="8" fillId="0" borderId="36" xfId="1" applyFont="1" applyFill="1" applyBorder="1" applyAlignment="1">
      <alignment vertical="center"/>
    </xf>
    <xf numFmtId="38" fontId="8" fillId="0" borderId="11" xfId="1" applyFont="1" applyFill="1" applyBorder="1" applyAlignment="1">
      <alignment vertical="center"/>
    </xf>
    <xf numFmtId="38" fontId="8" fillId="0" borderId="12" xfId="1" applyFont="1" applyFill="1" applyBorder="1" applyAlignment="1">
      <alignment vertical="center"/>
    </xf>
    <xf numFmtId="38" fontId="8" fillId="0" borderId="11" xfId="1"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8" fillId="0" borderId="0" xfId="0" applyFont="1" applyFill="1" applyBorder="1" applyAlignment="1">
      <alignment horizontal="right" vertical="center"/>
    </xf>
    <xf numFmtId="38" fontId="8" fillId="0" borderId="35" xfId="1" applyFont="1" applyFill="1" applyBorder="1" applyAlignment="1">
      <alignment vertical="center"/>
    </xf>
    <xf numFmtId="38" fontId="8" fillId="0" borderId="37" xfId="1" applyFont="1" applyFill="1" applyBorder="1" applyAlignment="1">
      <alignment vertical="center"/>
    </xf>
    <xf numFmtId="0" fontId="8" fillId="0" borderId="0" xfId="0" applyFont="1" applyFill="1" applyBorder="1" applyAlignment="1">
      <alignment horizontal="left" vertical="center"/>
    </xf>
    <xf numFmtId="38" fontId="8" fillId="0" borderId="56" xfId="1" applyNumberFormat="1" applyFont="1" applyFill="1" applyBorder="1" applyAlignment="1">
      <alignment vertical="center"/>
    </xf>
    <xf numFmtId="0" fontId="9" fillId="0" borderId="0" xfId="0" applyFont="1" applyFill="1" applyBorder="1" applyAlignment="1">
      <alignment vertical="center"/>
    </xf>
    <xf numFmtId="38" fontId="8" fillId="0" borderId="33" xfId="1" applyNumberFormat="1" applyFont="1" applyFill="1" applyBorder="1" applyAlignment="1">
      <alignment vertical="center"/>
    </xf>
    <xf numFmtId="38" fontId="8" fillId="0" borderId="34" xfId="1" applyNumberFormat="1" applyFont="1" applyFill="1" applyBorder="1" applyAlignment="1">
      <alignment vertical="center"/>
    </xf>
    <xf numFmtId="38" fontId="8" fillId="0" borderId="62" xfId="1" applyNumberFormat="1" applyFont="1" applyFill="1" applyBorder="1" applyAlignment="1">
      <alignment vertical="center"/>
    </xf>
    <xf numFmtId="38" fontId="8" fillId="0" borderId="45" xfId="1" applyNumberFormat="1" applyFont="1" applyFill="1" applyBorder="1" applyAlignment="1">
      <alignment vertical="center"/>
    </xf>
    <xf numFmtId="38" fontId="8" fillId="0" borderId="6" xfId="1" applyNumberFormat="1" applyFont="1" applyFill="1" applyBorder="1" applyAlignment="1">
      <alignment vertical="center"/>
    </xf>
    <xf numFmtId="0" fontId="8" fillId="0" borderId="9" xfId="0" applyFont="1" applyFill="1" applyBorder="1" applyAlignment="1">
      <alignment horizontal="right" vertical="center"/>
    </xf>
    <xf numFmtId="38" fontId="8" fillId="0" borderId="56" xfId="1" applyFont="1" applyFill="1" applyBorder="1" applyAlignment="1">
      <alignment vertical="center"/>
    </xf>
    <xf numFmtId="38" fontId="8" fillId="0" borderId="57" xfId="1" applyFont="1" applyFill="1" applyBorder="1" applyAlignment="1">
      <alignment vertical="center"/>
    </xf>
    <xf numFmtId="38" fontId="8" fillId="0" borderId="33" xfId="1" applyFont="1" applyFill="1" applyBorder="1" applyAlignment="1">
      <alignment vertical="center"/>
    </xf>
    <xf numFmtId="3" fontId="8" fillId="0" borderId="11" xfId="0" applyNumberFormat="1" applyFont="1" applyFill="1" applyBorder="1"/>
    <xf numFmtId="3" fontId="8" fillId="0" borderId="13" xfId="0" applyNumberFormat="1" applyFont="1" applyFill="1" applyBorder="1"/>
    <xf numFmtId="3" fontId="8" fillId="0" borderId="12" xfId="0" applyNumberFormat="1" applyFont="1" applyFill="1" applyBorder="1"/>
    <xf numFmtId="3" fontId="8" fillId="0" borderId="15" xfId="0" applyNumberFormat="1" applyFont="1" applyFill="1" applyBorder="1"/>
    <xf numFmtId="3" fontId="8" fillId="0" borderId="17" xfId="0" applyNumberFormat="1" applyFont="1" applyFill="1" applyBorder="1"/>
    <xf numFmtId="3" fontId="8" fillId="0" borderId="16" xfId="0" applyNumberFormat="1" applyFont="1" applyFill="1" applyBorder="1"/>
    <xf numFmtId="3" fontId="8" fillId="0" borderId="22" xfId="0" applyNumberFormat="1" applyFont="1" applyFill="1" applyBorder="1"/>
    <xf numFmtId="3" fontId="8" fillId="0" borderId="23" xfId="0" applyNumberFormat="1" applyFont="1" applyFill="1" applyBorder="1"/>
    <xf numFmtId="3" fontId="8" fillId="0" borderId="26" xfId="0" applyNumberFormat="1" applyFont="1" applyFill="1" applyBorder="1"/>
    <xf numFmtId="38" fontId="8" fillId="0" borderId="31" xfId="1" applyFont="1" applyFill="1" applyBorder="1" applyAlignment="1">
      <alignment vertical="center"/>
    </xf>
    <xf numFmtId="38" fontId="8" fillId="0" borderId="32" xfId="1" applyFont="1" applyFill="1" applyBorder="1" applyAlignment="1">
      <alignment vertical="center"/>
    </xf>
    <xf numFmtId="38" fontId="8" fillId="0" borderId="21" xfId="1" applyFont="1" applyFill="1" applyBorder="1" applyAlignment="1">
      <alignment vertical="center"/>
    </xf>
    <xf numFmtId="38" fontId="8" fillId="0" borderId="44" xfId="1" applyFont="1" applyFill="1" applyBorder="1" applyAlignment="1">
      <alignment vertical="center"/>
    </xf>
    <xf numFmtId="38" fontId="5" fillId="0" borderId="10" xfId="1" applyFont="1" applyFill="1" applyBorder="1" applyAlignment="1">
      <alignment vertical="center"/>
    </xf>
    <xf numFmtId="38" fontId="5" fillId="0" borderId="14" xfId="1" applyFont="1" applyFill="1" applyBorder="1" applyAlignment="1">
      <alignment vertical="center"/>
    </xf>
    <xf numFmtId="38" fontId="5" fillId="0" borderId="67" xfId="1" applyFont="1" applyFill="1" applyBorder="1" applyAlignment="1">
      <alignment vertical="center"/>
    </xf>
    <xf numFmtId="38" fontId="5" fillId="0" borderId="3" xfId="1" applyFont="1" applyFill="1" applyBorder="1" applyAlignment="1">
      <alignment vertical="center"/>
    </xf>
    <xf numFmtId="0" fontId="5" fillId="0" borderId="3" xfId="0" applyFont="1" applyFill="1" applyBorder="1" applyAlignment="1">
      <alignment vertical="center"/>
    </xf>
    <xf numFmtId="0" fontId="4" fillId="0" borderId="0" xfId="0" applyFont="1" applyFill="1" applyBorder="1" applyAlignment="1">
      <alignment horizontal="distributed" vertical="center"/>
    </xf>
    <xf numFmtId="38" fontId="4" fillId="0" borderId="0" xfId="1" applyFont="1" applyFill="1"/>
    <xf numFmtId="0" fontId="4" fillId="0" borderId="38" xfId="0" applyFont="1" applyFill="1" applyBorder="1" applyAlignment="1">
      <alignment horizontal="distributed" vertical="center"/>
    </xf>
    <xf numFmtId="0" fontId="4" fillId="0" borderId="0" xfId="0" applyFont="1" applyFill="1" applyBorder="1" applyAlignment="1">
      <alignment horizontal="right" vertical="center"/>
    </xf>
    <xf numFmtId="0" fontId="4" fillId="0" borderId="19" xfId="0" applyFont="1" applyFill="1" applyBorder="1" applyAlignment="1">
      <alignment horizontal="distributed" vertical="center"/>
    </xf>
    <xf numFmtId="0" fontId="4" fillId="0" borderId="3" xfId="0" applyFont="1" applyFill="1" applyBorder="1" applyAlignment="1">
      <alignment horizontal="right" vertical="center"/>
    </xf>
    <xf numFmtId="0" fontId="4" fillId="0" borderId="12" xfId="0" applyFont="1" applyFill="1" applyBorder="1" applyAlignment="1">
      <alignment horizontal="distributed" vertical="center"/>
    </xf>
    <xf numFmtId="38" fontId="5" fillId="0" borderId="1" xfId="1" applyFont="1" applyFill="1" applyBorder="1" applyAlignment="1">
      <alignment vertical="center"/>
    </xf>
    <xf numFmtId="176" fontId="4" fillId="0" borderId="39" xfId="1" applyNumberFormat="1" applyFont="1" applyFill="1" applyBorder="1" applyAlignment="1">
      <alignment vertical="center"/>
    </xf>
    <xf numFmtId="0" fontId="4" fillId="0" borderId="16" xfId="0" applyFont="1" applyFill="1" applyBorder="1" applyAlignment="1">
      <alignment horizontal="distributed" vertical="center"/>
    </xf>
    <xf numFmtId="0" fontId="5" fillId="0" borderId="14" xfId="0" applyFont="1" applyFill="1" applyBorder="1" applyAlignment="1">
      <alignment vertical="center"/>
    </xf>
    <xf numFmtId="0" fontId="4" fillId="0" borderId="40" xfId="0" applyFont="1" applyFill="1" applyBorder="1" applyAlignment="1">
      <alignment vertical="center"/>
    </xf>
    <xf numFmtId="0" fontId="4" fillId="0" borderId="21" xfId="0" applyFont="1" applyFill="1" applyBorder="1" applyAlignment="1">
      <alignment horizontal="distributed" vertical="center"/>
    </xf>
    <xf numFmtId="38" fontId="5" fillId="0" borderId="25" xfId="1" applyFont="1" applyFill="1" applyBorder="1" applyAlignment="1">
      <alignment vertical="center"/>
    </xf>
    <xf numFmtId="0" fontId="5" fillId="0" borderId="67" xfId="0" applyFont="1" applyFill="1" applyBorder="1" applyAlignment="1">
      <alignment vertical="center"/>
    </xf>
    <xf numFmtId="0" fontId="4" fillId="0" borderId="41" xfId="0" applyFont="1" applyFill="1" applyBorder="1" applyAlignment="1">
      <alignment vertical="center"/>
    </xf>
    <xf numFmtId="38" fontId="5" fillId="0" borderId="68" xfId="1" applyFont="1" applyFill="1" applyBorder="1" applyAlignment="1">
      <alignment vertical="center"/>
    </xf>
    <xf numFmtId="0" fontId="5" fillId="0" borderId="10" xfId="0" applyFont="1" applyFill="1" applyBorder="1" applyAlignment="1">
      <alignment vertical="center"/>
    </xf>
    <xf numFmtId="0" fontId="4" fillId="0" borderId="39" xfId="0" applyFont="1" applyFill="1" applyBorder="1" applyAlignment="1">
      <alignment vertical="center"/>
    </xf>
    <xf numFmtId="38" fontId="5" fillId="0" borderId="18" xfId="1" applyFont="1" applyFill="1" applyBorder="1" applyAlignment="1">
      <alignment vertical="center"/>
    </xf>
    <xf numFmtId="0" fontId="6" fillId="0" borderId="0" xfId="0" applyFont="1" applyFill="1" applyAlignment="1">
      <alignment vertical="center"/>
    </xf>
    <xf numFmtId="0" fontId="5" fillId="0" borderId="3" xfId="0" applyFont="1" applyFill="1" applyBorder="1" applyAlignment="1">
      <alignment horizontal="right" vertical="center"/>
    </xf>
    <xf numFmtId="0" fontId="4" fillId="0" borderId="0" xfId="0" applyFont="1" applyFill="1" applyBorder="1" applyAlignment="1">
      <alignment horizontal="distributed" vertical="center" wrapText="1"/>
    </xf>
    <xf numFmtId="38" fontId="8" fillId="0" borderId="40" xfId="1" applyFont="1" applyFill="1" applyBorder="1" applyAlignment="1">
      <alignment vertical="center"/>
    </xf>
    <xf numFmtId="38" fontId="8" fillId="0" borderId="39" xfId="1" applyFont="1" applyFill="1" applyBorder="1" applyAlignment="1">
      <alignment vertical="center"/>
    </xf>
    <xf numFmtId="38" fontId="8" fillId="0" borderId="29" xfId="1" applyNumberFormat="1" applyFont="1" applyFill="1" applyBorder="1" applyAlignment="1">
      <alignment vertical="center"/>
    </xf>
    <xf numFmtId="177" fontId="10" fillId="0" borderId="4" xfId="0" applyNumberFormat="1" applyFont="1" applyFill="1" applyBorder="1" applyAlignment="1" applyProtection="1">
      <alignment vertical="center"/>
      <protection locked="0"/>
    </xf>
    <xf numFmtId="177" fontId="10" fillId="0" borderId="7" xfId="0" applyNumberFormat="1" applyFont="1" applyFill="1" applyBorder="1" applyAlignment="1" applyProtection="1">
      <alignment vertical="center"/>
      <protection locked="0"/>
    </xf>
    <xf numFmtId="177" fontId="10" fillId="0" borderId="9" xfId="0" applyNumberFormat="1" applyFont="1" applyFill="1" applyBorder="1" applyAlignment="1" applyProtection="1">
      <alignment vertical="center"/>
      <protection locked="0"/>
    </xf>
    <xf numFmtId="38" fontId="5" fillId="0" borderId="10" xfId="1" applyFont="1" applyFill="1" applyBorder="1" applyAlignment="1"/>
    <xf numFmtId="38" fontId="5" fillId="0" borderId="11" xfId="1" applyFont="1" applyFill="1" applyBorder="1" applyAlignment="1"/>
    <xf numFmtId="38" fontId="5" fillId="0" borderId="12" xfId="1" applyFont="1" applyFill="1" applyBorder="1" applyAlignment="1"/>
    <xf numFmtId="38" fontId="5" fillId="0" borderId="14" xfId="1" applyFont="1" applyFill="1" applyBorder="1" applyAlignment="1"/>
    <xf numFmtId="38" fontId="5" fillId="0" borderId="15" xfId="1" applyFont="1" applyFill="1" applyBorder="1" applyAlignment="1"/>
    <xf numFmtId="38" fontId="5" fillId="0" borderId="16" xfId="1" applyFont="1" applyFill="1" applyBorder="1" applyAlignment="1"/>
    <xf numFmtId="38" fontId="5" fillId="0" borderId="67" xfId="1" applyFont="1" applyFill="1" applyBorder="1" applyAlignment="1"/>
    <xf numFmtId="38" fontId="5" fillId="0" borderId="31" xfId="1" applyFont="1" applyFill="1" applyBorder="1" applyAlignment="1"/>
    <xf numFmtId="38" fontId="5" fillId="0" borderId="21" xfId="1" applyFont="1" applyFill="1" applyBorder="1" applyAlignment="1"/>
    <xf numFmtId="38" fontId="5" fillId="0" borderId="18" xfId="1" applyFont="1" applyFill="1" applyBorder="1" applyAlignment="1"/>
    <xf numFmtId="38" fontId="5" fillId="0" borderId="49" xfId="1" applyFont="1" applyFill="1" applyBorder="1" applyAlignment="1"/>
    <xf numFmtId="38" fontId="5" fillId="0" borderId="51" xfId="1" applyFont="1" applyFill="1" applyBorder="1" applyAlignment="1"/>
    <xf numFmtId="38" fontId="5" fillId="0" borderId="68" xfId="1" applyFont="1" applyFill="1" applyBorder="1" applyAlignment="1"/>
    <xf numFmtId="38" fontId="5" fillId="0" borderId="47" xfId="1" applyFont="1" applyFill="1" applyBorder="1" applyAlignment="1"/>
    <xf numFmtId="38" fontId="5" fillId="0" borderId="46" xfId="1" applyFont="1" applyFill="1" applyBorder="1" applyAlignment="1"/>
    <xf numFmtId="38" fontId="5" fillId="0" borderId="1" xfId="1" applyFont="1" applyFill="1" applyBorder="1" applyAlignment="1"/>
    <xf numFmtId="38" fontId="5" fillId="0" borderId="62" xfId="1" applyFont="1" applyFill="1" applyBorder="1" applyAlignment="1"/>
    <xf numFmtId="38" fontId="8" fillId="0" borderId="11" xfId="1" applyFont="1" applyFill="1" applyBorder="1" applyAlignment="1">
      <alignment vertical="center" shrinkToFit="1"/>
    </xf>
    <xf numFmtId="38" fontId="8" fillId="0" borderId="13" xfId="1" applyFont="1" applyFill="1" applyBorder="1" applyAlignment="1">
      <alignment vertical="center" shrinkToFit="1"/>
    </xf>
    <xf numFmtId="38" fontId="8" fillId="0" borderId="12" xfId="1" applyFont="1" applyFill="1" applyBorder="1" applyAlignment="1">
      <alignment vertical="center" shrinkToFit="1"/>
    </xf>
    <xf numFmtId="38" fontId="8" fillId="0" borderId="15" xfId="1" applyFont="1" applyFill="1" applyBorder="1" applyAlignment="1">
      <alignment vertical="center" shrinkToFit="1"/>
    </xf>
    <xf numFmtId="38" fontId="8" fillId="0" borderId="17" xfId="1" applyFont="1" applyFill="1" applyBorder="1" applyAlignment="1">
      <alignment vertical="center" shrinkToFit="1"/>
    </xf>
    <xf numFmtId="38" fontId="8" fillId="0" borderId="16" xfId="1" applyFont="1" applyFill="1" applyBorder="1" applyAlignment="1">
      <alignment vertical="center" shrinkToFit="1"/>
    </xf>
    <xf numFmtId="38" fontId="8" fillId="0" borderId="22" xfId="1" applyFont="1" applyFill="1" applyBorder="1" applyAlignment="1">
      <alignment vertical="center" shrinkToFit="1"/>
    </xf>
    <xf numFmtId="38" fontId="8" fillId="0" borderId="23" xfId="1" applyFont="1" applyFill="1" applyBorder="1" applyAlignment="1">
      <alignment vertical="center" shrinkToFit="1"/>
    </xf>
    <xf numFmtId="38" fontId="8" fillId="0" borderId="26" xfId="1" applyFont="1" applyFill="1" applyBorder="1" applyAlignment="1">
      <alignment vertical="center" shrinkToFit="1"/>
    </xf>
    <xf numFmtId="38" fontId="8" fillId="0" borderId="49" xfId="1" applyFont="1" applyFill="1" applyBorder="1" applyAlignment="1">
      <alignment vertical="center" shrinkToFit="1"/>
    </xf>
    <xf numFmtId="38" fontId="8" fillId="0" borderId="50" xfId="1" applyFont="1" applyFill="1" applyBorder="1" applyAlignment="1">
      <alignment vertical="center" shrinkToFit="1"/>
    </xf>
    <xf numFmtId="38" fontId="8" fillId="0" borderId="55" xfId="1" applyFont="1" applyFill="1" applyBorder="1" applyAlignment="1">
      <alignment vertical="center" shrinkToFit="1"/>
    </xf>
    <xf numFmtId="38" fontId="8" fillId="0" borderId="47" xfId="1" applyFont="1" applyFill="1" applyBorder="1" applyAlignment="1">
      <alignment vertical="center" shrinkToFit="1"/>
    </xf>
    <xf numFmtId="38" fontId="8" fillId="0" borderId="48" xfId="1" applyFont="1" applyFill="1" applyBorder="1" applyAlignment="1">
      <alignment vertical="center" shrinkToFit="1"/>
    </xf>
    <xf numFmtId="38" fontId="8" fillId="0" borderId="46" xfId="1" applyFont="1" applyFill="1" applyBorder="1" applyAlignment="1">
      <alignment vertical="center" shrinkToFit="1"/>
    </xf>
    <xf numFmtId="38" fontId="8" fillId="0" borderId="18" xfId="1" applyFont="1" applyFill="1" applyBorder="1" applyAlignment="1">
      <alignment horizontal="distributed" vertical="center" shrinkToFit="1"/>
    </xf>
    <xf numFmtId="38" fontId="8" fillId="0" borderId="49" xfId="1" applyFont="1" applyBorder="1" applyAlignment="1">
      <alignment vertical="center" shrinkToFit="1"/>
    </xf>
    <xf numFmtId="38" fontId="8" fillId="0" borderId="50" xfId="1" applyFont="1" applyBorder="1" applyAlignment="1">
      <alignment vertical="center" shrinkToFit="1"/>
    </xf>
    <xf numFmtId="38" fontId="8" fillId="0" borderId="53" xfId="1" applyFont="1" applyBorder="1" applyAlignment="1">
      <alignment vertical="center" shrinkToFit="1"/>
    </xf>
    <xf numFmtId="38" fontId="10" fillId="0" borderId="49" xfId="1" applyFont="1" applyBorder="1" applyAlignment="1">
      <alignment vertical="center" shrinkToFit="1"/>
    </xf>
    <xf numFmtId="38" fontId="10" fillId="0" borderId="51" xfId="1" applyFont="1" applyBorder="1" applyAlignment="1">
      <alignment vertical="center" shrinkToFit="1"/>
    </xf>
    <xf numFmtId="38" fontId="8" fillId="0" borderId="51" xfId="1" applyFont="1" applyBorder="1" applyAlignment="1">
      <alignment vertical="center" shrinkToFit="1"/>
    </xf>
    <xf numFmtId="0" fontId="7" fillId="0" borderId="0" xfId="0" applyFont="1" applyAlignment="1">
      <alignment vertical="center" shrinkToFit="1"/>
    </xf>
    <xf numFmtId="38" fontId="8" fillId="0" borderId="6" xfId="1" applyFont="1" applyBorder="1" applyAlignment="1">
      <alignment vertical="center" shrinkToFit="1"/>
    </xf>
    <xf numFmtId="38" fontId="8" fillId="0" borderId="29" xfId="1" applyFont="1" applyBorder="1" applyAlignment="1">
      <alignment vertical="center" shrinkToFit="1"/>
    </xf>
    <xf numFmtId="38" fontId="8" fillId="0" borderId="8" xfId="1" applyFont="1" applyBorder="1" applyAlignment="1">
      <alignment vertical="center" shrinkToFit="1"/>
    </xf>
    <xf numFmtId="38" fontId="8" fillId="0" borderId="55" xfId="1" applyFont="1" applyBorder="1" applyAlignment="1">
      <alignment vertical="center" shrinkToFit="1"/>
    </xf>
    <xf numFmtId="177" fontId="10" fillId="0" borderId="11" xfId="0" applyNumberFormat="1" applyFont="1" applyFill="1" applyBorder="1" applyAlignment="1" applyProtection="1">
      <alignment vertical="center"/>
      <protection locked="0"/>
    </xf>
    <xf numFmtId="177" fontId="10" fillId="0" borderId="12" xfId="0" applyNumberFormat="1" applyFont="1" applyFill="1" applyBorder="1" applyAlignment="1" applyProtection="1">
      <alignment vertical="center"/>
      <protection locked="0"/>
    </xf>
    <xf numFmtId="177" fontId="10" fillId="0" borderId="15" xfId="0" applyNumberFormat="1" applyFont="1" applyFill="1" applyBorder="1" applyAlignment="1" applyProtection="1">
      <alignment vertical="center"/>
      <protection locked="0"/>
    </xf>
    <xf numFmtId="177" fontId="10" fillId="0" borderId="16" xfId="0" applyNumberFormat="1" applyFont="1" applyFill="1" applyBorder="1" applyAlignment="1" applyProtection="1">
      <alignment vertical="center"/>
      <protection locked="0"/>
    </xf>
    <xf numFmtId="177" fontId="10" fillId="0" borderId="22" xfId="0" applyNumberFormat="1" applyFont="1" applyFill="1" applyBorder="1" applyAlignment="1" applyProtection="1">
      <alignment vertical="center"/>
      <protection locked="0"/>
    </xf>
    <xf numFmtId="177" fontId="10" fillId="0" borderId="26" xfId="0" applyNumberFormat="1" applyFont="1" applyFill="1" applyBorder="1" applyAlignment="1" applyProtection="1">
      <alignment vertical="center"/>
      <protection locked="0"/>
    </xf>
    <xf numFmtId="38" fontId="10" fillId="0" borderId="53" xfId="1" applyFont="1" applyFill="1" applyBorder="1" applyAlignment="1">
      <alignment vertical="center"/>
    </xf>
    <xf numFmtId="38" fontId="10" fillId="0" borderId="51" xfId="1" applyFont="1" applyFill="1" applyBorder="1" applyAlignment="1">
      <alignment vertical="center"/>
    </xf>
    <xf numFmtId="177" fontId="10" fillId="0" borderId="47" xfId="0" applyNumberFormat="1" applyFont="1" applyFill="1" applyBorder="1" applyAlignment="1" applyProtection="1">
      <alignment vertical="center"/>
      <protection locked="0"/>
    </xf>
    <xf numFmtId="177" fontId="10" fillId="0" borderId="46" xfId="0" applyNumberFormat="1" applyFont="1" applyFill="1" applyBorder="1" applyAlignment="1" applyProtection="1">
      <alignment vertical="center"/>
      <protection locked="0"/>
    </xf>
    <xf numFmtId="38" fontId="8" fillId="0" borderId="61" xfId="1" applyFont="1" applyFill="1" applyBorder="1" applyAlignment="1">
      <alignment vertical="center"/>
    </xf>
    <xf numFmtId="38" fontId="8" fillId="0" borderId="52" xfId="1" applyFont="1" applyFill="1" applyBorder="1" applyAlignment="1">
      <alignment vertical="center"/>
    </xf>
    <xf numFmtId="38" fontId="8" fillId="0" borderId="4" xfId="1" applyFont="1" applyFill="1" applyBorder="1" applyAlignment="1">
      <alignment vertical="center" shrinkToFit="1"/>
    </xf>
    <xf numFmtId="38" fontId="8" fillId="0" borderId="7" xfId="1" applyFont="1" applyFill="1" applyBorder="1" applyAlignment="1">
      <alignment vertical="center" shrinkToFit="1"/>
    </xf>
    <xf numFmtId="38" fontId="8" fillId="0" borderId="9" xfId="1" applyFont="1" applyFill="1" applyBorder="1" applyAlignment="1">
      <alignment vertical="center" shrinkToFit="1"/>
    </xf>
    <xf numFmtId="177" fontId="8" fillId="0" borderId="4" xfId="0" applyNumberFormat="1" applyFont="1" applyFill="1" applyBorder="1" applyAlignment="1">
      <alignment vertical="center" shrinkToFit="1"/>
    </xf>
    <xf numFmtId="177" fontId="8" fillId="0" borderId="9" xfId="0" applyNumberFormat="1" applyFont="1" applyFill="1" applyBorder="1" applyAlignment="1">
      <alignment vertical="center" shrinkToFit="1"/>
    </xf>
    <xf numFmtId="0" fontId="7" fillId="0" borderId="0" xfId="0" applyFont="1" applyFill="1" applyAlignment="1">
      <alignment vertical="center" shrinkToFit="1"/>
    </xf>
    <xf numFmtId="49" fontId="4" fillId="2" borderId="25" xfId="0" applyNumberFormat="1" applyFont="1" applyFill="1" applyBorder="1" applyAlignment="1">
      <alignment horizontal="left" vertical="center"/>
    </xf>
    <xf numFmtId="0" fontId="4" fillId="2" borderId="25" xfId="0" applyNumberFormat="1" applyFont="1" applyFill="1" applyBorder="1" applyAlignment="1">
      <alignment horizontal="left" vertical="center"/>
    </xf>
    <xf numFmtId="49" fontId="4" fillId="0" borderId="67" xfId="0" applyNumberFormat="1" applyFont="1" applyBorder="1" applyAlignment="1">
      <alignment vertical="center"/>
    </xf>
    <xf numFmtId="38" fontId="4" fillId="0" borderId="31" xfId="1" applyFont="1" applyBorder="1" applyAlignment="1">
      <alignment vertical="center"/>
    </xf>
    <xf numFmtId="179" fontId="4" fillId="0" borderId="32" xfId="1" applyNumberFormat="1" applyFont="1" applyBorder="1" applyAlignment="1">
      <alignment vertical="center"/>
    </xf>
    <xf numFmtId="38" fontId="4" fillId="0" borderId="32" xfId="1" applyFont="1" applyBorder="1" applyAlignment="1">
      <alignment vertical="center"/>
    </xf>
    <xf numFmtId="176" fontId="4" fillId="0" borderId="32" xfId="1" applyNumberFormat="1" applyFont="1" applyBorder="1" applyAlignment="1">
      <alignment vertical="center"/>
    </xf>
    <xf numFmtId="176" fontId="4" fillId="0" borderId="21" xfId="1" applyNumberFormat="1" applyFont="1" applyBorder="1" applyAlignment="1">
      <alignment vertical="center"/>
    </xf>
    <xf numFmtId="38" fontId="4" fillId="0" borderId="60" xfId="1" applyFont="1" applyBorder="1" applyAlignment="1">
      <alignment vertical="center"/>
    </xf>
    <xf numFmtId="38" fontId="4" fillId="0" borderId="28" xfId="1" applyFont="1" applyBorder="1" applyAlignment="1">
      <alignment vertical="center" shrinkToFit="1"/>
    </xf>
    <xf numFmtId="176" fontId="4" fillId="0" borderId="30" xfId="1" applyNumberFormat="1" applyFont="1" applyBorder="1" applyAlignment="1">
      <alignment vertical="center" shrinkToFit="1"/>
    </xf>
    <xf numFmtId="38" fontId="4" fillId="0" borderId="30" xfId="1" applyFont="1" applyBorder="1" applyAlignment="1">
      <alignment vertical="center" shrinkToFit="1"/>
    </xf>
    <xf numFmtId="38" fontId="4" fillId="0" borderId="60" xfId="1" applyFont="1" applyBorder="1" applyAlignment="1">
      <alignment vertical="center" shrinkToFit="1"/>
    </xf>
    <xf numFmtId="176" fontId="4" fillId="0" borderId="32" xfId="1" applyNumberFormat="1" applyFont="1" applyBorder="1" applyAlignment="1">
      <alignment vertical="center" shrinkToFit="1"/>
    </xf>
    <xf numFmtId="38" fontId="4" fillId="0" borderId="32" xfId="1" applyFont="1" applyBorder="1" applyAlignment="1">
      <alignment vertical="center" shrinkToFit="1"/>
    </xf>
    <xf numFmtId="0" fontId="4" fillId="0" borderId="60" xfId="0" applyFont="1" applyBorder="1" applyAlignment="1">
      <alignment vertical="center"/>
    </xf>
    <xf numFmtId="176" fontId="4" fillId="0" borderId="32" xfId="0" applyNumberFormat="1" applyFont="1" applyBorder="1" applyAlignment="1">
      <alignment vertical="center"/>
    </xf>
    <xf numFmtId="0" fontId="4" fillId="0" borderId="32" xfId="0" applyFont="1" applyBorder="1" applyAlignment="1">
      <alignment vertical="center"/>
    </xf>
    <xf numFmtId="176" fontId="4" fillId="0" borderId="21" xfId="0" applyNumberFormat="1" applyFont="1" applyBorder="1" applyAlignment="1">
      <alignment vertical="center"/>
    </xf>
    <xf numFmtId="0" fontId="4" fillId="0" borderId="41" xfId="0" applyFont="1" applyBorder="1" applyAlignment="1">
      <alignment vertical="center"/>
    </xf>
    <xf numFmtId="0" fontId="5" fillId="2" borderId="49"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51" xfId="0" applyFont="1" applyFill="1" applyBorder="1" applyAlignment="1">
      <alignment horizontal="center" vertical="center"/>
    </xf>
    <xf numFmtId="0" fontId="4" fillId="0" borderId="54" xfId="0" applyFont="1" applyBorder="1" applyAlignment="1">
      <alignment horizontal="center" vertical="center"/>
    </xf>
    <xf numFmtId="0" fontId="4" fillId="0" borderId="70" xfId="0" applyFont="1" applyBorder="1" applyAlignment="1">
      <alignment horizontal="center"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71" xfId="0" applyFont="1" applyBorder="1" applyAlignment="1">
      <alignment horizontal="center" vertical="center"/>
    </xf>
    <xf numFmtId="0" fontId="4" fillId="0" borderId="59" xfId="0" applyFont="1" applyBorder="1" applyAlignment="1">
      <alignment horizontal="center" vertical="center"/>
    </xf>
    <xf numFmtId="0" fontId="4" fillId="0" borderId="1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8" xfId="0" applyFont="1" applyBorder="1" applyAlignment="1">
      <alignment horizontal="center" vertical="center"/>
    </xf>
    <xf numFmtId="0" fontId="4" fillId="0" borderId="0" xfId="0" applyFont="1" applyBorder="1" applyAlignment="1">
      <alignment horizontal="center" vertical="center" shrinkToFit="1"/>
    </xf>
    <xf numFmtId="0" fontId="4" fillId="0" borderId="32" xfId="0" applyFont="1" applyBorder="1" applyAlignment="1">
      <alignment horizontal="center" vertical="center"/>
    </xf>
    <xf numFmtId="0" fontId="4" fillId="0" borderId="69"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4" fillId="0" borderId="6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2" xfId="0" applyFont="1" applyBorder="1" applyAlignment="1">
      <alignment horizontal="center" vertical="center"/>
    </xf>
    <xf numFmtId="0" fontId="4" fillId="0" borderId="44" xfId="0" applyFont="1" applyBorder="1" applyAlignment="1">
      <alignment horizontal="center" vertical="center"/>
    </xf>
    <xf numFmtId="0" fontId="4" fillId="0" borderId="19" xfId="0" applyFont="1" applyBorder="1" applyAlignment="1">
      <alignment horizontal="center" vertical="center"/>
    </xf>
    <xf numFmtId="0" fontId="5" fillId="0" borderId="65" xfId="0" applyFont="1" applyFill="1" applyBorder="1" applyAlignment="1" applyProtection="1">
      <alignment horizontal="distributed" vertical="center"/>
    </xf>
    <xf numFmtId="0" fontId="5" fillId="0" borderId="73" xfId="0" applyFont="1" applyFill="1" applyBorder="1" applyAlignment="1" applyProtection="1">
      <alignment horizontal="distributed" vertical="center"/>
    </xf>
    <xf numFmtId="0" fontId="5" fillId="0" borderId="39"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72" xfId="0" applyFont="1" applyFill="1" applyBorder="1" applyAlignment="1" applyProtection="1">
      <alignment horizontal="distributed" vertical="center"/>
    </xf>
    <xf numFmtId="0" fontId="5" fillId="0" borderId="16" xfId="0" applyFont="1" applyFill="1" applyBorder="1" applyAlignment="1" applyProtection="1">
      <alignment horizontal="distributed" vertical="center"/>
    </xf>
    <xf numFmtId="0" fontId="5" fillId="0" borderId="36" xfId="0" applyFont="1" applyFill="1" applyBorder="1" applyAlignment="1" applyProtection="1">
      <alignment horizontal="distributed" vertical="center"/>
    </xf>
    <xf numFmtId="0" fontId="5" fillId="0" borderId="40" xfId="0" applyFont="1" applyFill="1" applyBorder="1" applyAlignment="1" applyProtection="1">
      <alignment horizontal="distributed" vertical="center"/>
    </xf>
    <xf numFmtId="0" fontId="0" fillId="0" borderId="72" xfId="0" applyFont="1" applyFill="1" applyBorder="1" applyAlignment="1">
      <alignment horizontal="distributed" vertical="center"/>
    </xf>
    <xf numFmtId="0" fontId="0" fillId="0" borderId="40" xfId="0" applyFont="1" applyFill="1" applyBorder="1" applyAlignment="1">
      <alignment horizontal="distributed" vertical="center"/>
    </xf>
    <xf numFmtId="0" fontId="5" fillId="0" borderId="36" xfId="0" applyFont="1" applyFill="1" applyBorder="1" applyAlignment="1" applyProtection="1">
      <alignment horizontal="distributed" vertical="center" shrinkToFit="1"/>
    </xf>
    <xf numFmtId="0" fontId="5" fillId="0" borderId="72" xfId="0" applyFont="1" applyFill="1" applyBorder="1" applyAlignment="1" applyProtection="1">
      <alignment horizontal="distributed" vertical="center" shrinkToFit="1"/>
    </xf>
    <xf numFmtId="0" fontId="5" fillId="0" borderId="40" xfId="0" applyFont="1" applyFill="1" applyBorder="1" applyAlignment="1" applyProtection="1">
      <alignment horizontal="distributed" vertical="center" shrinkToFit="1"/>
    </xf>
    <xf numFmtId="0" fontId="5" fillId="0" borderId="36" xfId="0" applyFont="1" applyFill="1" applyBorder="1" applyAlignment="1" applyProtection="1">
      <alignment horizontal="center" vertical="center"/>
    </xf>
    <xf numFmtId="0" fontId="5" fillId="0" borderId="72"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31" xfId="0" applyFont="1" applyFill="1" applyBorder="1" applyAlignment="1" applyProtection="1">
      <alignment horizontal="distributed" vertical="center"/>
    </xf>
    <xf numFmtId="0" fontId="5" fillId="0" borderId="74" xfId="0" applyFont="1" applyFill="1" applyBorder="1" applyAlignment="1" applyProtection="1">
      <alignment horizontal="distributed" vertical="center"/>
    </xf>
    <xf numFmtId="0" fontId="5" fillId="0" borderId="21" xfId="0" applyFont="1" applyFill="1" applyBorder="1" applyAlignment="1" applyProtection="1">
      <alignment horizontal="distributed" vertical="center"/>
    </xf>
    <xf numFmtId="0" fontId="4" fillId="0" borderId="54" xfId="0" applyFont="1" applyFill="1" applyBorder="1" applyAlignment="1" applyProtection="1">
      <alignment horizontal="right" vertical="center"/>
    </xf>
    <xf numFmtId="0" fontId="4" fillId="0" borderId="70" xfId="0" applyFont="1" applyFill="1" applyBorder="1" applyAlignment="1" applyProtection="1">
      <alignment horizontal="right" vertical="center"/>
    </xf>
    <xf numFmtId="0" fontId="4" fillId="0" borderId="38" xfId="0" applyFont="1" applyFill="1" applyBorder="1" applyAlignment="1" applyProtection="1">
      <alignment horizontal="right"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5" xfId="0" applyFont="1" applyFill="1" applyBorder="1" applyAlignment="1" applyProtection="1">
      <alignment vertical="center"/>
    </xf>
    <xf numFmtId="0" fontId="5" fillId="0" borderId="11" xfId="0" applyFont="1" applyFill="1" applyBorder="1" applyAlignment="1" applyProtection="1">
      <alignment horizontal="distributed" vertical="center"/>
    </xf>
    <xf numFmtId="0" fontId="5" fillId="0" borderId="47"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wrapText="1"/>
    </xf>
    <xf numFmtId="0" fontId="5" fillId="0" borderId="3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5" xfId="0" applyFont="1" applyFill="1" applyBorder="1" applyAlignment="1" applyProtection="1">
      <alignment horizontal="right" vertical="center"/>
    </xf>
    <xf numFmtId="0" fontId="5" fillId="0" borderId="59" xfId="0" applyFont="1" applyFill="1" applyBorder="1" applyAlignment="1" applyProtection="1">
      <alignment horizontal="right" vertical="center"/>
    </xf>
    <xf numFmtId="0" fontId="5" fillId="0" borderId="24" xfId="0" applyFont="1" applyFill="1" applyBorder="1" applyAlignment="1" applyProtection="1">
      <alignment horizontal="center" vertical="center" wrapText="1"/>
    </xf>
    <xf numFmtId="0" fontId="4" fillId="0" borderId="54" xfId="0" applyFont="1" applyFill="1" applyBorder="1" applyAlignment="1">
      <alignment horizontal="right" vertical="center"/>
    </xf>
    <xf numFmtId="0" fontId="4" fillId="0" borderId="70" xfId="0" applyFont="1" applyFill="1" applyBorder="1" applyAlignment="1">
      <alignment horizontal="right" vertical="center"/>
    </xf>
    <xf numFmtId="0" fontId="4" fillId="0" borderId="38"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19" xfId="0" applyFont="1" applyFill="1" applyBorder="1" applyAlignment="1">
      <alignment horizontal="center" vertical="center" wrapText="1"/>
    </xf>
    <xf numFmtId="0" fontId="5" fillId="0" borderId="45" xfId="0" applyFont="1" applyFill="1" applyBorder="1" applyAlignment="1">
      <alignment horizontal="right" vertical="center"/>
    </xf>
    <xf numFmtId="0" fontId="5" fillId="0" borderId="59" xfId="0" applyFont="1" applyFill="1" applyBorder="1" applyAlignment="1">
      <alignment horizontal="right"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7" xfId="0" applyFont="1" applyFill="1" applyBorder="1" applyAlignment="1" applyProtection="1">
      <alignment horizontal="center" vertical="center" textRotation="255"/>
    </xf>
    <xf numFmtId="0" fontId="8" fillId="0" borderId="4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46" xfId="0" applyFont="1" applyFill="1" applyBorder="1" applyAlignment="1">
      <alignment horizontal="center" wrapText="1"/>
    </xf>
    <xf numFmtId="0" fontId="8" fillId="0" borderId="26" xfId="0" applyFont="1" applyFill="1" applyBorder="1" applyAlignment="1">
      <alignment horizont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31" xfId="0"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4" xfId="0" applyFont="1" applyFill="1" applyBorder="1" applyAlignment="1">
      <alignment horizontal="distributed" vertical="center"/>
    </xf>
    <xf numFmtId="0" fontId="4" fillId="0" borderId="9" xfId="0" applyFont="1" applyFill="1" applyBorder="1" applyAlignment="1">
      <alignment horizontal="distributed" vertical="center"/>
    </xf>
    <xf numFmtId="0" fontId="8" fillId="2" borderId="6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5" fillId="0" borderId="62" xfId="0" applyFont="1" applyBorder="1" applyAlignment="1">
      <alignment horizontal="center" vertical="center"/>
    </xf>
    <xf numFmtId="0" fontId="12" fillId="0" borderId="75" xfId="0" applyFont="1" applyBorder="1" applyAlignment="1">
      <alignment horizontal="center" vertical="center"/>
    </xf>
    <xf numFmtId="0" fontId="12" fillId="0" borderId="58" xfId="0" applyFont="1" applyBorder="1" applyAlignment="1">
      <alignment horizontal="center" vertical="center"/>
    </xf>
    <xf numFmtId="0" fontId="5" fillId="0" borderId="49" xfId="0" applyFont="1" applyBorder="1" applyAlignment="1">
      <alignment vertical="center" shrinkToFit="1"/>
    </xf>
    <xf numFmtId="0" fontId="5" fillId="0" borderId="50" xfId="0" applyFont="1" applyBorder="1" applyAlignment="1">
      <alignment vertical="center" shrinkToFit="1"/>
    </xf>
    <xf numFmtId="0" fontId="5" fillId="0" borderId="55" xfId="0" applyFont="1" applyBorder="1" applyAlignment="1">
      <alignment vertical="center" shrinkToFit="1"/>
    </xf>
    <xf numFmtId="0" fontId="5" fillId="0" borderId="47" xfId="0" applyFont="1" applyBorder="1" applyAlignment="1">
      <alignment vertical="center"/>
    </xf>
    <xf numFmtId="0" fontId="5" fillId="0" borderId="15" xfId="0" applyFont="1" applyBorder="1" applyAlignment="1">
      <alignment vertical="center"/>
    </xf>
    <xf numFmtId="0" fontId="5" fillId="0" borderId="31" xfId="0" applyFont="1" applyBorder="1" applyAlignment="1">
      <alignment vertical="center"/>
    </xf>
    <xf numFmtId="0" fontId="5" fillId="0" borderId="48" xfId="0" applyFont="1" applyBorder="1" applyAlignment="1">
      <alignment horizontal="right" vertical="center"/>
    </xf>
    <xf numFmtId="0" fontId="5" fillId="0" borderId="46" xfId="0" applyFont="1" applyBorder="1" applyAlignment="1">
      <alignment horizontal="right" vertical="center"/>
    </xf>
    <xf numFmtId="0" fontId="5" fillId="0" borderId="17" xfId="0"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2" xfId="0" applyFont="1" applyBorder="1" applyAlignment="1">
      <alignment horizontal="distributed" vertical="center"/>
    </xf>
    <xf numFmtId="0" fontId="5" fillId="0" borderId="21" xfId="0" applyFont="1" applyBorder="1" applyAlignment="1">
      <alignment horizontal="distributed" vertical="center"/>
    </xf>
    <xf numFmtId="0" fontId="5" fillId="0" borderId="11" xfId="0" applyFont="1" applyBorder="1" applyAlignment="1">
      <alignment vertical="center" wrapText="1"/>
    </xf>
    <xf numFmtId="0" fontId="5" fillId="0" borderId="15" xfId="0" applyFont="1" applyBorder="1" applyAlignment="1">
      <alignment vertical="center" wrapText="1"/>
    </xf>
    <xf numFmtId="0" fontId="5" fillId="0" borderId="31" xfId="0" applyFont="1" applyBorder="1" applyAlignment="1">
      <alignment vertical="center" wrapText="1"/>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 fillId="0" borderId="77" xfId="0" applyFont="1" applyBorder="1" applyAlignment="1">
      <alignment horizontal="distributed" vertical="center"/>
    </xf>
    <xf numFmtId="38" fontId="5" fillId="0" borderId="18" xfId="1" applyFont="1" applyBorder="1" applyAlignment="1">
      <alignment horizontal="center" vertical="center"/>
    </xf>
    <xf numFmtId="38" fontId="5" fillId="0" borderId="10" xfId="1" applyFont="1" applyBorder="1" applyAlignment="1">
      <alignment horizontal="center" vertical="center"/>
    </xf>
    <xf numFmtId="38" fontId="4" fillId="0" borderId="22" xfId="1" applyFont="1" applyBorder="1" applyAlignment="1">
      <alignment vertical="center" wrapText="1"/>
    </xf>
    <xf numFmtId="38" fontId="4" fillId="0" borderId="27" xfId="1" applyFont="1" applyBorder="1" applyAlignment="1">
      <alignment vertical="center" wrapText="1"/>
    </xf>
    <xf numFmtId="38" fontId="4" fillId="0" borderId="19" xfId="1" applyFont="1" applyBorder="1" applyAlignment="1">
      <alignment horizontal="center" vertical="center"/>
    </xf>
    <xf numFmtId="0" fontId="5" fillId="0" borderId="54" xfId="0" applyFont="1" applyBorder="1" applyAlignment="1">
      <alignment horizontal="center" vertical="center"/>
    </xf>
    <xf numFmtId="0" fontId="5" fillId="0" borderId="70" xfId="0" applyFont="1" applyBorder="1" applyAlignment="1">
      <alignment horizontal="center" vertical="center"/>
    </xf>
    <xf numFmtId="0" fontId="5" fillId="0" borderId="38"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10" fillId="0" borderId="54" xfId="0" applyFont="1" applyFill="1" applyBorder="1" applyAlignment="1">
      <alignment vertical="center" wrapText="1"/>
    </xf>
    <xf numFmtId="0" fontId="10" fillId="0" borderId="38" xfId="0" applyFont="1" applyFill="1" applyBorder="1" applyAlignment="1">
      <alignment vertical="center" wrapText="1"/>
    </xf>
    <xf numFmtId="0" fontId="10" fillId="0" borderId="24" xfId="0" applyFont="1" applyFill="1" applyBorder="1" applyAlignment="1">
      <alignment vertical="center" wrapText="1"/>
    </xf>
    <xf numFmtId="0" fontId="10" fillId="0" borderId="19" xfId="0" applyFont="1" applyFill="1" applyBorder="1" applyAlignment="1">
      <alignment vertical="center" wrapText="1"/>
    </xf>
    <xf numFmtId="0" fontId="10" fillId="0" borderId="45" xfId="0" applyFont="1" applyFill="1" applyBorder="1" applyAlignment="1">
      <alignment vertical="center" wrapText="1"/>
    </xf>
    <xf numFmtId="0" fontId="10" fillId="0" borderId="59" xfId="0" applyFont="1" applyFill="1" applyBorder="1" applyAlignment="1">
      <alignment vertical="center" wrapText="1"/>
    </xf>
    <xf numFmtId="0" fontId="10" fillId="0" borderId="2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4" xfId="0" applyFont="1" applyFill="1" applyBorder="1" applyAlignment="1">
      <alignment vertical="center" wrapText="1"/>
    </xf>
    <xf numFmtId="0" fontId="8" fillId="0" borderId="38" xfId="0" applyFont="1" applyFill="1" applyBorder="1" applyAlignment="1">
      <alignment vertical="center" wrapText="1"/>
    </xf>
    <xf numFmtId="0" fontId="8" fillId="0" borderId="24" xfId="0" applyFont="1" applyFill="1" applyBorder="1" applyAlignment="1">
      <alignment vertical="center" wrapText="1"/>
    </xf>
    <xf numFmtId="0" fontId="8" fillId="0" borderId="19" xfId="0" applyFont="1" applyFill="1" applyBorder="1" applyAlignment="1">
      <alignment vertical="center" wrapText="1"/>
    </xf>
    <xf numFmtId="0" fontId="8" fillId="0" borderId="45" xfId="0" applyFont="1" applyFill="1" applyBorder="1" applyAlignment="1">
      <alignment vertical="center" wrapText="1"/>
    </xf>
    <xf numFmtId="0" fontId="8" fillId="0" borderId="59" xfId="0" applyFont="1" applyFill="1" applyBorder="1" applyAlignment="1">
      <alignment vertical="center" wrapText="1"/>
    </xf>
    <xf numFmtId="0" fontId="8" fillId="0" borderId="24" xfId="0" applyFont="1" applyBorder="1" applyAlignment="1">
      <alignment horizontal="center" vertical="center"/>
    </xf>
    <xf numFmtId="0" fontId="8" fillId="0" borderId="6" xfId="0" applyFont="1" applyBorder="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26" xfId="0" applyFont="1" applyBorder="1" applyAlignment="1">
      <alignment horizontal="center" vertical="center"/>
    </xf>
    <xf numFmtId="0" fontId="8" fillId="0" borderId="9" xfId="0" applyFont="1" applyBorder="1" applyAlignment="1">
      <alignment horizontal="center" vertical="center"/>
    </xf>
    <xf numFmtId="0" fontId="8" fillId="0" borderId="7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1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224536726520132E-2"/>
          <c:y val="6.1381150821649744E-2"/>
          <c:w val="0.93079980387066996"/>
          <c:h val="0.77323210557759559"/>
        </c:manualLayout>
      </c:layout>
      <c:lineChart>
        <c:grouping val="standard"/>
        <c:varyColors val="0"/>
        <c:ser>
          <c:idx val="0"/>
          <c:order val="0"/>
          <c:tx>
            <c:strRef>
              <c:f>'地積・価格の推移（土地）'!$B$105</c:f>
              <c:strCache>
                <c:ptCount val="1"/>
                <c:pt idx="0">
                  <c:v>決定価格</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'地積・価格の推移（土地）'!$A$106:$A$165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'地積・価格の推移（土地）'!$B$106:$B$165</c:f>
              <c:numCache>
                <c:formatCode>#,##0_);[Red]\(#,##0\)</c:formatCode>
                <c:ptCount val="21"/>
                <c:pt idx="0">
                  <c:v>43677.118422431769</c:v>
                </c:pt>
                <c:pt idx="1">
                  <c:v>43761.421169081761</c:v>
                </c:pt>
                <c:pt idx="2">
                  <c:v>46501.050556331931</c:v>
                </c:pt>
                <c:pt idx="3">
                  <c:v>55397.343146554551</c:v>
                </c:pt>
                <c:pt idx="4">
                  <c:v>53216.244839547035</c:v>
                </c:pt>
                <c:pt idx="5">
                  <c:v>58418.465352669198</c:v>
                </c:pt>
                <c:pt idx="6">
                  <c:v>65352.164944302247</c:v>
                </c:pt>
                <c:pt idx="7">
                  <c:v>73141.644541265065</c:v>
                </c:pt>
                <c:pt idx="8">
                  <c:v>75629.143690025667</c:v>
                </c:pt>
                <c:pt idx="9">
                  <c:v>76912.873694266178</c:v>
                </c:pt>
                <c:pt idx="10">
                  <c:v>77733.578691606075</c:v>
                </c:pt>
                <c:pt idx="11">
                  <c:v>77881.041598388896</c:v>
                </c:pt>
                <c:pt idx="12">
                  <c:v>77913.05738617212</c:v>
                </c:pt>
                <c:pt idx="13">
                  <c:v>77800.29332296463</c:v>
                </c:pt>
                <c:pt idx="14">
                  <c:v>77794.580408544993</c:v>
                </c:pt>
                <c:pt idx="15">
                  <c:v>77856.562221256841</c:v>
                </c:pt>
                <c:pt idx="16">
                  <c:v>77926.631091890566</c:v>
                </c:pt>
                <c:pt idx="17">
                  <c:v>77922.208987706006</c:v>
                </c:pt>
                <c:pt idx="18">
                  <c:v>78023.093781610238</c:v>
                </c:pt>
                <c:pt idx="19">
                  <c:v>78076.251906297563</c:v>
                </c:pt>
                <c:pt idx="20">
                  <c:v>78123.454379006522</c:v>
                </c:pt>
              </c:numCache>
            </c:numRef>
          </c:val>
          <c:smooth val="0"/>
          <c:extLst>
            <c:ext xmlns:c16="http://schemas.microsoft.com/office/drawing/2014/chart" uri="{C3380CC4-5D6E-409C-BE32-E72D297353CC}">
              <c16:uniqueId val="{00000000-072E-459B-8A3B-6A118CFCB6A5}"/>
            </c:ext>
          </c:extLst>
        </c:ser>
        <c:ser>
          <c:idx val="1"/>
          <c:order val="1"/>
          <c:tx>
            <c:strRef>
              <c:f>'地積・価格の推移（土地）'!$C$105</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'地積・価格の推移（土地）'!$A$106:$A$165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'地積・価格の推移（土地）'!$C$106:$C$165</c:f>
              <c:numCache>
                <c:formatCode>#,##0_);[Red]\(#,##0\)</c:formatCode>
                <c:ptCount val="21"/>
                <c:pt idx="0">
                  <c:v>26920.900188716307</c:v>
                </c:pt>
                <c:pt idx="1">
                  <c:v>25955.594977209945</c:v>
                </c:pt>
                <c:pt idx="2">
                  <c:v>26156.569148196493</c:v>
                </c:pt>
                <c:pt idx="3">
                  <c:v>25142.833302723859</c:v>
                </c:pt>
                <c:pt idx="4">
                  <c:v>30144.19662738037</c:v>
                </c:pt>
                <c:pt idx="5">
                  <c:v>48719.726281987772</c:v>
                </c:pt>
                <c:pt idx="6">
                  <c:v>59822.28003985573</c:v>
                </c:pt>
                <c:pt idx="7">
                  <c:v>67550.205782681558</c:v>
                </c:pt>
                <c:pt idx="8">
                  <c:v>73550.16370879981</c:v>
                </c:pt>
                <c:pt idx="9">
                  <c:v>73276.025760398756</c:v>
                </c:pt>
                <c:pt idx="10">
                  <c:v>74481.585047267188</c:v>
                </c:pt>
                <c:pt idx="11">
                  <c:v>75127.904059119435</c:v>
                </c:pt>
                <c:pt idx="12">
                  <c:v>77793.133773187219</c:v>
                </c:pt>
                <c:pt idx="13">
                  <c:v>77732.95246570732</c:v>
                </c:pt>
                <c:pt idx="14">
                  <c:v>77820.729050184338</c:v>
                </c:pt>
                <c:pt idx="15">
                  <c:v>77856.279851958607</c:v>
                </c:pt>
                <c:pt idx="16">
                  <c:v>77926.309119418991</c:v>
                </c:pt>
                <c:pt idx="17">
                  <c:v>77918.008773173642</c:v>
                </c:pt>
                <c:pt idx="18">
                  <c:v>77479.95056006372</c:v>
                </c:pt>
                <c:pt idx="19">
                  <c:v>77651.127941634841</c:v>
                </c:pt>
                <c:pt idx="20">
                  <c:v>77691.680014986792</c:v>
                </c:pt>
              </c:numCache>
            </c:numRef>
          </c:val>
          <c:smooth val="0"/>
          <c:extLst>
            <c:ext xmlns:c16="http://schemas.microsoft.com/office/drawing/2014/chart" uri="{C3380CC4-5D6E-409C-BE32-E72D297353CC}">
              <c16:uniqueId val="{00000001-072E-459B-8A3B-6A118CFCB6A5}"/>
            </c:ext>
          </c:extLst>
        </c:ser>
        <c:dLbls>
          <c:showLegendKey val="0"/>
          <c:showVal val="0"/>
          <c:showCatName val="0"/>
          <c:showSerName val="0"/>
          <c:showPercent val="0"/>
          <c:showBubbleSize val="0"/>
        </c:dLbls>
        <c:marker val="1"/>
        <c:smooth val="0"/>
        <c:axId val="243720968"/>
        <c:axId val="1"/>
      </c:lineChart>
      <c:catAx>
        <c:axId val="243720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85000"/>
          <c:min val="200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ゴシック"/>
                <a:ea typeface="ＭＳ ゴシック"/>
                <a:cs typeface="ＭＳ ゴシック"/>
              </a:defRPr>
            </a:pPr>
            <a:endParaRPr lang="ja-JP"/>
          </a:p>
        </c:txPr>
        <c:crossAx val="243720968"/>
        <c:crosses val="autoZero"/>
        <c:crossBetween val="between"/>
        <c:majorUnit val="5000"/>
      </c:valAx>
      <c:spPr>
        <a:solidFill>
          <a:srgbClr val="FFFFFF"/>
        </a:solidFill>
        <a:ln w="3175">
          <a:solidFill>
            <a:srgbClr val="000000"/>
          </a:solidFill>
          <a:prstDash val="solid"/>
        </a:ln>
      </c:spPr>
    </c:plotArea>
    <c:legend>
      <c:legendPos val="b"/>
      <c:layout>
        <c:manualLayout>
          <c:xMode val="edge"/>
          <c:yMode val="edge"/>
          <c:x val="7.3291717656172109E-2"/>
          <c:y val="0.90042760000268518"/>
          <c:w val="0.30926233121958657"/>
          <c:h val="6.138107416879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55849431698832E-2"/>
          <c:y val="5.3708506968943526E-2"/>
          <c:w val="0.92694878670732506"/>
          <c:h val="0.78772476887783838"/>
        </c:manualLayout>
      </c:layout>
      <c:lineChart>
        <c:grouping val="standard"/>
        <c:varyColors val="0"/>
        <c:ser>
          <c:idx val="0"/>
          <c:order val="0"/>
          <c:tx>
            <c:strRef>
              <c:f>'地積・価格の推移（土地）'!$N$105</c:f>
              <c:strCache>
                <c:ptCount val="1"/>
                <c:pt idx="0">
                  <c:v>決定価格</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'地積・価格の推移（土地）'!$M$106:$M$165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'地積・価格の推移（土地）'!$N$106:$N$165</c:f>
              <c:numCache>
                <c:formatCode>#,##0_);[Red]\(#,##0\)</c:formatCode>
                <c:ptCount val="21"/>
                <c:pt idx="0">
                  <c:v>12375.923025991106</c:v>
                </c:pt>
                <c:pt idx="1">
                  <c:v>12149.091016297198</c:v>
                </c:pt>
                <c:pt idx="2">
                  <c:v>13063.239946231795</c:v>
                </c:pt>
                <c:pt idx="3">
                  <c:v>20512.360863043119</c:v>
                </c:pt>
                <c:pt idx="4">
                  <c:v>14278.87571188617</c:v>
                </c:pt>
                <c:pt idx="5">
                  <c:v>15828.981675907144</c:v>
                </c:pt>
                <c:pt idx="6">
                  <c:v>17915.482300571912</c:v>
                </c:pt>
                <c:pt idx="7">
                  <c:v>20359.870906402219</c:v>
                </c:pt>
                <c:pt idx="8">
                  <c:v>21261.217100542261</c:v>
                </c:pt>
                <c:pt idx="9">
                  <c:v>21885.248190955037</c:v>
                </c:pt>
                <c:pt idx="10">
                  <c:v>22371.488408345886</c:v>
                </c:pt>
                <c:pt idx="11">
                  <c:v>22509.139337848221</c:v>
                </c:pt>
                <c:pt idx="12">
                  <c:v>22608.186926289847</c:v>
                </c:pt>
                <c:pt idx="13">
                  <c:v>22661.721225475139</c:v>
                </c:pt>
                <c:pt idx="14">
                  <c:v>22809.092200586791</c:v>
                </c:pt>
                <c:pt idx="15">
                  <c:v>22726.119914352079</c:v>
                </c:pt>
                <c:pt idx="16">
                  <c:v>22677.933817793099</c:v>
                </c:pt>
                <c:pt idx="17">
                  <c:v>22670.113439165998</c:v>
                </c:pt>
                <c:pt idx="18">
                  <c:v>22635.819736049732</c:v>
                </c:pt>
                <c:pt idx="19">
                  <c:v>22709.482474144639</c:v>
                </c:pt>
                <c:pt idx="20">
                  <c:v>22703.644027326718</c:v>
                </c:pt>
              </c:numCache>
            </c:numRef>
          </c:val>
          <c:smooth val="0"/>
          <c:extLst>
            <c:ext xmlns:c16="http://schemas.microsoft.com/office/drawing/2014/chart" uri="{C3380CC4-5D6E-409C-BE32-E72D297353CC}">
              <c16:uniqueId val="{00000000-FC13-4642-A433-978B9E0D920C}"/>
            </c:ext>
          </c:extLst>
        </c:ser>
        <c:ser>
          <c:idx val="1"/>
          <c:order val="1"/>
          <c:tx>
            <c:strRef>
              <c:f>'地積・価格の推移（土地）'!$O$105</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'地積・価格の推移（土地）'!$M$106:$M$165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'地積・価格の推移（土地）'!$O$106:$O$165</c:f>
              <c:numCache>
                <c:formatCode>#,##0_);[Red]\(#,##0\)</c:formatCode>
                <c:ptCount val="21"/>
                <c:pt idx="0">
                  <c:v>7761.3235206428217</c:v>
                </c:pt>
                <c:pt idx="1">
                  <c:v>6861.2345248443589</c:v>
                </c:pt>
                <c:pt idx="2">
                  <c:v>6994.1988545026288</c:v>
                </c:pt>
                <c:pt idx="3">
                  <c:v>6415.3176001838719</c:v>
                </c:pt>
                <c:pt idx="4">
                  <c:v>7529.7723902277912</c:v>
                </c:pt>
                <c:pt idx="5">
                  <c:v>12126.877855742125</c:v>
                </c:pt>
                <c:pt idx="6">
                  <c:v>15371.780709944735</c:v>
                </c:pt>
                <c:pt idx="7">
                  <c:v>18018.479102005917</c:v>
                </c:pt>
                <c:pt idx="8">
                  <c:v>19929.670922504436</c:v>
                </c:pt>
                <c:pt idx="9">
                  <c:v>19782.965965136074</c:v>
                </c:pt>
                <c:pt idx="10">
                  <c:v>20376.400369871601</c:v>
                </c:pt>
                <c:pt idx="11">
                  <c:v>20809.119350108653</c:v>
                </c:pt>
                <c:pt idx="12">
                  <c:v>22578.447912987303</c:v>
                </c:pt>
                <c:pt idx="13">
                  <c:v>22654.550243227695</c:v>
                </c:pt>
                <c:pt idx="14">
                  <c:v>22807.845755519644</c:v>
                </c:pt>
                <c:pt idx="15">
                  <c:v>22726.047758959379</c:v>
                </c:pt>
                <c:pt idx="16">
                  <c:v>22677.811983956144</c:v>
                </c:pt>
                <c:pt idx="17">
                  <c:v>22669.438805853817</c:v>
                </c:pt>
                <c:pt idx="18">
                  <c:v>22594.292308363591</c:v>
                </c:pt>
                <c:pt idx="19">
                  <c:v>22631.040068769402</c:v>
                </c:pt>
                <c:pt idx="20">
                  <c:v>22629.776674140005</c:v>
                </c:pt>
              </c:numCache>
            </c:numRef>
          </c:val>
          <c:smooth val="0"/>
          <c:extLst>
            <c:ext xmlns:c16="http://schemas.microsoft.com/office/drawing/2014/chart" uri="{C3380CC4-5D6E-409C-BE32-E72D297353CC}">
              <c16:uniqueId val="{00000001-FC13-4642-A433-978B9E0D920C}"/>
            </c:ext>
          </c:extLst>
        </c:ser>
        <c:dLbls>
          <c:showLegendKey val="0"/>
          <c:showVal val="0"/>
          <c:showCatName val="0"/>
          <c:showSerName val="0"/>
          <c:showPercent val="0"/>
          <c:showBubbleSize val="0"/>
        </c:dLbls>
        <c:marker val="1"/>
        <c:smooth val="0"/>
        <c:axId val="411866424"/>
        <c:axId val="1"/>
      </c:lineChart>
      <c:catAx>
        <c:axId val="411866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25000"/>
          <c:min val="50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411866424"/>
        <c:crosses val="autoZero"/>
        <c:crossBetween val="between"/>
        <c:majorUnit val="2500"/>
      </c:valAx>
      <c:spPr>
        <a:solidFill>
          <a:srgbClr val="FFFFFF"/>
        </a:solidFill>
        <a:ln w="3175">
          <a:solidFill>
            <a:srgbClr val="000000"/>
          </a:solidFill>
          <a:prstDash val="solid"/>
        </a:ln>
      </c:spPr>
    </c:plotArea>
    <c:legend>
      <c:legendPos val="b"/>
      <c:layout>
        <c:manualLayout>
          <c:xMode val="edge"/>
          <c:yMode val="edge"/>
          <c:x val="6.1105498605127193E-2"/>
          <c:y val="0.90719079552396109"/>
          <c:w val="0.3198053781013222"/>
          <c:h val="6.138107416879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35916545648019E-2"/>
          <c:y val="6.6496246723453889E-2"/>
          <c:w val="0.92730283163907234"/>
          <c:h val="0.77493702912332796"/>
        </c:manualLayout>
      </c:layout>
      <c:lineChart>
        <c:grouping val="standard"/>
        <c:varyColors val="0"/>
        <c:ser>
          <c:idx val="0"/>
          <c:order val="0"/>
          <c:tx>
            <c:strRef>
              <c:f>'地積・価格の推移（土地）'!$Y$105</c:f>
              <c:strCache>
                <c:ptCount val="1"/>
                <c:pt idx="0">
                  <c:v>決定価格</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'地積・価格の推移（土地）'!$X$106:$X$165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'地積・価格の推移（土地）'!$Y$106:$Y$165</c:f>
              <c:numCache>
                <c:formatCode>#,##0_);[Red]\(#,##0\)</c:formatCode>
                <c:ptCount val="21"/>
                <c:pt idx="0">
                  <c:v>552.073987109933</c:v>
                </c:pt>
                <c:pt idx="1">
                  <c:v>553.17745122988015</c:v>
                </c:pt>
                <c:pt idx="2">
                  <c:v>1135.146515705406</c:v>
                </c:pt>
                <c:pt idx="3">
                  <c:v>2241.1656651502722</c:v>
                </c:pt>
                <c:pt idx="4">
                  <c:v>2773.0776237298051</c:v>
                </c:pt>
                <c:pt idx="5">
                  <c:v>3393.8638096934392</c:v>
                </c:pt>
                <c:pt idx="6">
                  <c:v>4443.8472929867503</c:v>
                </c:pt>
                <c:pt idx="7">
                  <c:v>5763.0545319280654</c:v>
                </c:pt>
                <c:pt idx="8">
                  <c:v>6134.8418741879659</c:v>
                </c:pt>
                <c:pt idx="9">
                  <c:v>6691.8494488730821</c:v>
                </c:pt>
                <c:pt idx="10">
                  <c:v>16966.310703213723</c:v>
                </c:pt>
                <c:pt idx="11">
                  <c:v>17113.431820871541</c:v>
                </c:pt>
                <c:pt idx="12">
                  <c:v>16823.209526117098</c:v>
                </c:pt>
                <c:pt idx="13">
                  <c:v>16450.873452181724</c:v>
                </c:pt>
                <c:pt idx="14">
                  <c:v>14821.547439907641</c:v>
                </c:pt>
                <c:pt idx="15">
                  <c:v>13173.95879649879</c:v>
                </c:pt>
                <c:pt idx="16">
                  <c:v>10893.289539829148</c:v>
                </c:pt>
                <c:pt idx="17">
                  <c:v>10010.245802567295</c:v>
                </c:pt>
                <c:pt idx="18">
                  <c:v>9865.4494106411566</c:v>
                </c:pt>
                <c:pt idx="19">
                  <c:v>9768.2575857298161</c:v>
                </c:pt>
                <c:pt idx="20">
                  <c:v>9637.3671323661019</c:v>
                </c:pt>
              </c:numCache>
            </c:numRef>
          </c:val>
          <c:smooth val="0"/>
          <c:extLst>
            <c:ext xmlns:c16="http://schemas.microsoft.com/office/drawing/2014/chart" uri="{C3380CC4-5D6E-409C-BE32-E72D297353CC}">
              <c16:uniqueId val="{00000000-422E-441F-AD7A-ABD170E26ECA}"/>
            </c:ext>
          </c:extLst>
        </c:ser>
        <c:ser>
          <c:idx val="1"/>
          <c:order val="1"/>
          <c:tx>
            <c:strRef>
              <c:f>'地積・価格の推移（土地）'!$Z$105</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'地積・価格の推移（土地）'!$X$106:$X$165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'地積・価格の推移（土地）'!$Z$106:$Z$165</c:f>
              <c:numCache>
                <c:formatCode>#,##0_);[Red]\(#,##0\)</c:formatCode>
                <c:ptCount val="21"/>
                <c:pt idx="0">
                  <c:v>119.33037631598171</c:v>
                </c:pt>
                <c:pt idx="1">
                  <c:v>159.82390058521355</c:v>
                </c:pt>
                <c:pt idx="2">
                  <c:v>307.5234298753345</c:v>
                </c:pt>
                <c:pt idx="3">
                  <c:v>686.83975408347305</c:v>
                </c:pt>
                <c:pt idx="4">
                  <c:v>1193.3320942768119</c:v>
                </c:pt>
                <c:pt idx="5">
                  <c:v>1685.6472772688471</c:v>
                </c:pt>
                <c:pt idx="6">
                  <c:v>2104.0327656573932</c:v>
                </c:pt>
                <c:pt idx="7">
                  <c:v>2778.8386406655068</c:v>
                </c:pt>
                <c:pt idx="8">
                  <c:v>3447.252468361587</c:v>
                </c:pt>
                <c:pt idx="9">
                  <c:v>3624.3200720653999</c:v>
                </c:pt>
                <c:pt idx="10">
                  <c:v>3921.1957917524614</c:v>
                </c:pt>
                <c:pt idx="11">
                  <c:v>4202.5732007055567</c:v>
                </c:pt>
                <c:pt idx="12">
                  <c:v>4392.6991514194915</c:v>
                </c:pt>
                <c:pt idx="13">
                  <c:v>4493.3210950470166</c:v>
                </c:pt>
                <c:pt idx="14">
                  <c:v>4626.7852238420028</c:v>
                </c:pt>
                <c:pt idx="15">
                  <c:v>4662.729130501175</c:v>
                </c:pt>
                <c:pt idx="16">
                  <c:v>4099.6809986258086</c:v>
                </c:pt>
                <c:pt idx="17">
                  <c:v>3737.9983622238719</c:v>
                </c:pt>
                <c:pt idx="18">
                  <c:v>3655.8761149938114</c:v>
                </c:pt>
                <c:pt idx="19">
                  <c:v>3586.5123113533982</c:v>
                </c:pt>
                <c:pt idx="20">
                  <c:v>3577.442699350343</c:v>
                </c:pt>
              </c:numCache>
            </c:numRef>
          </c:val>
          <c:smooth val="0"/>
          <c:extLst>
            <c:ext xmlns:c16="http://schemas.microsoft.com/office/drawing/2014/chart" uri="{C3380CC4-5D6E-409C-BE32-E72D297353CC}">
              <c16:uniqueId val="{00000001-422E-441F-AD7A-ABD170E26ECA}"/>
            </c:ext>
          </c:extLst>
        </c:ser>
        <c:dLbls>
          <c:showLegendKey val="0"/>
          <c:showVal val="0"/>
          <c:showCatName val="0"/>
          <c:showSerName val="0"/>
          <c:showPercent val="0"/>
          <c:showBubbleSize val="0"/>
        </c:dLbls>
        <c:marker val="1"/>
        <c:smooth val="0"/>
        <c:axId val="412990160"/>
        <c:axId val="1"/>
      </c:lineChart>
      <c:catAx>
        <c:axId val="412990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18000"/>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412990160"/>
        <c:crosses val="autoZero"/>
        <c:crossBetween val="between"/>
        <c:majorUnit val="2000"/>
      </c:valAx>
      <c:spPr>
        <a:solidFill>
          <a:srgbClr val="FFFFFF"/>
        </a:solidFill>
        <a:ln w="3175">
          <a:solidFill>
            <a:srgbClr val="000000"/>
          </a:solidFill>
          <a:prstDash val="solid"/>
        </a:ln>
      </c:spPr>
    </c:plotArea>
    <c:legend>
      <c:legendPos val="b"/>
      <c:layout>
        <c:manualLayout>
          <c:xMode val="edge"/>
          <c:yMode val="edge"/>
          <c:x val="6.397778107925188E-2"/>
          <c:y val="0.90042760000268518"/>
          <c:w val="0.31825550108123279"/>
          <c:h val="6.138107416879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16160715759589E-2"/>
          <c:y val="6.1381074168797956E-2"/>
          <c:w val="0.93030794165316044"/>
          <c:h val="0.7800521250251321"/>
        </c:manualLayout>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cat>
            <c:strRef>
              <c:f>'地積・価格の推移（土地）'!$AI$106:$AI$165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'地積・価格の推移（土地）'!$AJ$106:$AJ$165</c:f>
              <c:numCache>
                <c:formatCode>#,##0_);[Red]\(#,##0\)</c:formatCode>
                <c:ptCount val="21"/>
                <c:pt idx="0">
                  <c:v>3292.2636366586567</c:v>
                </c:pt>
                <c:pt idx="1">
                  <c:v>3290.9085106569332</c:v>
                </c:pt>
                <c:pt idx="2">
                  <c:v>4069.9177597116964</c:v>
                </c:pt>
                <c:pt idx="3">
                  <c:v>4594.1591633663184</c:v>
                </c:pt>
                <c:pt idx="4">
                  <c:v>5799.7325173477411</c:v>
                </c:pt>
                <c:pt idx="5">
                  <c:v>6968.6324583945652</c:v>
                </c:pt>
                <c:pt idx="6">
                  <c:v>8251.2306616064052</c:v>
                </c:pt>
                <c:pt idx="7">
                  <c:v>8937.0985013393456</c:v>
                </c:pt>
                <c:pt idx="8">
                  <c:v>9082.015394316908</c:v>
                </c:pt>
                <c:pt idx="9">
                  <c:v>9250.360481876467</c:v>
                </c:pt>
                <c:pt idx="10">
                  <c:v>9466.8357882799173</c:v>
                </c:pt>
                <c:pt idx="11">
                  <c:v>9427.6470517082344</c:v>
                </c:pt>
                <c:pt idx="12">
                  <c:v>9327.7791710327674</c:v>
                </c:pt>
                <c:pt idx="13">
                  <c:v>9270.7915043195298</c:v>
                </c:pt>
                <c:pt idx="14">
                  <c:v>9208.3404640356148</c:v>
                </c:pt>
                <c:pt idx="15">
                  <c:v>9112.0027257355305</c:v>
                </c:pt>
                <c:pt idx="16">
                  <c:v>9107.9884352756835</c:v>
                </c:pt>
                <c:pt idx="17">
                  <c:v>9060.4923707909948</c:v>
                </c:pt>
                <c:pt idx="18">
                  <c:v>9061.4910832417281</c:v>
                </c:pt>
                <c:pt idx="19">
                  <c:v>9069.3500060044935</c:v>
                </c:pt>
                <c:pt idx="20">
                  <c:v>9071.0978930505662</c:v>
                </c:pt>
              </c:numCache>
            </c:numRef>
          </c:val>
          <c:smooth val="0"/>
          <c:extLst>
            <c:ext xmlns:c16="http://schemas.microsoft.com/office/drawing/2014/chart" uri="{C3380CC4-5D6E-409C-BE32-E72D297353CC}">
              <c16:uniqueId val="{00000000-F100-4053-8CE0-5BDA2C0BA7C2}"/>
            </c:ext>
          </c:extLst>
        </c:ser>
        <c:ser>
          <c:idx val="1"/>
          <c:order val="1"/>
          <c:spPr>
            <a:ln w="12700">
              <a:solidFill>
                <a:srgbClr val="000000"/>
              </a:solidFill>
              <a:prstDash val="solid"/>
            </a:ln>
          </c:spPr>
          <c:marker>
            <c:symbol val="square"/>
            <c:size val="5"/>
            <c:spPr>
              <a:solidFill>
                <a:srgbClr val="FFFFFF"/>
              </a:solidFill>
              <a:ln>
                <a:solidFill>
                  <a:srgbClr val="000000"/>
                </a:solidFill>
                <a:prstDash val="solid"/>
              </a:ln>
            </c:spPr>
          </c:marker>
          <c:cat>
            <c:strRef>
              <c:f>'地積・価格の推移（土地）'!$AI$106:$AI$165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'地積・価格の推移（土地）'!$AK$106:$AK$165</c:f>
              <c:numCache>
                <c:formatCode>#,##0_);[Red]\(#,##0\)</c:formatCode>
                <c:ptCount val="21"/>
                <c:pt idx="0">
                  <c:v>1063.8651542763262</c:v>
                </c:pt>
                <c:pt idx="1">
                  <c:v>1344.792990826011</c:v>
                </c:pt>
                <c:pt idx="2">
                  <c:v>2242.0278464288012</c:v>
                </c:pt>
                <c:pt idx="3">
                  <c:v>3660.5569117515365</c:v>
                </c:pt>
                <c:pt idx="4">
                  <c:v>4801.8622745135644</c:v>
                </c:pt>
                <c:pt idx="5">
                  <c:v>6154.004685337085</c:v>
                </c:pt>
                <c:pt idx="6">
                  <c:v>7503.845988580324</c:v>
                </c:pt>
                <c:pt idx="7">
                  <c:v>8601.9280418105864</c:v>
                </c:pt>
                <c:pt idx="8">
                  <c:v>8815.1693343810894</c:v>
                </c:pt>
                <c:pt idx="9">
                  <c:v>8641.8665844555362</c:v>
                </c:pt>
                <c:pt idx="10">
                  <c:v>8875.1360252297454</c:v>
                </c:pt>
                <c:pt idx="11">
                  <c:v>8850.252086586599</c:v>
                </c:pt>
                <c:pt idx="12">
                  <c:v>9291.1955891779544</c:v>
                </c:pt>
                <c:pt idx="13">
                  <c:v>9250.4530438605361</c:v>
                </c:pt>
                <c:pt idx="14">
                  <c:v>9199.9479602947758</c:v>
                </c:pt>
                <c:pt idx="15">
                  <c:v>9109.9639129752977</c:v>
                </c:pt>
                <c:pt idx="16">
                  <c:v>9107.7830269470687</c:v>
                </c:pt>
                <c:pt idx="17">
                  <c:v>9060.2954580252517</c:v>
                </c:pt>
                <c:pt idx="18">
                  <c:v>9061.2982300994681</c:v>
                </c:pt>
                <c:pt idx="19">
                  <c:v>9034.3664028547519</c:v>
                </c:pt>
                <c:pt idx="20">
                  <c:v>9055.8083914401395</c:v>
                </c:pt>
              </c:numCache>
            </c:numRef>
          </c:val>
          <c:smooth val="0"/>
          <c:extLst>
            <c:ext xmlns:c16="http://schemas.microsoft.com/office/drawing/2014/chart" uri="{C3380CC4-5D6E-409C-BE32-E72D297353CC}">
              <c16:uniqueId val="{00000001-F100-4053-8CE0-5BDA2C0BA7C2}"/>
            </c:ext>
          </c:extLst>
        </c:ser>
        <c:dLbls>
          <c:showLegendKey val="0"/>
          <c:showVal val="0"/>
          <c:showCatName val="0"/>
          <c:showSerName val="0"/>
          <c:showPercent val="0"/>
          <c:showBubbleSize val="0"/>
        </c:dLbls>
        <c:marker val="1"/>
        <c:smooth val="0"/>
        <c:axId val="412990488"/>
        <c:axId val="1"/>
      </c:lineChart>
      <c:catAx>
        <c:axId val="412990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11000"/>
          <c:min val="10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ゴシック"/>
                <a:ea typeface="ＭＳ ゴシック"/>
                <a:cs typeface="ＭＳ ゴシック"/>
              </a:defRPr>
            </a:pPr>
            <a:endParaRPr lang="ja-JP"/>
          </a:p>
        </c:txPr>
        <c:crossAx val="412990488"/>
        <c:crosses val="autoZero"/>
        <c:crossBetween val="between"/>
        <c:majorUnit val="1000"/>
      </c:valAx>
      <c:spPr>
        <a:solidFill>
          <a:srgbClr val="FFFFFF"/>
        </a:solidFill>
        <a:ln w="3175">
          <a:solidFill>
            <a:srgbClr val="000000"/>
          </a:solidFill>
          <a:prstDash val="solid"/>
        </a:ln>
      </c:spPr>
    </c:plotArea>
    <c:legend>
      <c:legendPos val="b"/>
      <c:layout>
        <c:manualLayout>
          <c:xMode val="edge"/>
          <c:yMode val="edge"/>
          <c:x val="6.3648954258076235E-2"/>
          <c:y val="0.91733558880587507"/>
          <c:w val="0.31928688159263108"/>
          <c:h val="6.138107416879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466936864947926E-2"/>
          <c:y val="5.8673469387755105E-2"/>
          <c:w val="0.92407181131977245"/>
          <c:h val="0.78316326530612246"/>
        </c:manualLayout>
      </c:layout>
      <c:lineChart>
        <c:grouping val="standard"/>
        <c:varyColors val="0"/>
        <c:ser>
          <c:idx val="0"/>
          <c:order val="0"/>
          <c:tx>
            <c:strRef>
              <c:f>'地積・価格の推移（土地）'!$AU$105</c:f>
              <c:strCache>
                <c:ptCount val="1"/>
                <c:pt idx="0">
                  <c:v>決定価格</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'地積・価格の推移（土地）'!$AT$106:$AT$165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'地積・価格の推移（土地）'!$AU$106:$AU$165</c:f>
              <c:numCache>
                <c:formatCode>#,##0_);[Red]\(#,##0\)</c:formatCode>
                <c:ptCount val="21"/>
                <c:pt idx="0">
                  <c:v>3104.1443768233166</c:v>
                </c:pt>
                <c:pt idx="1">
                  <c:v>3177.7880569654544</c:v>
                </c:pt>
                <c:pt idx="2">
                  <c:v>3665.0486025109976</c:v>
                </c:pt>
                <c:pt idx="3">
                  <c:v>5254.8300217370397</c:v>
                </c:pt>
                <c:pt idx="4">
                  <c:v>25449.112548164914</c:v>
                </c:pt>
                <c:pt idx="5">
                  <c:v>33308.323433351841</c:v>
                </c:pt>
                <c:pt idx="6">
                  <c:v>49655.479084347498</c:v>
                </c:pt>
                <c:pt idx="7">
                  <c:v>84393.939304065527</c:v>
                </c:pt>
                <c:pt idx="8">
                  <c:v>102511.58566736955</c:v>
                </c:pt>
                <c:pt idx="9">
                  <c:v>176343.08921352326</c:v>
                </c:pt>
                <c:pt idx="10">
                  <c:v>639001.0923880263</c:v>
                </c:pt>
                <c:pt idx="11">
                  <c:v>688464.74823913956</c:v>
                </c:pt>
                <c:pt idx="12">
                  <c:v>714952.14398113196</c:v>
                </c:pt>
                <c:pt idx="13">
                  <c:v>770039.56056084798</c:v>
                </c:pt>
                <c:pt idx="14">
                  <c:v>670921.16090687772</c:v>
                </c:pt>
                <c:pt idx="15">
                  <c:v>607517.53335981106</c:v>
                </c:pt>
                <c:pt idx="16">
                  <c:v>483858.42133692739</c:v>
                </c:pt>
                <c:pt idx="17">
                  <c:v>432454.46912780916</c:v>
                </c:pt>
                <c:pt idx="18">
                  <c:v>419537.34616682603</c:v>
                </c:pt>
                <c:pt idx="19">
                  <c:v>407351.09263739747</c:v>
                </c:pt>
                <c:pt idx="20">
                  <c:v>414098.12298695947</c:v>
                </c:pt>
              </c:numCache>
            </c:numRef>
          </c:val>
          <c:smooth val="0"/>
          <c:extLst>
            <c:ext xmlns:c16="http://schemas.microsoft.com/office/drawing/2014/chart" uri="{C3380CC4-5D6E-409C-BE32-E72D297353CC}">
              <c16:uniqueId val="{00000000-2E1D-458D-B789-54F432319D74}"/>
            </c:ext>
          </c:extLst>
        </c:ser>
        <c:ser>
          <c:idx val="1"/>
          <c:order val="1"/>
          <c:tx>
            <c:strRef>
              <c:f>'地積・価格の推移（土地）'!$AV$105</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'地積・価格の推移（土地）'!$AT$106:$AT$165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'地積・価格の推移（土地）'!$AV$106:$AV$165</c:f>
              <c:numCache>
                <c:formatCode>#,##0_);[Red]\(#,##0\)</c:formatCode>
                <c:ptCount val="21"/>
                <c:pt idx="0">
                  <c:v>885.09634689600034</c:v>
                </c:pt>
                <c:pt idx="1">
                  <c:v>1104.3101562584006</c:v>
                </c:pt>
                <c:pt idx="2">
                  <c:v>1780.1485055635346</c:v>
                </c:pt>
                <c:pt idx="3">
                  <c:v>3184.9585508016175</c:v>
                </c:pt>
                <c:pt idx="4">
                  <c:v>6729.7931912766762</c:v>
                </c:pt>
                <c:pt idx="5">
                  <c:v>10479.718793061853</c:v>
                </c:pt>
                <c:pt idx="6">
                  <c:v>19192.793842081108</c:v>
                </c:pt>
                <c:pt idx="7">
                  <c:v>40894.050968078838</c:v>
                </c:pt>
                <c:pt idx="8">
                  <c:v>60412.405511932164</c:v>
                </c:pt>
                <c:pt idx="9">
                  <c:v>102506.06917442527</c:v>
                </c:pt>
                <c:pt idx="10">
                  <c:v>148881.71322331997</c:v>
                </c:pt>
                <c:pt idx="11">
                  <c:v>202772.14645378315</c:v>
                </c:pt>
                <c:pt idx="12">
                  <c:v>234678.27106525499</c:v>
                </c:pt>
                <c:pt idx="13">
                  <c:v>265968.71426161512</c:v>
                </c:pt>
                <c:pt idx="14">
                  <c:v>283803.55158628267</c:v>
                </c:pt>
                <c:pt idx="15">
                  <c:v>300846.01348841365</c:v>
                </c:pt>
                <c:pt idx="16">
                  <c:v>264058.88198252051</c:v>
                </c:pt>
                <c:pt idx="17">
                  <c:v>250021.73367585204</c:v>
                </c:pt>
                <c:pt idx="18">
                  <c:v>251470.97236847488</c:v>
                </c:pt>
                <c:pt idx="19">
                  <c:v>250427.14142090557</c:v>
                </c:pt>
                <c:pt idx="20">
                  <c:v>257209.46120383753</c:v>
                </c:pt>
              </c:numCache>
            </c:numRef>
          </c:val>
          <c:smooth val="0"/>
          <c:extLst>
            <c:ext xmlns:c16="http://schemas.microsoft.com/office/drawing/2014/chart" uri="{C3380CC4-5D6E-409C-BE32-E72D297353CC}">
              <c16:uniqueId val="{00000001-2E1D-458D-B789-54F432319D74}"/>
            </c:ext>
          </c:extLst>
        </c:ser>
        <c:dLbls>
          <c:showLegendKey val="0"/>
          <c:showVal val="0"/>
          <c:showCatName val="0"/>
          <c:showSerName val="0"/>
          <c:showPercent val="0"/>
          <c:showBubbleSize val="0"/>
        </c:dLbls>
        <c:marker val="1"/>
        <c:smooth val="0"/>
        <c:axId val="413285208"/>
        <c:axId val="1"/>
      </c:lineChart>
      <c:catAx>
        <c:axId val="413285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800000"/>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ゴシック"/>
                <a:ea typeface="ＭＳ ゴシック"/>
                <a:cs typeface="ＭＳ ゴシック"/>
              </a:defRPr>
            </a:pPr>
            <a:endParaRPr lang="ja-JP"/>
          </a:p>
        </c:txPr>
        <c:crossAx val="413285208"/>
        <c:crosses val="autoZero"/>
        <c:crossBetween val="between"/>
        <c:majorUnit val="50000"/>
      </c:valAx>
      <c:spPr>
        <a:solidFill>
          <a:srgbClr val="FFFFFF"/>
        </a:solidFill>
        <a:ln w="3175">
          <a:solidFill>
            <a:srgbClr val="000000"/>
          </a:solidFill>
          <a:prstDash val="solid"/>
        </a:ln>
      </c:spPr>
    </c:plotArea>
    <c:legend>
      <c:legendPos val="b"/>
      <c:layout>
        <c:manualLayout>
          <c:xMode val="edge"/>
          <c:yMode val="edge"/>
          <c:x val="6.4065968131936268E-2"/>
          <c:y val="0.90739620463043136"/>
          <c:w val="0.31825539917746504"/>
          <c:h val="6.12245336340629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02508737469412E-2"/>
          <c:y val="6.4267352185089971E-2"/>
          <c:w val="0.94959500380304207"/>
          <c:h val="0.75064267352185088"/>
        </c:manualLayout>
      </c:layout>
      <c:lineChart>
        <c:grouping val="standard"/>
        <c:varyColors val="0"/>
        <c:ser>
          <c:idx val="0"/>
          <c:order val="0"/>
          <c:tx>
            <c:strRef>
              <c:f>'地積・価格の推移（土地）'!$BF$105</c:f>
              <c:strCache>
                <c:ptCount val="1"/>
                <c:pt idx="0">
                  <c:v>決定価格</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'地積・価格の推移（土地）'!$BE$106:$BE$165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'地積・価格の推移（土地）'!$BF$106:$BF$165</c:f>
              <c:numCache>
                <c:formatCode>#,##0_);[Red]\(#,##0\)</c:formatCode>
                <c:ptCount val="21"/>
                <c:pt idx="0">
                  <c:v>17.89346686700307</c:v>
                </c:pt>
                <c:pt idx="1">
                  <c:v>18.448252229335743</c:v>
                </c:pt>
                <c:pt idx="2">
                  <c:v>31.72227691710717</c:v>
                </c:pt>
                <c:pt idx="3">
                  <c:v>63.351329120810533</c:v>
                </c:pt>
                <c:pt idx="4">
                  <c:v>88.108144355815469</c:v>
                </c:pt>
                <c:pt idx="5">
                  <c:v>111.38496637292602</c:v>
                </c:pt>
                <c:pt idx="6">
                  <c:v>153.78803511613353</c:v>
                </c:pt>
                <c:pt idx="7">
                  <c:v>204.70746693571317</c:v>
                </c:pt>
                <c:pt idx="8">
                  <c:v>225.60868640506391</c:v>
                </c:pt>
                <c:pt idx="9">
                  <c:v>261.46837415891935</c:v>
                </c:pt>
                <c:pt idx="10">
                  <c:v>678.34697375062251</c:v>
                </c:pt>
                <c:pt idx="11">
                  <c:v>706.44964570899049</c:v>
                </c:pt>
                <c:pt idx="12">
                  <c:v>715.41400213180577</c:v>
                </c:pt>
                <c:pt idx="13">
                  <c:v>716.13497171219126</c:v>
                </c:pt>
                <c:pt idx="14">
                  <c:v>655.0089686851569</c:v>
                </c:pt>
                <c:pt idx="15">
                  <c:v>592.47873449151302</c:v>
                </c:pt>
                <c:pt idx="16">
                  <c:v>485.38336875011419</c:v>
                </c:pt>
                <c:pt idx="17">
                  <c:v>463.31667646925126</c:v>
                </c:pt>
                <c:pt idx="18">
                  <c:v>461.09106995726148</c:v>
                </c:pt>
                <c:pt idx="19">
                  <c:v>459.45516614880057</c:v>
                </c:pt>
                <c:pt idx="20">
                  <c:v>457.87443563089596</c:v>
                </c:pt>
              </c:numCache>
            </c:numRef>
          </c:val>
          <c:smooth val="0"/>
          <c:extLst>
            <c:ext xmlns:c16="http://schemas.microsoft.com/office/drawing/2014/chart" uri="{C3380CC4-5D6E-409C-BE32-E72D297353CC}">
              <c16:uniqueId val="{00000000-5859-489A-A0BB-1188866D7593}"/>
            </c:ext>
          </c:extLst>
        </c:ser>
        <c:ser>
          <c:idx val="1"/>
          <c:order val="1"/>
          <c:tx>
            <c:strRef>
              <c:f>'地積・価格の推移（土地）'!$BG$105</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'地積・価格の推移（土地）'!$BE$106:$BE$165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令和３</c:v>
                </c:pt>
                <c:pt idx="20">
                  <c:v>５</c:v>
                </c:pt>
              </c:strCache>
            </c:strRef>
          </c:cat>
          <c:val>
            <c:numRef>
              <c:f>'地積・価格の推移（土地）'!$BG$106:$BG$165</c:f>
              <c:numCache>
                <c:formatCode>#,##0_);[Red]\(#,##0\)</c:formatCode>
                <c:ptCount val="21"/>
                <c:pt idx="0">
                  <c:v>6.3865960563796351</c:v>
                </c:pt>
                <c:pt idx="1">
                  <c:v>7.3124313677287667</c:v>
                </c:pt>
                <c:pt idx="2">
                  <c:v>11.239469563408779</c:v>
                </c:pt>
                <c:pt idx="3">
                  <c:v>21.916747895043901</c:v>
                </c:pt>
                <c:pt idx="4">
                  <c:v>39.341100230820437</c:v>
                </c:pt>
                <c:pt idx="5">
                  <c:v>58.666311317532113</c:v>
                </c:pt>
                <c:pt idx="6">
                  <c:v>78.616025181962925</c:v>
                </c:pt>
                <c:pt idx="7">
                  <c:v>106.37100728368522</c:v>
                </c:pt>
                <c:pt idx="8">
                  <c:v>134.32325280343161</c:v>
                </c:pt>
                <c:pt idx="9">
                  <c:v>149.68191118581171</c:v>
                </c:pt>
                <c:pt idx="10">
                  <c:v>170.00865348011351</c:v>
                </c:pt>
                <c:pt idx="11">
                  <c:v>189.93389155810308</c:v>
                </c:pt>
                <c:pt idx="12">
                  <c:v>204.92347983168816</c:v>
                </c:pt>
                <c:pt idx="13">
                  <c:v>213.90294500017083</c:v>
                </c:pt>
                <c:pt idx="14">
                  <c:v>223.46736634841329</c:v>
                </c:pt>
                <c:pt idx="15">
                  <c:v>228.3531657051563</c:v>
                </c:pt>
                <c:pt idx="16">
                  <c:v>200.47520193511653</c:v>
                </c:pt>
                <c:pt idx="17">
                  <c:v>191.28828136174809</c:v>
                </c:pt>
                <c:pt idx="18">
                  <c:v>189.73310482484592</c:v>
                </c:pt>
                <c:pt idx="19">
                  <c:v>188.04395835147099</c:v>
                </c:pt>
                <c:pt idx="20">
                  <c:v>189.43529241350944</c:v>
                </c:pt>
              </c:numCache>
            </c:numRef>
          </c:val>
          <c:smooth val="0"/>
          <c:extLst>
            <c:ext xmlns:c16="http://schemas.microsoft.com/office/drawing/2014/chart" uri="{C3380CC4-5D6E-409C-BE32-E72D297353CC}">
              <c16:uniqueId val="{00000001-5859-489A-A0BB-1188866D7593}"/>
            </c:ext>
          </c:extLst>
        </c:ser>
        <c:dLbls>
          <c:showLegendKey val="0"/>
          <c:showVal val="0"/>
          <c:showCatName val="0"/>
          <c:showSerName val="0"/>
          <c:showPercent val="0"/>
          <c:showBubbleSize val="0"/>
        </c:dLbls>
        <c:marker val="1"/>
        <c:smooth val="0"/>
        <c:axId val="413284224"/>
        <c:axId val="1"/>
      </c:lineChart>
      <c:catAx>
        <c:axId val="413284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800"/>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ゴシック"/>
                <a:ea typeface="ＭＳ ゴシック"/>
                <a:cs typeface="ＭＳ ゴシック"/>
              </a:defRPr>
            </a:pPr>
            <a:endParaRPr lang="ja-JP"/>
          </a:p>
        </c:txPr>
        <c:crossAx val="413284224"/>
        <c:crosses val="autoZero"/>
        <c:crossBetween val="between"/>
        <c:majorUnit val="100"/>
      </c:valAx>
      <c:spPr>
        <a:solidFill>
          <a:srgbClr val="FFFFFF"/>
        </a:solidFill>
        <a:ln w="3175">
          <a:solidFill>
            <a:srgbClr val="000000"/>
          </a:solidFill>
          <a:prstDash val="solid"/>
        </a:ln>
      </c:spPr>
    </c:plotArea>
    <c:legend>
      <c:legendPos val="b"/>
      <c:layout>
        <c:manualLayout>
          <c:xMode val="edge"/>
          <c:yMode val="edge"/>
          <c:x val="4.4059602267584888E-2"/>
          <c:y val="0.90678642151828204"/>
          <c:w val="0.32032565678506492"/>
          <c:h val="6.169657181599108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46996590117739"/>
          <c:y val="0.10823529411764705"/>
          <c:w val="0.86144641660863419"/>
          <c:h val="0.76"/>
        </c:manualLayout>
      </c:layout>
      <c:lineChart>
        <c:grouping val="standard"/>
        <c:varyColors val="0"/>
        <c:ser>
          <c:idx val="0"/>
          <c:order val="0"/>
          <c:tx>
            <c:strRef>
              <c:f>'床面積・価格の推移（家屋）'!$P$105</c:f>
              <c:strCache>
                <c:ptCount val="1"/>
                <c:pt idx="0">
                  <c:v>決定価格</c:v>
                </c:pt>
              </c:strCache>
            </c:strRef>
          </c:tx>
          <c:spPr>
            <a:ln w="12700">
              <a:solidFill>
                <a:srgbClr val="000080"/>
              </a:solidFill>
              <a:prstDash val="solid"/>
            </a:ln>
          </c:spPr>
          <c:marker>
            <c:symbol val="diamond"/>
            <c:size val="5"/>
            <c:spPr>
              <a:solidFill>
                <a:srgbClr val="000000"/>
              </a:solidFill>
              <a:ln>
                <a:solidFill>
                  <a:srgbClr val="000000"/>
                </a:solidFill>
                <a:prstDash val="solid"/>
              </a:ln>
            </c:spPr>
          </c:marker>
          <c:cat>
            <c:strRef>
              <c:extLst>
                <c:ext xmlns:c15="http://schemas.microsoft.com/office/drawing/2012/chart" uri="{02D57815-91ED-43cb-92C2-25804820EDAC}">
                  <c15:fullRef>
                    <c15:sqref>'床面積・価格の推移（家屋）'!$O$106:$O$165</c15:sqref>
                  </c15:fullRef>
                </c:ext>
              </c:extLst>
              <c:f>('床面積・価格の推移（家屋）'!$O$106:$O$163,'床面積・価格の推移（家屋）'!$O$165)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　　令和３</c:v>
                </c:pt>
                <c:pt idx="20">
                  <c:v>　　　　５</c:v>
                </c:pt>
              </c:strCache>
            </c:strRef>
          </c:cat>
          <c:val>
            <c:numRef>
              <c:extLst>
                <c:ext xmlns:c15="http://schemas.microsoft.com/office/drawing/2012/chart" uri="{02D57815-91ED-43cb-92C2-25804820EDAC}">
                  <c15:fullRef>
                    <c15:sqref>'床面積・価格の推移（家屋）'!$P$106:$P$165</c15:sqref>
                  </c15:fullRef>
                </c:ext>
              </c:extLst>
              <c:f>('床面積・価格の推移（家屋）'!$P$106:$P$163,'床面積・価格の推移（家屋）'!$P$165)</c:f>
              <c:numCache>
                <c:formatCode>#,##0_);[Red]\(#,##0\)</c:formatCode>
                <c:ptCount val="21"/>
                <c:pt idx="0">
                  <c:v>61582625</c:v>
                </c:pt>
                <c:pt idx="1">
                  <c:v>87108175</c:v>
                </c:pt>
                <c:pt idx="2">
                  <c:v>136190177</c:v>
                </c:pt>
                <c:pt idx="3">
                  <c:v>228830797</c:v>
                </c:pt>
                <c:pt idx="4">
                  <c:v>406010950</c:v>
                </c:pt>
                <c:pt idx="5">
                  <c:v>672501307</c:v>
                </c:pt>
                <c:pt idx="6">
                  <c:v>1010719400</c:v>
                </c:pt>
                <c:pt idx="7">
                  <c:v>1270162832</c:v>
                </c:pt>
                <c:pt idx="8">
                  <c:v>1494861468</c:v>
                </c:pt>
                <c:pt idx="9">
                  <c:v>1838111097</c:v>
                </c:pt>
                <c:pt idx="10">
                  <c:v>2137870435</c:v>
                </c:pt>
                <c:pt idx="11">
                  <c:v>2322300816</c:v>
                </c:pt>
                <c:pt idx="12">
                  <c:v>2396525940</c:v>
                </c:pt>
                <c:pt idx="13">
                  <c:v>2340828354</c:v>
                </c:pt>
                <c:pt idx="14">
                  <c:v>2257532584</c:v>
                </c:pt>
                <c:pt idx="15">
                  <c:v>2322395691</c:v>
                </c:pt>
                <c:pt idx="16">
                  <c:v>2092120988</c:v>
                </c:pt>
                <c:pt idx="17">
                  <c:v>2193025125</c:v>
                </c:pt>
                <c:pt idx="18">
                  <c:v>2277985856</c:v>
                </c:pt>
                <c:pt idx="19">
                  <c:v>2388549578</c:v>
                </c:pt>
                <c:pt idx="20">
                  <c:v>2525563691</c:v>
                </c:pt>
              </c:numCache>
            </c:numRef>
          </c:val>
          <c:smooth val="0"/>
          <c:extLst>
            <c:ext xmlns:c16="http://schemas.microsoft.com/office/drawing/2014/chart" uri="{C3380CC4-5D6E-409C-BE32-E72D297353CC}">
              <c16:uniqueId val="{00000000-CCEF-49EC-A551-C86DC35E57FD}"/>
            </c:ext>
          </c:extLst>
        </c:ser>
        <c:ser>
          <c:idx val="1"/>
          <c:order val="1"/>
          <c:tx>
            <c:strRef>
              <c:f>'床面積・価格の推移（家屋）'!$Q$105</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extLst>
                <c:ext xmlns:c15="http://schemas.microsoft.com/office/drawing/2012/chart" uri="{02D57815-91ED-43cb-92C2-25804820EDAC}">
                  <c15:fullRef>
                    <c15:sqref>'床面積・価格の推移（家屋）'!$O$106:$O$165</c15:sqref>
                  </c15:fullRef>
                </c:ext>
              </c:extLst>
              <c:f>('床面積・価格の推移（家屋）'!$O$106:$O$163,'床面積・価格の推移（家屋）'!$O$165)</c:f>
              <c:strCache>
                <c:ptCount val="21"/>
                <c:pt idx="0">
                  <c:v>昭和39</c:v>
                </c:pt>
                <c:pt idx="1">
                  <c:v>42</c:v>
                </c:pt>
                <c:pt idx="2">
                  <c:v>45</c:v>
                </c:pt>
                <c:pt idx="3">
                  <c:v>48</c:v>
                </c:pt>
                <c:pt idx="4">
                  <c:v>51</c:v>
                </c:pt>
                <c:pt idx="5">
                  <c:v>54</c:v>
                </c:pt>
                <c:pt idx="6">
                  <c:v>57</c:v>
                </c:pt>
                <c:pt idx="7">
                  <c:v>60</c:v>
                </c:pt>
                <c:pt idx="8">
                  <c:v>63</c:v>
                </c:pt>
                <c:pt idx="9">
                  <c:v>３</c:v>
                </c:pt>
                <c:pt idx="10">
                  <c:v>平成６</c:v>
                </c:pt>
                <c:pt idx="11">
                  <c:v>９</c:v>
                </c:pt>
                <c:pt idx="12">
                  <c:v>12</c:v>
                </c:pt>
                <c:pt idx="13">
                  <c:v>15</c:v>
                </c:pt>
                <c:pt idx="14">
                  <c:v>18</c:v>
                </c:pt>
                <c:pt idx="15">
                  <c:v>21</c:v>
                </c:pt>
                <c:pt idx="16">
                  <c:v>24</c:v>
                </c:pt>
                <c:pt idx="17">
                  <c:v>27</c:v>
                </c:pt>
                <c:pt idx="18">
                  <c:v>30</c:v>
                </c:pt>
                <c:pt idx="19">
                  <c:v>　　令和３</c:v>
                </c:pt>
                <c:pt idx="20">
                  <c:v>　　　　５</c:v>
                </c:pt>
              </c:strCache>
            </c:strRef>
          </c:cat>
          <c:val>
            <c:numRef>
              <c:extLst>
                <c:ext xmlns:c15="http://schemas.microsoft.com/office/drawing/2012/chart" uri="{02D57815-91ED-43cb-92C2-25804820EDAC}">
                  <c15:fullRef>
                    <c15:sqref>'床面積・価格の推移（家屋）'!$Q$106:$Q$165</c15:sqref>
                  </c15:fullRef>
                </c:ext>
              </c:extLst>
              <c:f>('床面積・価格の推移（家屋）'!$Q$106:$Q$163,'床面積・価格の推移（家屋）'!$Q$165)</c:f>
              <c:numCache>
                <c:formatCode>#,##0_);[Red]\(#,##0\)</c:formatCode>
                <c:ptCount val="21"/>
                <c:pt idx="0">
                  <c:v>61244231</c:v>
                </c:pt>
                <c:pt idx="2">
                  <c:v>135300872</c:v>
                </c:pt>
                <c:pt idx="3">
                  <c:v>226884071</c:v>
                </c:pt>
                <c:pt idx="4">
                  <c:v>404076324</c:v>
                </c:pt>
                <c:pt idx="5">
                  <c:v>670772570</c:v>
                </c:pt>
                <c:pt idx="6">
                  <c:v>1009239250</c:v>
                </c:pt>
                <c:pt idx="7">
                  <c:v>1268737877</c:v>
                </c:pt>
                <c:pt idx="8">
                  <c:v>1493928479</c:v>
                </c:pt>
                <c:pt idx="9">
                  <c:v>1824721275</c:v>
                </c:pt>
                <c:pt idx="10">
                  <c:v>2121277668</c:v>
                </c:pt>
                <c:pt idx="11">
                  <c:v>2311477538</c:v>
                </c:pt>
                <c:pt idx="12">
                  <c:v>2392280248</c:v>
                </c:pt>
                <c:pt idx="13">
                  <c:v>2337995370</c:v>
                </c:pt>
                <c:pt idx="14">
                  <c:v>2254636584</c:v>
                </c:pt>
                <c:pt idx="15">
                  <c:v>2317708416</c:v>
                </c:pt>
                <c:pt idx="16">
                  <c:v>2088210783</c:v>
                </c:pt>
                <c:pt idx="17">
                  <c:v>2189297642</c:v>
                </c:pt>
                <c:pt idx="18">
                  <c:v>2275548426</c:v>
                </c:pt>
                <c:pt idx="19">
                  <c:v>2289663048</c:v>
                </c:pt>
                <c:pt idx="20">
                  <c:v>2442149885</c:v>
                </c:pt>
              </c:numCache>
            </c:numRef>
          </c:val>
          <c:smooth val="0"/>
          <c:extLst>
            <c:ext xmlns:c16="http://schemas.microsoft.com/office/drawing/2014/chart" uri="{C3380CC4-5D6E-409C-BE32-E72D297353CC}">
              <c16:uniqueId val="{00000001-CCEF-49EC-A551-C86DC35E57FD}"/>
            </c:ext>
          </c:extLst>
        </c:ser>
        <c:dLbls>
          <c:showLegendKey val="0"/>
          <c:showVal val="0"/>
          <c:showCatName val="0"/>
          <c:showSerName val="0"/>
          <c:showPercent val="0"/>
          <c:showBubbleSize val="0"/>
        </c:dLbls>
        <c:marker val="1"/>
        <c:smooth val="0"/>
        <c:axId val="243721952"/>
        <c:axId val="1"/>
      </c:lineChart>
      <c:catAx>
        <c:axId val="243721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9698735026542734E-2"/>
              <c:y val="1.8823529411764704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243721952"/>
        <c:crosses val="autoZero"/>
        <c:crossBetween val="between"/>
        <c:majorUnit val="250000000"/>
      </c:valAx>
      <c:spPr>
        <a:solidFill>
          <a:srgbClr val="FFFFFF"/>
        </a:solidFill>
        <a:ln w="12700">
          <a:solidFill>
            <a:srgbClr val="808080"/>
          </a:solidFill>
          <a:prstDash val="solid"/>
        </a:ln>
      </c:spPr>
    </c:plotArea>
    <c:legend>
      <c:legendPos val="r"/>
      <c:layout>
        <c:manualLayout>
          <c:xMode val="edge"/>
          <c:yMode val="edge"/>
          <c:x val="0.10843391944427999"/>
          <c:y val="0.94352941176470584"/>
          <c:w val="0.26204834921950543"/>
          <c:h val="4.4705882352941151E-2"/>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9094240672764"/>
          <c:y val="6.3829870124810562E-2"/>
          <c:w val="0.88786615523316781"/>
          <c:h val="0.76595844149772674"/>
        </c:manualLayout>
      </c:layout>
      <c:lineChart>
        <c:grouping val="standard"/>
        <c:varyColors val="0"/>
        <c:ser>
          <c:idx val="0"/>
          <c:order val="0"/>
          <c:tx>
            <c:strRef>
              <c:f>'価格の推移（償却資産）'!$P$109</c:f>
              <c:strCache>
                <c:ptCount val="1"/>
                <c:pt idx="0">
                  <c:v>決定価格</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'価格の推移（償却資産）'!$O$110:$O$169</c:f>
              <c:strCache>
                <c:ptCount val="30"/>
                <c:pt idx="0">
                  <c:v>６</c:v>
                </c:pt>
                <c:pt idx="1">
                  <c:v>７</c:v>
                </c:pt>
                <c:pt idx="2">
                  <c:v>８</c:v>
                </c:pt>
                <c:pt idx="3">
                  <c:v>９</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令和元</c:v>
                </c:pt>
                <c:pt idx="26">
                  <c:v>令和2</c:v>
                </c:pt>
                <c:pt idx="27">
                  <c:v>3</c:v>
                </c:pt>
                <c:pt idx="28">
                  <c:v>4</c:v>
                </c:pt>
                <c:pt idx="29">
                  <c:v>5</c:v>
                </c:pt>
              </c:strCache>
            </c:strRef>
          </c:cat>
          <c:val>
            <c:numRef>
              <c:f>'価格の推移（償却資産）'!$P$110:$P$169</c:f>
              <c:numCache>
                <c:formatCode>#,##0_);[Red]\(#,##0\)</c:formatCode>
                <c:ptCount val="30"/>
                <c:pt idx="0">
                  <c:v>1226687517</c:v>
                </c:pt>
                <c:pt idx="1">
                  <c:v>1214495844</c:v>
                </c:pt>
                <c:pt idx="2">
                  <c:v>1268479941</c:v>
                </c:pt>
                <c:pt idx="3">
                  <c:v>1290591513</c:v>
                </c:pt>
                <c:pt idx="4">
                  <c:v>1319582091</c:v>
                </c:pt>
                <c:pt idx="5">
                  <c:v>1273687820</c:v>
                </c:pt>
                <c:pt idx="6">
                  <c:v>1235862256</c:v>
                </c:pt>
                <c:pt idx="7">
                  <c:v>1235305280</c:v>
                </c:pt>
                <c:pt idx="8">
                  <c:v>1221535470</c:v>
                </c:pt>
                <c:pt idx="9">
                  <c:v>1392474475</c:v>
                </c:pt>
                <c:pt idx="10">
                  <c:v>1363433549</c:v>
                </c:pt>
                <c:pt idx="11">
                  <c:v>1299261019</c:v>
                </c:pt>
                <c:pt idx="12">
                  <c:v>1281266091</c:v>
                </c:pt>
                <c:pt idx="13">
                  <c:v>1291570884</c:v>
                </c:pt>
                <c:pt idx="14">
                  <c:v>1275066006</c:v>
                </c:pt>
                <c:pt idx="15">
                  <c:v>1232760460</c:v>
                </c:pt>
                <c:pt idx="16">
                  <c:v>1170780229</c:v>
                </c:pt>
                <c:pt idx="17">
                  <c:v>1190136950</c:v>
                </c:pt>
                <c:pt idx="18">
                  <c:v>1248022787</c:v>
                </c:pt>
                <c:pt idx="19">
                  <c:v>1283798577</c:v>
                </c:pt>
                <c:pt idx="20">
                  <c:v>1319966882</c:v>
                </c:pt>
                <c:pt idx="21">
                  <c:v>1338546401</c:v>
                </c:pt>
                <c:pt idx="22">
                  <c:v>1367393502</c:v>
                </c:pt>
                <c:pt idx="23">
                  <c:v>1390753591</c:v>
                </c:pt>
                <c:pt idx="24">
                  <c:v>1406932723</c:v>
                </c:pt>
                <c:pt idx="25">
                  <c:v>1430627501</c:v>
                </c:pt>
                <c:pt idx="26">
                  <c:v>1622772296</c:v>
                </c:pt>
                <c:pt idx="27">
                  <c:v>1695089533</c:v>
                </c:pt>
                <c:pt idx="28">
                  <c:v>1961159786</c:v>
                </c:pt>
                <c:pt idx="29">
                  <c:v>2043389275</c:v>
                </c:pt>
              </c:numCache>
            </c:numRef>
          </c:val>
          <c:smooth val="0"/>
          <c:extLst>
            <c:ext xmlns:c16="http://schemas.microsoft.com/office/drawing/2014/chart" uri="{C3380CC4-5D6E-409C-BE32-E72D297353CC}">
              <c16:uniqueId val="{00000000-7EB1-47F4-B110-0FB7E89B183F}"/>
            </c:ext>
          </c:extLst>
        </c:ser>
        <c:ser>
          <c:idx val="1"/>
          <c:order val="1"/>
          <c:tx>
            <c:strRef>
              <c:f>'価格の推移（償却資産）'!$Q$109</c:f>
              <c:strCache>
                <c:ptCount val="1"/>
                <c:pt idx="0">
                  <c:v>課税標準額</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'価格の推移（償却資産）'!$O$110:$O$169</c:f>
              <c:strCache>
                <c:ptCount val="30"/>
                <c:pt idx="0">
                  <c:v>６</c:v>
                </c:pt>
                <c:pt idx="1">
                  <c:v>７</c:v>
                </c:pt>
                <c:pt idx="2">
                  <c:v>８</c:v>
                </c:pt>
                <c:pt idx="3">
                  <c:v>９</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令和元</c:v>
                </c:pt>
                <c:pt idx="26">
                  <c:v>令和2</c:v>
                </c:pt>
                <c:pt idx="27">
                  <c:v>3</c:v>
                </c:pt>
                <c:pt idx="28">
                  <c:v>4</c:v>
                </c:pt>
                <c:pt idx="29">
                  <c:v>5</c:v>
                </c:pt>
              </c:strCache>
            </c:strRef>
          </c:cat>
          <c:val>
            <c:numRef>
              <c:f>'価格の推移（償却資産）'!$Q$110:$Q$169</c:f>
              <c:numCache>
                <c:formatCode>#,##0_);[Red]\(#,##0\)</c:formatCode>
                <c:ptCount val="30"/>
                <c:pt idx="0">
                  <c:v>1046356605</c:v>
                </c:pt>
                <c:pt idx="1">
                  <c:v>1028111021</c:v>
                </c:pt>
                <c:pt idx="2">
                  <c:v>1083870162</c:v>
                </c:pt>
                <c:pt idx="3">
                  <c:v>1188779921</c:v>
                </c:pt>
                <c:pt idx="4">
                  <c:v>1210664277</c:v>
                </c:pt>
                <c:pt idx="5">
                  <c:v>1168494077</c:v>
                </c:pt>
                <c:pt idx="6">
                  <c:v>1139617721</c:v>
                </c:pt>
                <c:pt idx="7">
                  <c:v>1138563156</c:v>
                </c:pt>
                <c:pt idx="8">
                  <c:v>1132711532</c:v>
                </c:pt>
                <c:pt idx="9">
                  <c:v>1104436355</c:v>
                </c:pt>
                <c:pt idx="10">
                  <c:v>1074478595</c:v>
                </c:pt>
                <c:pt idx="11">
                  <c:v>1027298794</c:v>
                </c:pt>
                <c:pt idx="12">
                  <c:v>1031370228</c:v>
                </c:pt>
                <c:pt idx="13">
                  <c:v>1053204586</c:v>
                </c:pt>
                <c:pt idx="14">
                  <c:v>1090180706</c:v>
                </c:pt>
                <c:pt idx="15">
                  <c:v>1060795304</c:v>
                </c:pt>
                <c:pt idx="16">
                  <c:v>1006304034</c:v>
                </c:pt>
                <c:pt idx="17">
                  <c:v>976707059</c:v>
                </c:pt>
                <c:pt idx="18">
                  <c:v>984066706</c:v>
                </c:pt>
                <c:pt idx="19">
                  <c:v>1068405988</c:v>
                </c:pt>
                <c:pt idx="20">
                  <c:v>1105488970</c:v>
                </c:pt>
                <c:pt idx="21">
                  <c:v>1137029454</c:v>
                </c:pt>
                <c:pt idx="22">
                  <c:v>1189975298</c:v>
                </c:pt>
                <c:pt idx="23">
                  <c:v>1239424971</c:v>
                </c:pt>
                <c:pt idx="24">
                  <c:v>1262344412</c:v>
                </c:pt>
                <c:pt idx="25">
                  <c:v>1295002077</c:v>
                </c:pt>
                <c:pt idx="26">
                  <c:v>1485799538</c:v>
                </c:pt>
                <c:pt idx="27">
                  <c:v>1592715151</c:v>
                </c:pt>
                <c:pt idx="28">
                  <c:v>1900957453</c:v>
                </c:pt>
                <c:pt idx="29">
                  <c:v>1989597121</c:v>
                </c:pt>
              </c:numCache>
            </c:numRef>
          </c:val>
          <c:smooth val="0"/>
          <c:extLst>
            <c:ext xmlns:c16="http://schemas.microsoft.com/office/drawing/2014/chart" uri="{C3380CC4-5D6E-409C-BE32-E72D297353CC}">
              <c16:uniqueId val="{00000001-7EB1-47F4-B110-0FB7E89B183F}"/>
            </c:ext>
          </c:extLst>
        </c:ser>
        <c:dLbls>
          <c:showLegendKey val="0"/>
          <c:showVal val="0"/>
          <c:showCatName val="0"/>
          <c:showSerName val="0"/>
          <c:showPercent val="0"/>
          <c:showBubbleSize val="0"/>
        </c:dLbls>
        <c:marker val="1"/>
        <c:smooth val="0"/>
        <c:axId val="411868064"/>
        <c:axId val="1"/>
      </c:lineChart>
      <c:catAx>
        <c:axId val="41186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numFmt formatCode="#,##0_);[Red]\(#,##0\)"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411868064"/>
        <c:crosses val="autoZero"/>
        <c:crossBetween val="between"/>
        <c:majorUnit val="100000000"/>
      </c:valAx>
      <c:spPr>
        <a:solidFill>
          <a:srgbClr val="FFFFFF"/>
        </a:solidFill>
        <a:ln w="3175">
          <a:solidFill>
            <a:srgbClr val="000000"/>
          </a:solidFill>
          <a:prstDash val="solid"/>
        </a:ln>
      </c:spPr>
    </c:plotArea>
    <c:legend>
      <c:legendPos val="b"/>
      <c:layout>
        <c:manualLayout>
          <c:xMode val="edge"/>
          <c:yMode val="edge"/>
          <c:x val="0.15668225562713753"/>
          <c:y val="0.91755437209352975"/>
          <c:w val="0.27616330477901013"/>
          <c:h val="3.695290417978609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520096089176326E-2"/>
          <c:y val="7.5521025393232716E-2"/>
          <c:w val="0.9197629258588278"/>
          <c:h val="0.7239601744592653"/>
        </c:manualLayout>
      </c:layout>
      <c:lineChart>
        <c:grouping val="standard"/>
        <c:varyColors val="0"/>
        <c:ser>
          <c:idx val="0"/>
          <c:order val="0"/>
          <c:tx>
            <c:strRef>
              <c:f>徴収率等の推移!$B$103</c:f>
              <c:strCache>
                <c:ptCount val="1"/>
                <c:pt idx="0">
                  <c:v>徴収率</c:v>
                </c:pt>
              </c:strCache>
            </c:strRef>
          </c:tx>
          <c:spPr>
            <a:ln w="12700">
              <a:solidFill>
                <a:srgbClr val="000080"/>
              </a:solidFill>
              <a:prstDash val="solid"/>
            </a:ln>
          </c:spPr>
          <c:marker>
            <c:symbol val="diamond"/>
            <c:size val="5"/>
            <c:spPr>
              <a:solidFill>
                <a:srgbClr val="000000"/>
              </a:solidFill>
              <a:ln>
                <a:solidFill>
                  <a:srgbClr val="000000"/>
                </a:solidFill>
                <a:prstDash val="solid"/>
              </a:ln>
            </c:spPr>
          </c:marker>
          <c:cat>
            <c:strRef>
              <c:f>徴収率等の推移!$A$106:$A$163</c:f>
              <c:strCache>
                <c:ptCount val="30"/>
                <c:pt idx="0">
                  <c:v>６</c:v>
                </c:pt>
                <c:pt idx="1">
                  <c:v>７</c:v>
                </c:pt>
                <c:pt idx="2">
                  <c:v>８</c:v>
                </c:pt>
                <c:pt idx="3">
                  <c:v>９</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令和元</c:v>
                </c:pt>
                <c:pt idx="26">
                  <c:v>２</c:v>
                </c:pt>
                <c:pt idx="27">
                  <c:v>３</c:v>
                </c:pt>
                <c:pt idx="28">
                  <c:v>４</c:v>
                </c:pt>
                <c:pt idx="29">
                  <c:v>５</c:v>
                </c:pt>
              </c:strCache>
            </c:strRef>
          </c:cat>
          <c:val>
            <c:numRef>
              <c:f>徴収率等の推移!$B$106:$B$163</c:f>
              <c:numCache>
                <c:formatCode>#,##0.0;[Red]\-#,##0.0</c:formatCode>
                <c:ptCount val="30"/>
                <c:pt idx="0">
                  <c:v>95.2</c:v>
                </c:pt>
                <c:pt idx="1">
                  <c:v>95.3</c:v>
                </c:pt>
                <c:pt idx="2">
                  <c:v>95.1</c:v>
                </c:pt>
                <c:pt idx="3">
                  <c:v>94.7</c:v>
                </c:pt>
                <c:pt idx="4">
                  <c:v>94.2</c:v>
                </c:pt>
                <c:pt idx="5">
                  <c:v>93.6</c:v>
                </c:pt>
                <c:pt idx="6">
                  <c:v>92.7</c:v>
                </c:pt>
                <c:pt idx="7">
                  <c:v>91.7</c:v>
                </c:pt>
                <c:pt idx="8">
                  <c:v>90.4</c:v>
                </c:pt>
                <c:pt idx="9">
                  <c:v>89.6</c:v>
                </c:pt>
                <c:pt idx="10">
                  <c:v>89.2</c:v>
                </c:pt>
                <c:pt idx="11">
                  <c:v>89.2</c:v>
                </c:pt>
                <c:pt idx="12">
                  <c:v>89.3</c:v>
                </c:pt>
                <c:pt idx="13">
                  <c:v>89.8</c:v>
                </c:pt>
                <c:pt idx="14">
                  <c:v>89.9</c:v>
                </c:pt>
                <c:pt idx="15">
                  <c:v>89.7</c:v>
                </c:pt>
                <c:pt idx="16">
                  <c:v>89.7</c:v>
                </c:pt>
                <c:pt idx="17">
                  <c:v>89.9</c:v>
                </c:pt>
                <c:pt idx="18">
                  <c:v>90.6</c:v>
                </c:pt>
                <c:pt idx="19">
                  <c:v>92.1</c:v>
                </c:pt>
                <c:pt idx="20">
                  <c:v>93</c:v>
                </c:pt>
                <c:pt idx="21">
                  <c:v>93.9</c:v>
                </c:pt>
                <c:pt idx="22">
                  <c:v>94.8</c:v>
                </c:pt>
                <c:pt idx="23">
                  <c:v>95.5</c:v>
                </c:pt>
                <c:pt idx="24">
                  <c:v>95.7</c:v>
                </c:pt>
                <c:pt idx="25">
                  <c:v>96.1</c:v>
                </c:pt>
                <c:pt idx="26">
                  <c:v>96</c:v>
                </c:pt>
                <c:pt idx="27">
                  <c:v>96.4</c:v>
                </c:pt>
                <c:pt idx="28">
                  <c:v>96.7</c:v>
                </c:pt>
                <c:pt idx="29">
                  <c:v>96.9</c:v>
                </c:pt>
              </c:numCache>
            </c:numRef>
          </c:val>
          <c:smooth val="0"/>
          <c:extLst>
            <c:ext xmlns:c16="http://schemas.microsoft.com/office/drawing/2014/chart" uri="{C3380CC4-5D6E-409C-BE32-E72D297353CC}">
              <c16:uniqueId val="{00000000-F5E5-43A3-871C-87292305E3C3}"/>
            </c:ext>
          </c:extLst>
        </c:ser>
        <c:dLbls>
          <c:showLegendKey val="0"/>
          <c:showVal val="0"/>
          <c:showCatName val="0"/>
          <c:showSerName val="0"/>
          <c:showPercent val="0"/>
          <c:showBubbleSize val="0"/>
        </c:dLbls>
        <c:marker val="1"/>
        <c:smooth val="0"/>
        <c:axId val="413286520"/>
        <c:axId val="1"/>
      </c:lineChart>
      <c:catAx>
        <c:axId val="413286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2"/>
        <c:tickMarkSkip val="1"/>
        <c:noMultiLvlLbl val="0"/>
      </c:catAx>
      <c:valAx>
        <c:axId val="1"/>
        <c:scaling>
          <c:orientation val="minMax"/>
          <c:max val="100"/>
          <c:min val="85"/>
        </c:scaling>
        <c:delete val="0"/>
        <c:axPos val="l"/>
        <c:majorGridlines>
          <c:spPr>
            <a:ln w="3175">
              <a:solidFill>
                <a:srgbClr val="000000"/>
              </a:solidFill>
              <a:prstDash val="solid"/>
            </a:ln>
          </c:spPr>
        </c:majorGridlines>
        <c:numFmt formatCode="#,##0.0;[Red]\-#,##0.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ゴシック"/>
                <a:ea typeface="ＭＳ ゴシック"/>
                <a:cs typeface="ＭＳ ゴシック"/>
              </a:defRPr>
            </a:pPr>
            <a:endParaRPr lang="ja-JP"/>
          </a:p>
        </c:txPr>
        <c:crossAx val="413286520"/>
        <c:crosses val="autoZero"/>
        <c:crossBetween val="between"/>
        <c:majorUnit val="1"/>
        <c:minorUnit val="1"/>
      </c:valAx>
      <c:spPr>
        <a:solidFill>
          <a:srgbClr val="FFFFFF"/>
        </a:solidFill>
        <a:ln w="3175">
          <a:solidFill>
            <a:srgbClr val="000000"/>
          </a:solidFill>
          <a:prstDash val="solid"/>
        </a:ln>
      </c:spPr>
    </c:plotArea>
    <c:legend>
      <c:legendPos val="b"/>
      <c:layout>
        <c:manualLayout>
          <c:xMode val="edge"/>
          <c:yMode val="edge"/>
          <c:x val="1.0401188707280832E-2"/>
          <c:y val="0.92968996062992126"/>
          <c:w val="0.1411591455971421"/>
          <c:h val="6.250027340332453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647700</xdr:colOff>
      <xdr:row>8</xdr:row>
      <xdr:rowOff>0</xdr:rowOff>
    </xdr:to>
    <xdr:sp macro="" textlink="">
      <xdr:nvSpPr>
        <xdr:cNvPr id="5325286" name="Line 1"/>
        <xdr:cNvSpPr>
          <a:spLocks noChangeShapeType="1"/>
        </xdr:cNvSpPr>
      </xdr:nvSpPr>
      <xdr:spPr bwMode="auto">
        <a:xfrm flipH="1" flipV="1">
          <a:off x="0" y="533400"/>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476250</xdr:colOff>
      <xdr:row>72</xdr:row>
      <xdr:rowOff>19050</xdr:rowOff>
    </xdr:from>
    <xdr:to>
      <xdr:col>10</xdr:col>
      <xdr:colOff>0</xdr:colOff>
      <xdr:row>100</xdr:row>
      <xdr:rowOff>9525</xdr:rowOff>
    </xdr:to>
    <xdr:graphicFrame macro="">
      <xdr:nvGraphicFramePr>
        <xdr:cNvPr id="532528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485775</xdr:colOff>
      <xdr:row>72</xdr:row>
      <xdr:rowOff>19050</xdr:rowOff>
    </xdr:from>
    <xdr:to>
      <xdr:col>21</xdr:col>
      <xdr:colOff>0</xdr:colOff>
      <xdr:row>100</xdr:row>
      <xdr:rowOff>9525</xdr:rowOff>
    </xdr:to>
    <xdr:graphicFrame macro="">
      <xdr:nvGraphicFramePr>
        <xdr:cNvPr id="5325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485775</xdr:colOff>
      <xdr:row>72</xdr:row>
      <xdr:rowOff>19050</xdr:rowOff>
    </xdr:from>
    <xdr:to>
      <xdr:col>32</xdr:col>
      <xdr:colOff>0</xdr:colOff>
      <xdr:row>100</xdr:row>
      <xdr:rowOff>9525</xdr:rowOff>
    </xdr:to>
    <xdr:graphicFrame macro="">
      <xdr:nvGraphicFramePr>
        <xdr:cNvPr id="532528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485775</xdr:colOff>
      <xdr:row>72</xdr:row>
      <xdr:rowOff>19050</xdr:rowOff>
    </xdr:from>
    <xdr:to>
      <xdr:col>43</xdr:col>
      <xdr:colOff>0</xdr:colOff>
      <xdr:row>100</xdr:row>
      <xdr:rowOff>9525</xdr:rowOff>
    </xdr:to>
    <xdr:graphicFrame macro="">
      <xdr:nvGraphicFramePr>
        <xdr:cNvPr id="532529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44</xdr:col>
      <xdr:colOff>485775</xdr:colOff>
      <xdr:row>72</xdr:row>
      <xdr:rowOff>19050</xdr:rowOff>
    </xdr:from>
    <xdr:to>
      <xdr:col>53</xdr:col>
      <xdr:colOff>800100</xdr:colOff>
      <xdr:row>100</xdr:row>
      <xdr:rowOff>9525</xdr:rowOff>
    </xdr:to>
    <xdr:graphicFrame macro="">
      <xdr:nvGraphicFramePr>
        <xdr:cNvPr id="532529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55</xdr:col>
      <xdr:colOff>466725</xdr:colOff>
      <xdr:row>72</xdr:row>
      <xdr:rowOff>19050</xdr:rowOff>
    </xdr:from>
    <xdr:to>
      <xdr:col>65</xdr:col>
      <xdr:colOff>0</xdr:colOff>
      <xdr:row>100</xdr:row>
      <xdr:rowOff>9525</xdr:rowOff>
    </xdr:to>
    <xdr:graphicFrame macro="">
      <xdr:nvGraphicFramePr>
        <xdr:cNvPr id="532529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9525</xdr:colOff>
      <xdr:row>117</xdr:row>
      <xdr:rowOff>28575</xdr:rowOff>
    </xdr:from>
    <xdr:to>
      <xdr:col>8</xdr:col>
      <xdr:colOff>371475</xdr:colOff>
      <xdr:row>126</xdr:row>
      <xdr:rowOff>104775</xdr:rowOff>
    </xdr:to>
    <xdr:sp macro="" textlink="">
      <xdr:nvSpPr>
        <xdr:cNvPr id="2" name="テキスト ボックス 1"/>
        <xdr:cNvSpPr txBox="1"/>
      </xdr:nvSpPr>
      <xdr:spPr>
        <a:xfrm>
          <a:off x="2809875" y="8239125"/>
          <a:ext cx="28575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基準年度のみ表示</a:t>
          </a:r>
          <a:endParaRPr kumimoji="1" lang="en-US" altLang="ja-JP" sz="1100"/>
        </a:p>
        <a:p>
          <a:r>
            <a:rPr kumimoji="1" lang="en-US" altLang="ja-JP" sz="1100"/>
            <a:t>※</a:t>
          </a:r>
          <a:r>
            <a:rPr kumimoji="1" lang="ja-JP" altLang="en-US" sz="1100"/>
            <a:t>その他の年度はデータは残すが、非表示</a:t>
          </a:r>
        </a:p>
      </xdr:txBody>
    </xdr:sp>
    <xdr:clientData/>
  </xdr:twoCellAnchor>
  <xdr:twoCellAnchor>
    <xdr:from>
      <xdr:col>11</xdr:col>
      <xdr:colOff>0</xdr:colOff>
      <xdr:row>3</xdr:row>
      <xdr:rowOff>0</xdr:rowOff>
    </xdr:from>
    <xdr:to>
      <xdr:col>11</xdr:col>
      <xdr:colOff>647700</xdr:colOff>
      <xdr:row>8</xdr:row>
      <xdr:rowOff>0</xdr:rowOff>
    </xdr:to>
    <xdr:sp macro="" textlink="">
      <xdr:nvSpPr>
        <xdr:cNvPr id="5325294" name="Line 1"/>
        <xdr:cNvSpPr>
          <a:spLocks noChangeShapeType="1"/>
        </xdr:cNvSpPr>
      </xdr:nvSpPr>
      <xdr:spPr bwMode="auto">
        <a:xfrm flipH="1" flipV="1">
          <a:off x="6981825" y="533400"/>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3</xdr:row>
      <xdr:rowOff>0</xdr:rowOff>
    </xdr:from>
    <xdr:to>
      <xdr:col>22</xdr:col>
      <xdr:colOff>647700</xdr:colOff>
      <xdr:row>8</xdr:row>
      <xdr:rowOff>0</xdr:rowOff>
    </xdr:to>
    <xdr:sp macro="" textlink="">
      <xdr:nvSpPr>
        <xdr:cNvPr id="5325295" name="Line 1"/>
        <xdr:cNvSpPr>
          <a:spLocks noChangeShapeType="1"/>
        </xdr:cNvSpPr>
      </xdr:nvSpPr>
      <xdr:spPr bwMode="auto">
        <a:xfrm flipH="1" flipV="1">
          <a:off x="13963650" y="533400"/>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xdr:row>
      <xdr:rowOff>0</xdr:rowOff>
    </xdr:from>
    <xdr:to>
      <xdr:col>33</xdr:col>
      <xdr:colOff>647700</xdr:colOff>
      <xdr:row>8</xdr:row>
      <xdr:rowOff>0</xdr:rowOff>
    </xdr:to>
    <xdr:sp macro="" textlink="">
      <xdr:nvSpPr>
        <xdr:cNvPr id="5325296" name="Line 1"/>
        <xdr:cNvSpPr>
          <a:spLocks noChangeShapeType="1"/>
        </xdr:cNvSpPr>
      </xdr:nvSpPr>
      <xdr:spPr bwMode="auto">
        <a:xfrm flipH="1" flipV="1">
          <a:off x="20945475" y="533400"/>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3</xdr:row>
      <xdr:rowOff>0</xdr:rowOff>
    </xdr:from>
    <xdr:to>
      <xdr:col>44</xdr:col>
      <xdr:colOff>647700</xdr:colOff>
      <xdr:row>8</xdr:row>
      <xdr:rowOff>0</xdr:rowOff>
    </xdr:to>
    <xdr:sp macro="" textlink="">
      <xdr:nvSpPr>
        <xdr:cNvPr id="5325297" name="Line 1"/>
        <xdr:cNvSpPr>
          <a:spLocks noChangeShapeType="1"/>
        </xdr:cNvSpPr>
      </xdr:nvSpPr>
      <xdr:spPr bwMode="auto">
        <a:xfrm flipH="1" flipV="1">
          <a:off x="27927300" y="533400"/>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3</xdr:row>
      <xdr:rowOff>0</xdr:rowOff>
    </xdr:from>
    <xdr:to>
      <xdr:col>55</xdr:col>
      <xdr:colOff>647700</xdr:colOff>
      <xdr:row>8</xdr:row>
      <xdr:rowOff>0</xdr:rowOff>
    </xdr:to>
    <xdr:sp macro="" textlink="">
      <xdr:nvSpPr>
        <xdr:cNvPr id="5325298" name="Line 1"/>
        <xdr:cNvSpPr>
          <a:spLocks noChangeShapeType="1"/>
        </xdr:cNvSpPr>
      </xdr:nvSpPr>
      <xdr:spPr bwMode="auto">
        <a:xfrm flipH="1" flipV="1">
          <a:off x="34909125" y="533400"/>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0.55744</cdr:x>
      <cdr:y>0.00635</cdr:y>
    </cdr:from>
    <cdr:to>
      <cdr:x>0.62557</cdr:x>
      <cdr:y>0.03979</cdr:y>
    </cdr:to>
    <cdr:sp macro="" textlink="">
      <cdr:nvSpPr>
        <cdr:cNvPr id="36865" name="Text Box 1"/>
        <cdr:cNvSpPr txBox="1">
          <a:spLocks xmlns:a="http://schemas.openxmlformats.org/drawingml/2006/main" noChangeArrowheads="1"/>
        </cdr:cNvSpPr>
      </cdr:nvSpPr>
      <cdr:spPr bwMode="auto">
        <a:xfrm xmlns:a="http://schemas.openxmlformats.org/drawingml/2006/main">
          <a:off x="3508851" y="28837"/>
          <a:ext cx="428835"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（千円）</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647700</xdr:colOff>
      <xdr:row>8</xdr:row>
      <xdr:rowOff>0</xdr:rowOff>
    </xdr:to>
    <xdr:sp macro="" textlink="">
      <xdr:nvSpPr>
        <xdr:cNvPr id="4607368" name="Line 1"/>
        <xdr:cNvSpPr>
          <a:spLocks noChangeShapeType="1"/>
        </xdr:cNvSpPr>
      </xdr:nvSpPr>
      <xdr:spPr bwMode="auto">
        <a:xfrm flipH="1" flipV="1">
          <a:off x="0" y="523875"/>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247650</xdr:colOff>
      <xdr:row>70</xdr:row>
      <xdr:rowOff>38100</xdr:rowOff>
    </xdr:from>
    <xdr:to>
      <xdr:col>6</xdr:col>
      <xdr:colOff>714375</xdr:colOff>
      <xdr:row>97</xdr:row>
      <xdr:rowOff>95250</xdr:rowOff>
    </xdr:to>
    <xdr:graphicFrame macro="">
      <xdr:nvGraphicFramePr>
        <xdr:cNvPr id="46073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127</xdr:row>
      <xdr:rowOff>123825</xdr:rowOff>
    </xdr:from>
    <xdr:to>
      <xdr:col>4</xdr:col>
      <xdr:colOff>771525</xdr:colOff>
      <xdr:row>131</xdr:row>
      <xdr:rowOff>62193</xdr:rowOff>
    </xdr:to>
    <xdr:sp macro="" textlink="">
      <xdr:nvSpPr>
        <xdr:cNvPr id="4" name="テキスト ボックス 3"/>
        <xdr:cNvSpPr txBox="1"/>
      </xdr:nvSpPr>
      <xdr:spPr>
        <a:xfrm>
          <a:off x="2867025" y="9458325"/>
          <a:ext cx="1733550" cy="471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過去</a:t>
          </a:r>
          <a:r>
            <a:rPr kumimoji="1" lang="en-US" altLang="ja-JP" sz="1100"/>
            <a:t>30</a:t>
          </a:r>
          <a:r>
            <a:rPr kumimoji="1" lang="ja-JP" altLang="en-US" sz="1100"/>
            <a:t>年間分のみ表示。</a:t>
          </a:r>
          <a:endParaRPr kumimoji="1" lang="en-US" altLang="ja-JP" sz="1100"/>
        </a:p>
        <a:p>
          <a:r>
            <a:rPr kumimoji="1" lang="ja-JP" altLang="en-US" sz="1100"/>
            <a:t>その他は非表示とした。</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0.02032</cdr:x>
      <cdr:y>0.01299</cdr:y>
    </cdr:from>
    <cdr:to>
      <cdr:x>0.07121</cdr:x>
      <cdr:y>0.0545</cdr:y>
    </cdr:to>
    <cdr:sp macro="" textlink="">
      <cdr:nvSpPr>
        <cdr:cNvPr id="38913" name="Text Box 1"/>
        <cdr:cNvSpPr txBox="1">
          <a:spLocks xmlns:a="http://schemas.openxmlformats.org/drawingml/2006/main" noChangeArrowheads="1"/>
        </cdr:cNvSpPr>
      </cdr:nvSpPr>
      <cdr:spPr bwMode="auto">
        <a:xfrm xmlns:a="http://schemas.openxmlformats.org/drawingml/2006/main">
          <a:off x="130236" y="47512"/>
          <a:ext cx="326243"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9525</xdr:colOff>
      <xdr:row>77</xdr:row>
      <xdr:rowOff>0</xdr:rowOff>
    </xdr:from>
    <xdr:to>
      <xdr:col>4</xdr:col>
      <xdr:colOff>0</xdr:colOff>
      <xdr:row>82</xdr:row>
      <xdr:rowOff>9525</xdr:rowOff>
    </xdr:to>
    <xdr:sp macro="" textlink="">
      <xdr:nvSpPr>
        <xdr:cNvPr id="3155808" name="Line 1"/>
        <xdr:cNvSpPr>
          <a:spLocks noChangeShapeType="1"/>
        </xdr:cNvSpPr>
      </xdr:nvSpPr>
      <xdr:spPr bwMode="auto">
        <a:xfrm flipH="1" flipV="1">
          <a:off x="9525" y="19230975"/>
          <a:ext cx="165735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9525</xdr:rowOff>
    </xdr:from>
    <xdr:to>
      <xdr:col>3</xdr:col>
      <xdr:colOff>952500</xdr:colOff>
      <xdr:row>45</xdr:row>
      <xdr:rowOff>0</xdr:rowOff>
    </xdr:to>
    <xdr:sp macro="" textlink="">
      <xdr:nvSpPr>
        <xdr:cNvPr id="3155809" name="Line 2"/>
        <xdr:cNvSpPr>
          <a:spLocks noChangeShapeType="1"/>
        </xdr:cNvSpPr>
      </xdr:nvSpPr>
      <xdr:spPr bwMode="auto">
        <a:xfrm flipH="1" flipV="1">
          <a:off x="0" y="10039350"/>
          <a:ext cx="1666875"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9525</xdr:rowOff>
    </xdr:from>
    <xdr:to>
      <xdr:col>4</xdr:col>
      <xdr:colOff>0</xdr:colOff>
      <xdr:row>8</xdr:row>
      <xdr:rowOff>0</xdr:rowOff>
    </xdr:to>
    <xdr:sp macro="" textlink="">
      <xdr:nvSpPr>
        <xdr:cNvPr id="3155810" name="Line 3"/>
        <xdr:cNvSpPr>
          <a:spLocks noChangeShapeType="1"/>
        </xdr:cNvSpPr>
      </xdr:nvSpPr>
      <xdr:spPr bwMode="auto">
        <a:xfrm flipH="1" flipV="1">
          <a:off x="0" y="838200"/>
          <a:ext cx="1666875"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85725</xdr:colOff>
      <xdr:row>4</xdr:row>
      <xdr:rowOff>66675</xdr:rowOff>
    </xdr:from>
    <xdr:to>
      <xdr:col>14</xdr:col>
      <xdr:colOff>828675</xdr:colOff>
      <xdr:row>4</xdr:row>
      <xdr:rowOff>66675</xdr:rowOff>
    </xdr:to>
    <xdr:sp macro="" textlink="">
      <xdr:nvSpPr>
        <xdr:cNvPr id="4561173" name="Line 1"/>
        <xdr:cNvSpPr>
          <a:spLocks noChangeShapeType="1"/>
        </xdr:cNvSpPr>
      </xdr:nvSpPr>
      <xdr:spPr bwMode="auto">
        <a:xfrm>
          <a:off x="13401675" y="790575"/>
          <a:ext cx="742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19050</xdr:rowOff>
    </xdr:from>
    <xdr:to>
      <xdr:col>1</xdr:col>
      <xdr:colOff>9525</xdr:colOff>
      <xdr:row>8</xdr:row>
      <xdr:rowOff>19050</xdr:rowOff>
    </xdr:to>
    <xdr:sp macro="" textlink="">
      <xdr:nvSpPr>
        <xdr:cNvPr id="4561174" name="Line 3"/>
        <xdr:cNvSpPr>
          <a:spLocks noChangeShapeType="1"/>
        </xdr:cNvSpPr>
      </xdr:nvSpPr>
      <xdr:spPr bwMode="auto">
        <a:xfrm>
          <a:off x="9525" y="542925"/>
          <a:ext cx="77152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19050</xdr:rowOff>
    </xdr:from>
    <xdr:to>
      <xdr:col>8</xdr:col>
      <xdr:colOff>9525</xdr:colOff>
      <xdr:row>8</xdr:row>
      <xdr:rowOff>19050</xdr:rowOff>
    </xdr:to>
    <xdr:sp macro="" textlink="">
      <xdr:nvSpPr>
        <xdr:cNvPr id="4561175" name="Line 3"/>
        <xdr:cNvSpPr>
          <a:spLocks noChangeShapeType="1"/>
        </xdr:cNvSpPr>
      </xdr:nvSpPr>
      <xdr:spPr bwMode="auto">
        <a:xfrm>
          <a:off x="7124700" y="542925"/>
          <a:ext cx="77152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xdr:row>
      <xdr:rowOff>19050</xdr:rowOff>
    </xdr:from>
    <xdr:to>
      <xdr:col>0</xdr:col>
      <xdr:colOff>781050</xdr:colOff>
      <xdr:row>7</xdr:row>
      <xdr:rowOff>190500</xdr:rowOff>
    </xdr:to>
    <xdr:sp macro="" textlink="">
      <xdr:nvSpPr>
        <xdr:cNvPr id="4822237" name="Line 6"/>
        <xdr:cNvSpPr>
          <a:spLocks noChangeShapeType="1"/>
        </xdr:cNvSpPr>
      </xdr:nvSpPr>
      <xdr:spPr bwMode="auto">
        <a:xfrm>
          <a:off x="0" y="485775"/>
          <a:ext cx="781050" cy="971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85725</xdr:colOff>
      <xdr:row>4</xdr:row>
      <xdr:rowOff>66675</xdr:rowOff>
    </xdr:from>
    <xdr:to>
      <xdr:col>14</xdr:col>
      <xdr:colOff>828675</xdr:colOff>
      <xdr:row>4</xdr:row>
      <xdr:rowOff>66675</xdr:rowOff>
    </xdr:to>
    <xdr:sp macro="" textlink="">
      <xdr:nvSpPr>
        <xdr:cNvPr id="4822238" name="Line 1"/>
        <xdr:cNvSpPr>
          <a:spLocks noChangeShapeType="1"/>
        </xdr:cNvSpPr>
      </xdr:nvSpPr>
      <xdr:spPr bwMode="auto">
        <a:xfrm>
          <a:off x="13439775" y="733425"/>
          <a:ext cx="742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xdr:row>
      <xdr:rowOff>19050</xdr:rowOff>
    </xdr:from>
    <xdr:to>
      <xdr:col>7</xdr:col>
      <xdr:colOff>781050</xdr:colOff>
      <xdr:row>7</xdr:row>
      <xdr:rowOff>190500</xdr:rowOff>
    </xdr:to>
    <xdr:sp macro="" textlink="">
      <xdr:nvSpPr>
        <xdr:cNvPr id="4822239" name="Line 6"/>
        <xdr:cNvSpPr>
          <a:spLocks noChangeShapeType="1"/>
        </xdr:cNvSpPr>
      </xdr:nvSpPr>
      <xdr:spPr bwMode="auto">
        <a:xfrm>
          <a:off x="7134225" y="485775"/>
          <a:ext cx="781050" cy="971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771525</xdr:colOff>
      <xdr:row>7</xdr:row>
      <xdr:rowOff>190500</xdr:rowOff>
    </xdr:to>
    <xdr:sp macro="" textlink="">
      <xdr:nvSpPr>
        <xdr:cNvPr id="4710643" name="Line 2"/>
        <xdr:cNvSpPr>
          <a:spLocks noChangeShapeType="1"/>
        </xdr:cNvSpPr>
      </xdr:nvSpPr>
      <xdr:spPr bwMode="auto">
        <a:xfrm>
          <a:off x="9525" y="466725"/>
          <a:ext cx="762000"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85725</xdr:colOff>
      <xdr:row>4</xdr:row>
      <xdr:rowOff>66675</xdr:rowOff>
    </xdr:from>
    <xdr:to>
      <xdr:col>14</xdr:col>
      <xdr:colOff>828675</xdr:colOff>
      <xdr:row>4</xdr:row>
      <xdr:rowOff>66675</xdr:rowOff>
    </xdr:to>
    <xdr:sp macro="" textlink="">
      <xdr:nvSpPr>
        <xdr:cNvPr id="4710644" name="Line 28"/>
        <xdr:cNvSpPr>
          <a:spLocks noChangeShapeType="1"/>
        </xdr:cNvSpPr>
      </xdr:nvSpPr>
      <xdr:spPr bwMode="auto">
        <a:xfrm>
          <a:off x="13439775" y="733425"/>
          <a:ext cx="7429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7</xdr:col>
      <xdr:colOff>771525</xdr:colOff>
      <xdr:row>7</xdr:row>
      <xdr:rowOff>190500</xdr:rowOff>
    </xdr:to>
    <xdr:sp macro="" textlink="">
      <xdr:nvSpPr>
        <xdr:cNvPr id="4710645" name="Line 2"/>
        <xdr:cNvSpPr>
          <a:spLocks noChangeShapeType="1"/>
        </xdr:cNvSpPr>
      </xdr:nvSpPr>
      <xdr:spPr bwMode="auto">
        <a:xfrm>
          <a:off x="7143750" y="466725"/>
          <a:ext cx="762000"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0</xdr:colOff>
      <xdr:row>4</xdr:row>
      <xdr:rowOff>57150</xdr:rowOff>
    </xdr:from>
    <xdr:to>
      <xdr:col>13</xdr:col>
      <xdr:colOff>0</xdr:colOff>
      <xdr:row>4</xdr:row>
      <xdr:rowOff>57150</xdr:rowOff>
    </xdr:to>
    <xdr:sp macro="" textlink="">
      <xdr:nvSpPr>
        <xdr:cNvPr id="4833497" name="Line 1"/>
        <xdr:cNvSpPr>
          <a:spLocks noChangeShapeType="1"/>
        </xdr:cNvSpPr>
      </xdr:nvSpPr>
      <xdr:spPr bwMode="auto">
        <a:xfrm>
          <a:off x="13325475"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9525</xdr:rowOff>
    </xdr:from>
    <xdr:to>
      <xdr:col>1</xdr:col>
      <xdr:colOff>19050</xdr:colOff>
      <xdr:row>8</xdr:row>
      <xdr:rowOff>9525</xdr:rowOff>
    </xdr:to>
    <xdr:sp macro="" textlink="">
      <xdr:nvSpPr>
        <xdr:cNvPr id="4833498" name="Line 2"/>
        <xdr:cNvSpPr>
          <a:spLocks noChangeShapeType="1"/>
        </xdr:cNvSpPr>
      </xdr:nvSpPr>
      <xdr:spPr bwMode="auto">
        <a:xfrm>
          <a:off x="19050" y="476250"/>
          <a:ext cx="84772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xdr:row>
      <xdr:rowOff>9525</xdr:rowOff>
    </xdr:from>
    <xdr:to>
      <xdr:col>8</xdr:col>
      <xdr:colOff>19050</xdr:colOff>
      <xdr:row>8</xdr:row>
      <xdr:rowOff>9525</xdr:rowOff>
    </xdr:to>
    <xdr:sp macro="" textlink="">
      <xdr:nvSpPr>
        <xdr:cNvPr id="4833499" name="Line 2"/>
        <xdr:cNvSpPr>
          <a:spLocks noChangeShapeType="1"/>
        </xdr:cNvSpPr>
      </xdr:nvSpPr>
      <xdr:spPr bwMode="auto">
        <a:xfrm>
          <a:off x="7210425" y="476250"/>
          <a:ext cx="84772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0</xdr:colOff>
      <xdr:row>4</xdr:row>
      <xdr:rowOff>57150</xdr:rowOff>
    </xdr:from>
    <xdr:to>
      <xdr:col>13</xdr:col>
      <xdr:colOff>0</xdr:colOff>
      <xdr:row>4</xdr:row>
      <xdr:rowOff>57150</xdr:rowOff>
    </xdr:to>
    <xdr:sp macro="" textlink="">
      <xdr:nvSpPr>
        <xdr:cNvPr id="4834521" name="Line 1"/>
        <xdr:cNvSpPr>
          <a:spLocks noChangeShapeType="1"/>
        </xdr:cNvSpPr>
      </xdr:nvSpPr>
      <xdr:spPr bwMode="auto">
        <a:xfrm>
          <a:off x="13173075"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1</xdr:col>
      <xdr:colOff>9525</xdr:colOff>
      <xdr:row>8</xdr:row>
      <xdr:rowOff>0</xdr:rowOff>
    </xdr:to>
    <xdr:sp macro="" textlink="">
      <xdr:nvSpPr>
        <xdr:cNvPr id="4834522" name="Line 2"/>
        <xdr:cNvSpPr>
          <a:spLocks noChangeShapeType="1"/>
        </xdr:cNvSpPr>
      </xdr:nvSpPr>
      <xdr:spPr bwMode="auto">
        <a:xfrm>
          <a:off x="9525" y="476250"/>
          <a:ext cx="771525"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9525</xdr:rowOff>
    </xdr:from>
    <xdr:to>
      <xdr:col>8</xdr:col>
      <xdr:colOff>9525</xdr:colOff>
      <xdr:row>8</xdr:row>
      <xdr:rowOff>0</xdr:rowOff>
    </xdr:to>
    <xdr:sp macro="" textlink="">
      <xdr:nvSpPr>
        <xdr:cNvPr id="4834523" name="Line 2"/>
        <xdr:cNvSpPr>
          <a:spLocks noChangeShapeType="1"/>
        </xdr:cNvSpPr>
      </xdr:nvSpPr>
      <xdr:spPr bwMode="auto">
        <a:xfrm>
          <a:off x="7124700" y="476250"/>
          <a:ext cx="771525"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57150</xdr:colOff>
      <xdr:row>4</xdr:row>
      <xdr:rowOff>57150</xdr:rowOff>
    </xdr:from>
    <xdr:to>
      <xdr:col>14</xdr:col>
      <xdr:colOff>819150</xdr:colOff>
      <xdr:row>4</xdr:row>
      <xdr:rowOff>57150</xdr:rowOff>
    </xdr:to>
    <xdr:sp macro="" textlink="">
      <xdr:nvSpPr>
        <xdr:cNvPr id="1217512" name="Line 1"/>
        <xdr:cNvSpPr>
          <a:spLocks noChangeShapeType="1"/>
        </xdr:cNvSpPr>
      </xdr:nvSpPr>
      <xdr:spPr bwMode="auto">
        <a:xfrm>
          <a:off x="13373100" y="7239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1</xdr:col>
      <xdr:colOff>9525</xdr:colOff>
      <xdr:row>8</xdr:row>
      <xdr:rowOff>9525</xdr:rowOff>
    </xdr:to>
    <xdr:sp macro="" textlink="">
      <xdr:nvSpPr>
        <xdr:cNvPr id="1217513" name="Line 2"/>
        <xdr:cNvSpPr>
          <a:spLocks noChangeShapeType="1"/>
        </xdr:cNvSpPr>
      </xdr:nvSpPr>
      <xdr:spPr bwMode="auto">
        <a:xfrm>
          <a:off x="9525" y="476250"/>
          <a:ext cx="77152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9525</xdr:rowOff>
    </xdr:from>
    <xdr:to>
      <xdr:col>8</xdr:col>
      <xdr:colOff>9525</xdr:colOff>
      <xdr:row>8</xdr:row>
      <xdr:rowOff>9525</xdr:rowOff>
    </xdr:to>
    <xdr:sp macro="" textlink="">
      <xdr:nvSpPr>
        <xdr:cNvPr id="1217514" name="Line 2"/>
        <xdr:cNvSpPr>
          <a:spLocks noChangeShapeType="1"/>
        </xdr:cNvSpPr>
      </xdr:nvSpPr>
      <xdr:spPr bwMode="auto">
        <a:xfrm>
          <a:off x="7124700" y="476250"/>
          <a:ext cx="77152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0.79491</cdr:x>
      <cdr:y>0.01276</cdr:y>
    </cdr:from>
    <cdr:to>
      <cdr:x>0.98306</cdr:x>
      <cdr:y>0.05319</cdr:y>
    </cdr:to>
    <cdr:sp macro="" textlink="">
      <cdr:nvSpPr>
        <cdr:cNvPr id="20481" name="Text Box 1"/>
        <cdr:cNvSpPr txBox="1">
          <a:spLocks xmlns:a="http://schemas.openxmlformats.org/drawingml/2006/main" noChangeArrowheads="1"/>
        </cdr:cNvSpPr>
      </cdr:nvSpPr>
      <cdr:spPr bwMode="auto">
        <a:xfrm xmlns:a="http://schemas.openxmlformats.org/drawingml/2006/main">
          <a:off x="4807171" y="47922"/>
          <a:ext cx="1146981"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単位当たり（円／千㎡）</a:t>
          </a:r>
        </a:p>
      </cdr:txBody>
    </cdr:sp>
  </cdr:relSizeAnchor>
</c:userShapes>
</file>

<file path=xl/drawings/drawing20.xml><?xml version="1.0" encoding="utf-8"?>
<xdr:wsDr xmlns:xdr="http://schemas.openxmlformats.org/drawingml/2006/spreadsheetDrawing" xmlns:a="http://schemas.openxmlformats.org/drawingml/2006/main">
  <xdr:twoCellAnchor>
    <xdr:from>
      <xdr:col>13</xdr:col>
      <xdr:colOff>0</xdr:colOff>
      <xdr:row>4</xdr:row>
      <xdr:rowOff>57150</xdr:rowOff>
    </xdr:from>
    <xdr:to>
      <xdr:col>13</xdr:col>
      <xdr:colOff>0</xdr:colOff>
      <xdr:row>4</xdr:row>
      <xdr:rowOff>57150</xdr:rowOff>
    </xdr:to>
    <xdr:sp macro="" textlink="">
      <xdr:nvSpPr>
        <xdr:cNvPr id="4823258" name="Line 1"/>
        <xdr:cNvSpPr>
          <a:spLocks noChangeShapeType="1"/>
        </xdr:cNvSpPr>
      </xdr:nvSpPr>
      <xdr:spPr bwMode="auto">
        <a:xfrm>
          <a:off x="13134975"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0</xdr:colOff>
      <xdr:row>8</xdr:row>
      <xdr:rowOff>9525</xdr:rowOff>
    </xdr:to>
    <xdr:sp macro="" textlink="">
      <xdr:nvSpPr>
        <xdr:cNvPr id="4823259" name="Line 2"/>
        <xdr:cNvSpPr>
          <a:spLocks noChangeShapeType="1"/>
        </xdr:cNvSpPr>
      </xdr:nvSpPr>
      <xdr:spPr bwMode="auto">
        <a:xfrm>
          <a:off x="9525" y="466725"/>
          <a:ext cx="742950" cy="10096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8</xdr:col>
      <xdr:colOff>0</xdr:colOff>
      <xdr:row>8</xdr:row>
      <xdr:rowOff>9525</xdr:rowOff>
    </xdr:to>
    <xdr:sp macro="" textlink="">
      <xdr:nvSpPr>
        <xdr:cNvPr id="4823260" name="Line 2"/>
        <xdr:cNvSpPr>
          <a:spLocks noChangeShapeType="1"/>
        </xdr:cNvSpPr>
      </xdr:nvSpPr>
      <xdr:spPr bwMode="auto">
        <a:xfrm>
          <a:off x="7105650" y="466725"/>
          <a:ext cx="742950" cy="10096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0</xdr:colOff>
      <xdr:row>4</xdr:row>
      <xdr:rowOff>57150</xdr:rowOff>
    </xdr:from>
    <xdr:to>
      <xdr:col>13</xdr:col>
      <xdr:colOff>0</xdr:colOff>
      <xdr:row>4</xdr:row>
      <xdr:rowOff>57150</xdr:rowOff>
    </xdr:to>
    <xdr:sp macro="" textlink="">
      <xdr:nvSpPr>
        <xdr:cNvPr id="4835544" name="Line 1"/>
        <xdr:cNvSpPr>
          <a:spLocks noChangeShapeType="1"/>
        </xdr:cNvSpPr>
      </xdr:nvSpPr>
      <xdr:spPr bwMode="auto">
        <a:xfrm>
          <a:off x="13277850"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9525</xdr:colOff>
      <xdr:row>8</xdr:row>
      <xdr:rowOff>0</xdr:rowOff>
    </xdr:to>
    <xdr:sp macro="" textlink="">
      <xdr:nvSpPr>
        <xdr:cNvPr id="4835545" name="Line 2"/>
        <xdr:cNvSpPr>
          <a:spLocks noChangeShapeType="1"/>
        </xdr:cNvSpPr>
      </xdr:nvSpPr>
      <xdr:spPr bwMode="auto">
        <a:xfrm>
          <a:off x="9525" y="466725"/>
          <a:ext cx="819150"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8</xdr:col>
      <xdr:colOff>9525</xdr:colOff>
      <xdr:row>8</xdr:row>
      <xdr:rowOff>0</xdr:rowOff>
    </xdr:to>
    <xdr:sp macro="" textlink="">
      <xdr:nvSpPr>
        <xdr:cNvPr id="4835546" name="Line 2"/>
        <xdr:cNvSpPr>
          <a:spLocks noChangeShapeType="1"/>
        </xdr:cNvSpPr>
      </xdr:nvSpPr>
      <xdr:spPr bwMode="auto">
        <a:xfrm>
          <a:off x="7181850" y="466725"/>
          <a:ext cx="819150"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4</xdr:row>
      <xdr:rowOff>57150</xdr:rowOff>
    </xdr:from>
    <xdr:to>
      <xdr:col>13</xdr:col>
      <xdr:colOff>0</xdr:colOff>
      <xdr:row>4</xdr:row>
      <xdr:rowOff>57150</xdr:rowOff>
    </xdr:to>
    <xdr:sp macro="" textlink="">
      <xdr:nvSpPr>
        <xdr:cNvPr id="4836568" name="Line 1"/>
        <xdr:cNvSpPr>
          <a:spLocks noChangeShapeType="1"/>
        </xdr:cNvSpPr>
      </xdr:nvSpPr>
      <xdr:spPr bwMode="auto">
        <a:xfrm>
          <a:off x="13134975"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0</xdr:colOff>
      <xdr:row>8</xdr:row>
      <xdr:rowOff>0</xdr:rowOff>
    </xdr:to>
    <xdr:sp macro="" textlink="">
      <xdr:nvSpPr>
        <xdr:cNvPr id="4836569" name="Line 2"/>
        <xdr:cNvSpPr>
          <a:spLocks noChangeShapeType="1"/>
        </xdr:cNvSpPr>
      </xdr:nvSpPr>
      <xdr:spPr bwMode="auto">
        <a:xfrm>
          <a:off x="9525" y="466725"/>
          <a:ext cx="742950"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8</xdr:col>
      <xdr:colOff>0</xdr:colOff>
      <xdr:row>8</xdr:row>
      <xdr:rowOff>0</xdr:rowOff>
    </xdr:to>
    <xdr:sp macro="" textlink="">
      <xdr:nvSpPr>
        <xdr:cNvPr id="4836570" name="Line 2"/>
        <xdr:cNvSpPr>
          <a:spLocks noChangeShapeType="1"/>
        </xdr:cNvSpPr>
      </xdr:nvSpPr>
      <xdr:spPr bwMode="auto">
        <a:xfrm>
          <a:off x="7105650" y="466725"/>
          <a:ext cx="742950"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0</xdr:colOff>
      <xdr:row>4</xdr:row>
      <xdr:rowOff>57150</xdr:rowOff>
    </xdr:from>
    <xdr:to>
      <xdr:col>11</xdr:col>
      <xdr:colOff>0</xdr:colOff>
      <xdr:row>4</xdr:row>
      <xdr:rowOff>57150</xdr:rowOff>
    </xdr:to>
    <xdr:sp macro="" textlink="">
      <xdr:nvSpPr>
        <xdr:cNvPr id="4837592" name="Line 1"/>
        <xdr:cNvSpPr>
          <a:spLocks noChangeShapeType="1"/>
        </xdr:cNvSpPr>
      </xdr:nvSpPr>
      <xdr:spPr bwMode="auto">
        <a:xfrm>
          <a:off x="10544175" y="72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0</xdr:col>
      <xdr:colOff>733425</xdr:colOff>
      <xdr:row>7</xdr:row>
      <xdr:rowOff>180975</xdr:rowOff>
    </xdr:to>
    <xdr:sp macro="" textlink="">
      <xdr:nvSpPr>
        <xdr:cNvPr id="4837593" name="Line 2"/>
        <xdr:cNvSpPr>
          <a:spLocks noChangeShapeType="1"/>
        </xdr:cNvSpPr>
      </xdr:nvSpPr>
      <xdr:spPr bwMode="auto">
        <a:xfrm>
          <a:off x="9525" y="466725"/>
          <a:ext cx="723900" cy="981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7</xdr:col>
      <xdr:colOff>733425</xdr:colOff>
      <xdr:row>7</xdr:row>
      <xdr:rowOff>180975</xdr:rowOff>
    </xdr:to>
    <xdr:sp macro="" textlink="">
      <xdr:nvSpPr>
        <xdr:cNvPr id="4837594" name="Line 2"/>
        <xdr:cNvSpPr>
          <a:spLocks noChangeShapeType="1"/>
        </xdr:cNvSpPr>
      </xdr:nvSpPr>
      <xdr:spPr bwMode="auto">
        <a:xfrm>
          <a:off x="7096125" y="466725"/>
          <a:ext cx="723900" cy="981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57150</xdr:colOff>
      <xdr:row>4</xdr:row>
      <xdr:rowOff>9525</xdr:rowOff>
    </xdr:from>
    <xdr:to>
      <xdr:col>8</xdr:col>
      <xdr:colOff>1143000</xdr:colOff>
      <xdr:row>4</xdr:row>
      <xdr:rowOff>9525</xdr:rowOff>
    </xdr:to>
    <xdr:sp macro="" textlink="">
      <xdr:nvSpPr>
        <xdr:cNvPr id="3202895" name="Line 1"/>
        <xdr:cNvSpPr>
          <a:spLocks noChangeShapeType="1"/>
        </xdr:cNvSpPr>
      </xdr:nvSpPr>
      <xdr:spPr bwMode="auto">
        <a:xfrm>
          <a:off x="9296400" y="790575"/>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57150</xdr:colOff>
      <xdr:row>19</xdr:row>
      <xdr:rowOff>9525</xdr:rowOff>
    </xdr:from>
    <xdr:to>
      <xdr:col>8</xdr:col>
      <xdr:colOff>1143000</xdr:colOff>
      <xdr:row>19</xdr:row>
      <xdr:rowOff>9525</xdr:rowOff>
    </xdr:to>
    <xdr:sp macro="" textlink="">
      <xdr:nvSpPr>
        <xdr:cNvPr id="3202896" name="Line 2"/>
        <xdr:cNvSpPr>
          <a:spLocks noChangeShapeType="1"/>
        </xdr:cNvSpPr>
      </xdr:nvSpPr>
      <xdr:spPr bwMode="auto">
        <a:xfrm>
          <a:off x="9296400" y="3105150"/>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57150</xdr:colOff>
      <xdr:row>34</xdr:row>
      <xdr:rowOff>9525</xdr:rowOff>
    </xdr:from>
    <xdr:to>
      <xdr:col>8</xdr:col>
      <xdr:colOff>1143000</xdr:colOff>
      <xdr:row>34</xdr:row>
      <xdr:rowOff>9525</xdr:rowOff>
    </xdr:to>
    <xdr:sp macro="" textlink="">
      <xdr:nvSpPr>
        <xdr:cNvPr id="3202897" name="Line 3"/>
        <xdr:cNvSpPr>
          <a:spLocks noChangeShapeType="1"/>
        </xdr:cNvSpPr>
      </xdr:nvSpPr>
      <xdr:spPr bwMode="auto">
        <a:xfrm>
          <a:off x="9296400" y="5419725"/>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57150</xdr:colOff>
      <xdr:row>4</xdr:row>
      <xdr:rowOff>9525</xdr:rowOff>
    </xdr:from>
    <xdr:to>
      <xdr:col>15</xdr:col>
      <xdr:colOff>666750</xdr:colOff>
      <xdr:row>4</xdr:row>
      <xdr:rowOff>9525</xdr:rowOff>
    </xdr:to>
    <xdr:sp macro="" textlink="">
      <xdr:nvSpPr>
        <xdr:cNvPr id="4838621" name="Line 1"/>
        <xdr:cNvSpPr>
          <a:spLocks noChangeShapeType="1"/>
        </xdr:cNvSpPr>
      </xdr:nvSpPr>
      <xdr:spPr bwMode="auto">
        <a:xfrm>
          <a:off x="13515975" y="733425"/>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0</xdr:colOff>
      <xdr:row>8</xdr:row>
      <xdr:rowOff>0</xdr:rowOff>
    </xdr:to>
    <xdr:sp macro="" textlink="">
      <xdr:nvSpPr>
        <xdr:cNvPr id="4838622" name="Line 2"/>
        <xdr:cNvSpPr>
          <a:spLocks noChangeShapeType="1"/>
        </xdr:cNvSpPr>
      </xdr:nvSpPr>
      <xdr:spPr bwMode="auto">
        <a:xfrm>
          <a:off x="9525" y="523875"/>
          <a:ext cx="75247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8</xdr:col>
      <xdr:colOff>0</xdr:colOff>
      <xdr:row>8</xdr:row>
      <xdr:rowOff>0</xdr:rowOff>
    </xdr:to>
    <xdr:sp macro="" textlink="">
      <xdr:nvSpPr>
        <xdr:cNvPr id="4838623" name="Line 2"/>
        <xdr:cNvSpPr>
          <a:spLocks noChangeShapeType="1"/>
        </xdr:cNvSpPr>
      </xdr:nvSpPr>
      <xdr:spPr bwMode="auto">
        <a:xfrm>
          <a:off x="6734175" y="523875"/>
          <a:ext cx="752475" cy="1000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57150</xdr:colOff>
      <xdr:row>4</xdr:row>
      <xdr:rowOff>0</xdr:rowOff>
    </xdr:from>
    <xdr:to>
      <xdr:col>15</xdr:col>
      <xdr:colOff>666750</xdr:colOff>
      <xdr:row>4</xdr:row>
      <xdr:rowOff>0</xdr:rowOff>
    </xdr:to>
    <xdr:sp macro="" textlink="">
      <xdr:nvSpPr>
        <xdr:cNvPr id="5339249" name="Line 1"/>
        <xdr:cNvSpPr>
          <a:spLocks noChangeShapeType="1"/>
        </xdr:cNvSpPr>
      </xdr:nvSpPr>
      <xdr:spPr bwMode="auto">
        <a:xfrm>
          <a:off x="13763625" y="723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19050</xdr:rowOff>
    </xdr:from>
    <xdr:to>
      <xdr:col>1</xdr:col>
      <xdr:colOff>0</xdr:colOff>
      <xdr:row>7</xdr:row>
      <xdr:rowOff>190500</xdr:rowOff>
    </xdr:to>
    <xdr:sp macro="" textlink="">
      <xdr:nvSpPr>
        <xdr:cNvPr id="5339250" name="Line 2"/>
        <xdr:cNvSpPr>
          <a:spLocks noChangeShapeType="1"/>
        </xdr:cNvSpPr>
      </xdr:nvSpPr>
      <xdr:spPr bwMode="auto">
        <a:xfrm>
          <a:off x="9525" y="542925"/>
          <a:ext cx="752475" cy="971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19050</xdr:rowOff>
    </xdr:from>
    <xdr:to>
      <xdr:col>8</xdr:col>
      <xdr:colOff>0</xdr:colOff>
      <xdr:row>7</xdr:row>
      <xdr:rowOff>190500</xdr:rowOff>
    </xdr:to>
    <xdr:sp macro="" textlink="">
      <xdr:nvSpPr>
        <xdr:cNvPr id="5339251" name="Line 2"/>
        <xdr:cNvSpPr>
          <a:spLocks noChangeShapeType="1"/>
        </xdr:cNvSpPr>
      </xdr:nvSpPr>
      <xdr:spPr bwMode="auto">
        <a:xfrm>
          <a:off x="7115175" y="542925"/>
          <a:ext cx="752475" cy="971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0</xdr:colOff>
      <xdr:row>4</xdr:row>
      <xdr:rowOff>57150</xdr:rowOff>
    </xdr:from>
    <xdr:to>
      <xdr:col>14</xdr:col>
      <xdr:colOff>0</xdr:colOff>
      <xdr:row>4</xdr:row>
      <xdr:rowOff>57150</xdr:rowOff>
    </xdr:to>
    <xdr:sp macro="" textlink="">
      <xdr:nvSpPr>
        <xdr:cNvPr id="4839647" name="Line 1"/>
        <xdr:cNvSpPr>
          <a:spLocks noChangeShapeType="1"/>
        </xdr:cNvSpPr>
      </xdr:nvSpPr>
      <xdr:spPr bwMode="auto">
        <a:xfrm>
          <a:off x="13649325" y="78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9525</xdr:colOff>
      <xdr:row>7</xdr:row>
      <xdr:rowOff>190500</xdr:rowOff>
    </xdr:to>
    <xdr:sp macro="" textlink="">
      <xdr:nvSpPr>
        <xdr:cNvPr id="4839648" name="Line 2"/>
        <xdr:cNvSpPr>
          <a:spLocks noChangeShapeType="1"/>
        </xdr:cNvSpPr>
      </xdr:nvSpPr>
      <xdr:spPr bwMode="auto">
        <a:xfrm>
          <a:off x="9525" y="523875"/>
          <a:ext cx="742950"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xdr:row>
      <xdr:rowOff>0</xdr:rowOff>
    </xdr:from>
    <xdr:to>
      <xdr:col>8</xdr:col>
      <xdr:colOff>9525</xdr:colOff>
      <xdr:row>7</xdr:row>
      <xdr:rowOff>190500</xdr:rowOff>
    </xdr:to>
    <xdr:sp macro="" textlink="">
      <xdr:nvSpPr>
        <xdr:cNvPr id="4839649" name="Line 2"/>
        <xdr:cNvSpPr>
          <a:spLocks noChangeShapeType="1"/>
        </xdr:cNvSpPr>
      </xdr:nvSpPr>
      <xdr:spPr bwMode="auto">
        <a:xfrm>
          <a:off x="7096125" y="523875"/>
          <a:ext cx="742950"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19050</xdr:colOff>
      <xdr:row>3</xdr:row>
      <xdr:rowOff>9525</xdr:rowOff>
    </xdr:from>
    <xdr:to>
      <xdr:col>1</xdr:col>
      <xdr:colOff>0</xdr:colOff>
      <xdr:row>8</xdr:row>
      <xdr:rowOff>0</xdr:rowOff>
    </xdr:to>
    <xdr:sp macro="" textlink="">
      <xdr:nvSpPr>
        <xdr:cNvPr id="20086" name="Line 2"/>
        <xdr:cNvSpPr>
          <a:spLocks noChangeShapeType="1"/>
        </xdr:cNvSpPr>
      </xdr:nvSpPr>
      <xdr:spPr bwMode="auto">
        <a:xfrm>
          <a:off x="19050" y="552450"/>
          <a:ext cx="762000"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3</xdr:row>
      <xdr:rowOff>9525</xdr:rowOff>
    </xdr:from>
    <xdr:to>
      <xdr:col>10</xdr:col>
      <xdr:colOff>0</xdr:colOff>
      <xdr:row>8</xdr:row>
      <xdr:rowOff>0</xdr:rowOff>
    </xdr:to>
    <xdr:sp macro="" textlink="">
      <xdr:nvSpPr>
        <xdr:cNvPr id="20087" name="Line 2"/>
        <xdr:cNvSpPr>
          <a:spLocks noChangeShapeType="1"/>
        </xdr:cNvSpPr>
      </xdr:nvSpPr>
      <xdr:spPr bwMode="auto">
        <a:xfrm>
          <a:off x="8172450" y="552450"/>
          <a:ext cx="762000" cy="990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c:userShapes xmlns:c="http://schemas.openxmlformats.org/drawingml/2006/chart">
  <cdr:relSizeAnchor xmlns:cdr="http://schemas.openxmlformats.org/drawingml/2006/chartDrawing">
    <cdr:from>
      <cdr:x>0.7819</cdr:x>
      <cdr:y>0.01276</cdr:y>
    </cdr:from>
    <cdr:to>
      <cdr:x>0.9737</cdr:x>
      <cdr:y>0.05353</cdr:y>
    </cdr:to>
    <cdr:sp macro="" textlink="">
      <cdr:nvSpPr>
        <cdr:cNvPr id="25601" name="Text Box 1"/>
        <cdr:cNvSpPr txBox="1">
          <a:spLocks xmlns:a="http://schemas.openxmlformats.org/drawingml/2006/main" noChangeArrowheads="1"/>
        </cdr:cNvSpPr>
      </cdr:nvSpPr>
      <cdr:spPr bwMode="auto">
        <a:xfrm xmlns:a="http://schemas.openxmlformats.org/drawingml/2006/main">
          <a:off x="4564640" y="47522"/>
          <a:ext cx="1146981"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単位当たり（円／千㎡）</a:t>
          </a:r>
        </a:p>
      </cdr:txBody>
    </cdr:sp>
  </cdr:relSizeAnchor>
</c:userShapes>
</file>

<file path=xl/drawings/drawing4.xml><?xml version="1.0" encoding="utf-8"?>
<c:userShapes xmlns:c="http://schemas.openxmlformats.org/drawingml/2006/chart">
  <cdr:relSizeAnchor xmlns:cdr="http://schemas.openxmlformats.org/drawingml/2006/chartDrawing">
    <cdr:from>
      <cdr:x>0.81283</cdr:x>
      <cdr:y>0.01276</cdr:y>
    </cdr:from>
    <cdr:to>
      <cdr:x>0.98899</cdr:x>
      <cdr:y>0.05353</cdr:y>
    </cdr:to>
    <cdr:sp macro="" textlink="">
      <cdr:nvSpPr>
        <cdr:cNvPr id="28673" name="Text Box 1"/>
        <cdr:cNvSpPr txBox="1">
          <a:spLocks xmlns:a="http://schemas.openxmlformats.org/drawingml/2006/main" noChangeArrowheads="1"/>
        </cdr:cNvSpPr>
      </cdr:nvSpPr>
      <cdr:spPr bwMode="auto">
        <a:xfrm xmlns:a="http://schemas.openxmlformats.org/drawingml/2006/main">
          <a:off x="4785198" y="47522"/>
          <a:ext cx="1044388"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単位当たり（円／㎡）</a:t>
          </a:r>
        </a:p>
      </cdr:txBody>
    </cdr:sp>
  </cdr:relSizeAnchor>
</c:userShapes>
</file>

<file path=xl/drawings/drawing5.xml><?xml version="1.0" encoding="utf-8"?>
<c:userShapes xmlns:c="http://schemas.openxmlformats.org/drawingml/2006/chart">
  <cdr:relSizeAnchor xmlns:cdr="http://schemas.openxmlformats.org/drawingml/2006/chartDrawing">
    <cdr:from>
      <cdr:x>0.80999</cdr:x>
      <cdr:y>0.01276</cdr:y>
    </cdr:from>
    <cdr:to>
      <cdr:x>1</cdr:x>
      <cdr:y>0.05353</cdr:y>
    </cdr:to>
    <cdr:sp macro="" textlink="">
      <cdr:nvSpPr>
        <cdr:cNvPr id="30721" name="Text Box 1"/>
        <cdr:cNvSpPr txBox="1">
          <a:spLocks xmlns:a="http://schemas.openxmlformats.org/drawingml/2006/main" noChangeArrowheads="1"/>
        </cdr:cNvSpPr>
      </cdr:nvSpPr>
      <cdr:spPr bwMode="auto">
        <a:xfrm xmlns:a="http://schemas.openxmlformats.org/drawingml/2006/main">
          <a:off x="4729944" y="47522"/>
          <a:ext cx="1146981"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単位当たり（円／千㎡）</a:t>
          </a:r>
        </a:p>
      </cdr:txBody>
    </cdr:sp>
  </cdr:relSizeAnchor>
</c:userShapes>
</file>

<file path=xl/drawings/drawing6.xml><?xml version="1.0" encoding="utf-8"?>
<c:userShapes xmlns:c="http://schemas.openxmlformats.org/drawingml/2006/chart">
  <cdr:relSizeAnchor xmlns:cdr="http://schemas.openxmlformats.org/drawingml/2006/chartDrawing">
    <cdr:from>
      <cdr:x>0.62356</cdr:x>
      <cdr:y>0</cdr:y>
    </cdr:from>
    <cdr:to>
      <cdr:x>0.81344</cdr:x>
      <cdr:y>0.04043</cdr:y>
    </cdr:to>
    <cdr:sp macro="" textlink="">
      <cdr:nvSpPr>
        <cdr:cNvPr id="32769" name="Text Box 1"/>
        <cdr:cNvSpPr txBox="1">
          <a:spLocks xmlns:a="http://schemas.openxmlformats.org/drawingml/2006/main" noChangeArrowheads="1"/>
        </cdr:cNvSpPr>
      </cdr:nvSpPr>
      <cdr:spPr bwMode="auto">
        <a:xfrm xmlns:a="http://schemas.openxmlformats.org/drawingml/2006/main">
          <a:off x="3766647" y="0"/>
          <a:ext cx="1146982"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単位当たり（円／千㎡）</a:t>
          </a:r>
        </a:p>
      </cdr:txBody>
    </cdr:sp>
  </cdr:relSizeAnchor>
</c:userShapes>
</file>

<file path=xl/drawings/drawing7.xml><?xml version="1.0" encoding="utf-8"?>
<c:userShapes xmlns:c="http://schemas.openxmlformats.org/drawingml/2006/chart">
  <cdr:relSizeAnchor xmlns:cdr="http://schemas.openxmlformats.org/drawingml/2006/chartDrawing">
    <cdr:from>
      <cdr:x>0.80866</cdr:x>
      <cdr:y>0.01282</cdr:y>
    </cdr:from>
    <cdr:to>
      <cdr:x>0.98254</cdr:x>
      <cdr:y>0.05404</cdr:y>
    </cdr:to>
    <cdr:sp macro="" textlink="">
      <cdr:nvSpPr>
        <cdr:cNvPr id="34817" name="Text Box 1"/>
        <cdr:cNvSpPr txBox="1">
          <a:spLocks xmlns:a="http://schemas.openxmlformats.org/drawingml/2006/main" noChangeArrowheads="1"/>
        </cdr:cNvSpPr>
      </cdr:nvSpPr>
      <cdr:spPr bwMode="auto">
        <a:xfrm xmlns:a="http://schemas.openxmlformats.org/drawingml/2006/main">
          <a:off x="4704003" y="47501"/>
          <a:ext cx="1044388"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spAutoFit/>
        </a:bodyPr>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ゴシック"/>
              <a:ea typeface="ＭＳ ゴシック"/>
            </a:rPr>
            <a:t>単位当たり（円／㎡）</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647700</xdr:colOff>
      <xdr:row>8</xdr:row>
      <xdr:rowOff>0</xdr:rowOff>
    </xdr:to>
    <xdr:sp macro="" textlink="">
      <xdr:nvSpPr>
        <xdr:cNvPr id="4549023" name="Line 1"/>
        <xdr:cNvSpPr>
          <a:spLocks noChangeShapeType="1"/>
        </xdr:cNvSpPr>
      </xdr:nvSpPr>
      <xdr:spPr bwMode="auto">
        <a:xfrm flipH="1" flipV="1">
          <a:off x="0" y="504825"/>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70</xdr:row>
      <xdr:rowOff>9525</xdr:rowOff>
    </xdr:from>
    <xdr:to>
      <xdr:col>22</xdr:col>
      <xdr:colOff>371475</xdr:colOff>
      <xdr:row>100</xdr:row>
      <xdr:rowOff>57150</xdr:rowOff>
    </xdr:to>
    <xdr:graphicFrame macro="">
      <xdr:nvGraphicFramePr>
        <xdr:cNvPr id="454902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359019</xdr:colOff>
      <xdr:row>117</xdr:row>
      <xdr:rowOff>123265</xdr:rowOff>
    </xdr:from>
    <xdr:to>
      <xdr:col>8</xdr:col>
      <xdr:colOff>56461</xdr:colOff>
      <xdr:row>129</xdr:row>
      <xdr:rowOff>61633</xdr:rowOff>
    </xdr:to>
    <xdr:sp macro="" textlink="">
      <xdr:nvSpPr>
        <xdr:cNvPr id="4" name="テキスト ボックス 3"/>
        <xdr:cNvSpPr txBox="1"/>
      </xdr:nvSpPr>
      <xdr:spPr>
        <a:xfrm>
          <a:off x="2132134" y="9596977"/>
          <a:ext cx="2870000" cy="465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基準年度のみ表示</a:t>
          </a:r>
          <a:endParaRPr kumimoji="1" lang="en-US" altLang="ja-JP" sz="1100"/>
        </a:p>
        <a:p>
          <a:r>
            <a:rPr kumimoji="1" lang="en-US" altLang="ja-JP" sz="1100"/>
            <a:t>※</a:t>
          </a:r>
          <a:r>
            <a:rPr kumimoji="1" lang="ja-JP" altLang="en-US" sz="1100"/>
            <a:t>その他の年度はデータは残すが、非表示</a:t>
          </a:r>
        </a:p>
      </xdr:txBody>
    </xdr:sp>
    <xdr:clientData/>
  </xdr:twoCellAnchor>
  <xdr:twoCellAnchor>
    <xdr:from>
      <xdr:col>13</xdr:col>
      <xdr:colOff>0</xdr:colOff>
      <xdr:row>3</xdr:row>
      <xdr:rowOff>0</xdr:rowOff>
    </xdr:from>
    <xdr:to>
      <xdr:col>13</xdr:col>
      <xdr:colOff>647700</xdr:colOff>
      <xdr:row>8</xdr:row>
      <xdr:rowOff>0</xdr:rowOff>
    </xdr:to>
    <xdr:sp macro="" textlink="">
      <xdr:nvSpPr>
        <xdr:cNvPr id="4549026" name="Line 1"/>
        <xdr:cNvSpPr>
          <a:spLocks noChangeShapeType="1"/>
        </xdr:cNvSpPr>
      </xdr:nvSpPr>
      <xdr:spPr bwMode="auto">
        <a:xfrm flipH="1" flipV="1">
          <a:off x="7829550" y="504825"/>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647700</xdr:colOff>
      <xdr:row>8</xdr:row>
      <xdr:rowOff>0</xdr:rowOff>
    </xdr:to>
    <xdr:sp macro="" textlink="">
      <xdr:nvSpPr>
        <xdr:cNvPr id="3249138" name="Line 1"/>
        <xdr:cNvSpPr>
          <a:spLocks noChangeShapeType="1"/>
        </xdr:cNvSpPr>
      </xdr:nvSpPr>
      <xdr:spPr bwMode="auto">
        <a:xfrm flipH="1" flipV="1">
          <a:off x="0" y="542925"/>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69</xdr:row>
      <xdr:rowOff>57150</xdr:rowOff>
    </xdr:from>
    <xdr:to>
      <xdr:col>22</xdr:col>
      <xdr:colOff>571500</xdr:colOff>
      <xdr:row>103</xdr:row>
      <xdr:rowOff>114300</xdr:rowOff>
    </xdr:to>
    <xdr:graphicFrame macro="">
      <xdr:nvGraphicFramePr>
        <xdr:cNvPr id="324913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xdr:row>
      <xdr:rowOff>0</xdr:rowOff>
    </xdr:from>
    <xdr:to>
      <xdr:col>13</xdr:col>
      <xdr:colOff>647700</xdr:colOff>
      <xdr:row>8</xdr:row>
      <xdr:rowOff>0</xdr:rowOff>
    </xdr:to>
    <xdr:sp macro="" textlink="">
      <xdr:nvSpPr>
        <xdr:cNvPr id="3249140" name="Line 3"/>
        <xdr:cNvSpPr>
          <a:spLocks noChangeShapeType="1"/>
        </xdr:cNvSpPr>
      </xdr:nvSpPr>
      <xdr:spPr bwMode="auto">
        <a:xfrm flipH="1" flipV="1">
          <a:off x="7686675" y="542925"/>
          <a:ext cx="6477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714375</xdr:colOff>
      <xdr:row>137</xdr:row>
      <xdr:rowOff>47625</xdr:rowOff>
    </xdr:from>
    <xdr:to>
      <xdr:col>9</xdr:col>
      <xdr:colOff>104775</xdr:colOff>
      <xdr:row>140</xdr:row>
      <xdr:rowOff>119343</xdr:rowOff>
    </xdr:to>
    <xdr:sp macro="" textlink="">
      <xdr:nvSpPr>
        <xdr:cNvPr id="6" name="テキスト ボックス 5"/>
        <xdr:cNvSpPr txBox="1"/>
      </xdr:nvSpPr>
      <xdr:spPr>
        <a:xfrm>
          <a:off x="3714750" y="9791700"/>
          <a:ext cx="1733550" cy="471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過去</a:t>
          </a:r>
          <a:r>
            <a:rPr kumimoji="1" lang="en-US" altLang="ja-JP" sz="1100"/>
            <a:t>30</a:t>
          </a:r>
          <a:r>
            <a:rPr kumimoji="1" lang="ja-JP" altLang="en-US" sz="1100"/>
            <a:t>年間分のみ表示。</a:t>
          </a:r>
          <a:endParaRPr kumimoji="1" lang="en-US" altLang="ja-JP" sz="1100"/>
        </a:p>
        <a:p>
          <a:r>
            <a:rPr kumimoji="1" lang="ja-JP" altLang="en-US" sz="1100"/>
            <a:t>その他は非表示とした。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165"/>
  <sheetViews>
    <sheetView tabSelected="1" view="pageBreakPreview" zoomScaleNormal="100" zoomScaleSheetLayoutView="100" workbookViewId="0">
      <pane ySplit="8" topLeftCell="A9" activePane="bottomLeft" state="frozen"/>
      <selection activeCell="A4" sqref="A4:E15"/>
      <selection pane="bottomLeft" activeCell="BC148" sqref="BC148"/>
    </sheetView>
  </sheetViews>
  <sheetFormatPr defaultColWidth="8.875" defaultRowHeight="10.9" customHeight="1" x14ac:dyDescent="0.15"/>
  <cols>
    <col min="1" max="1" width="8.625" style="103" customWidth="1"/>
    <col min="2" max="2" width="11.75" style="104" customWidth="1"/>
    <col min="3" max="3" width="5.75" style="104" customWidth="1"/>
    <col min="4" max="4" width="10.625" style="104" customWidth="1"/>
    <col min="5" max="5" width="5.75" style="104" customWidth="1"/>
    <col min="6" max="6" width="10.625" style="104" customWidth="1"/>
    <col min="7" max="7" width="5.75" style="104" customWidth="1"/>
    <col min="8" max="8" width="10.625" style="104" customWidth="1"/>
    <col min="9" max="9" width="5.75" style="104" customWidth="1"/>
    <col min="10" max="10" width="10.625" style="104" customWidth="1"/>
    <col min="11" max="11" width="5.75" style="104" customWidth="1"/>
    <col min="12" max="12" width="8.625" style="104" customWidth="1"/>
    <col min="13" max="13" width="11.75" style="104" customWidth="1"/>
    <col min="14" max="14" width="5.75" style="104" customWidth="1"/>
    <col min="15" max="15" width="10.625" style="104" customWidth="1"/>
    <col min="16" max="16" width="5.75" style="104" customWidth="1"/>
    <col min="17" max="17" width="10.625" style="104" customWidth="1"/>
    <col min="18" max="18" width="5.75" style="104" customWidth="1"/>
    <col min="19" max="19" width="10.625" style="104" customWidth="1"/>
    <col min="20" max="20" width="5.75" style="104" customWidth="1"/>
    <col min="21" max="21" width="10.625" style="104" customWidth="1"/>
    <col min="22" max="22" width="5.75" style="104" customWidth="1"/>
    <col min="23" max="23" width="8.625" style="104" customWidth="1"/>
    <col min="24" max="24" width="11.75" style="104" customWidth="1"/>
    <col min="25" max="25" width="5.75" style="104" customWidth="1"/>
    <col min="26" max="26" width="10.625" style="104" customWidth="1"/>
    <col min="27" max="27" width="5.75" style="104" customWidth="1"/>
    <col min="28" max="28" width="10.625" style="104" customWidth="1"/>
    <col min="29" max="29" width="5.75" style="104" customWidth="1"/>
    <col min="30" max="30" width="10.625" style="104" customWidth="1"/>
    <col min="31" max="31" width="5.75" style="104" customWidth="1"/>
    <col min="32" max="32" width="10.625" style="104" customWidth="1"/>
    <col min="33" max="33" width="5.75" style="104" customWidth="1"/>
    <col min="34" max="34" width="8.625" style="104" customWidth="1"/>
    <col min="35" max="35" width="11.75" style="104" customWidth="1"/>
    <col min="36" max="36" width="5.75" style="104" customWidth="1"/>
    <col min="37" max="37" width="10.625" style="104" customWidth="1"/>
    <col min="38" max="38" width="5.75" style="104" customWidth="1"/>
    <col min="39" max="39" width="10.625" style="104" customWidth="1"/>
    <col min="40" max="40" width="5.75" style="104" customWidth="1"/>
    <col min="41" max="41" width="10.625" style="104" customWidth="1"/>
    <col min="42" max="42" width="5.75" style="104" customWidth="1"/>
    <col min="43" max="43" width="10.625" style="104" customWidth="1"/>
    <col min="44" max="44" width="5.75" style="104" customWidth="1"/>
    <col min="45" max="45" width="8.625" style="104" customWidth="1"/>
    <col min="46" max="46" width="11.75" style="104" customWidth="1"/>
    <col min="47" max="47" width="5.75" style="104" customWidth="1"/>
    <col min="48" max="48" width="10.625" style="104" customWidth="1"/>
    <col min="49" max="49" width="5.75" style="104" customWidth="1"/>
    <col min="50" max="50" width="10.625" style="104" customWidth="1"/>
    <col min="51" max="51" width="5.75" style="104" customWidth="1"/>
    <col min="52" max="52" width="10.625" style="104" customWidth="1"/>
    <col min="53" max="53" width="5.75" style="104" customWidth="1"/>
    <col min="54" max="54" width="10.625" style="104" customWidth="1"/>
    <col min="55" max="55" width="5.75" style="104" customWidth="1"/>
    <col min="56" max="56" width="8.625" style="104" customWidth="1"/>
    <col min="57" max="57" width="11.75" style="104" customWidth="1"/>
    <col min="58" max="58" width="5.75" style="104" customWidth="1"/>
    <col min="59" max="59" width="10.625" style="104" customWidth="1"/>
    <col min="60" max="60" width="5.75" style="104" customWidth="1"/>
    <col min="61" max="61" width="10.625" style="104" customWidth="1"/>
    <col min="62" max="62" width="5.75" style="104" customWidth="1"/>
    <col min="63" max="63" width="10.625" style="104" customWidth="1"/>
    <col min="64" max="64" width="5.75" style="104" customWidth="1"/>
    <col min="65" max="65" width="10.625" style="104" customWidth="1"/>
    <col min="66" max="66" width="5.75" style="104" customWidth="1"/>
    <col min="67" max="16384" width="8.875" style="104"/>
  </cols>
  <sheetData>
    <row r="1" spans="1:66" ht="19.5" customHeight="1" x14ac:dyDescent="0.15">
      <c r="A1" s="441" t="s">
        <v>131</v>
      </c>
    </row>
    <row r="2" spans="1:66" ht="11.25" customHeight="1" x14ac:dyDescent="0.15">
      <c r="A2" s="104"/>
    </row>
    <row r="3" spans="1:66" s="147" customFormat="1" ht="11.25" customHeight="1" x14ac:dyDescent="0.15">
      <c r="A3" s="147" t="s">
        <v>556</v>
      </c>
      <c r="L3" s="147" t="s">
        <v>555</v>
      </c>
      <c r="W3" s="147" t="s">
        <v>554</v>
      </c>
      <c r="AH3" s="147" t="s">
        <v>557</v>
      </c>
      <c r="AS3" s="147" t="s">
        <v>553</v>
      </c>
      <c r="BD3" s="147" t="s">
        <v>552</v>
      </c>
    </row>
    <row r="4" spans="1:66" s="265" customFormat="1" ht="10.9" customHeight="1" x14ac:dyDescent="0.15">
      <c r="A4" s="416" t="s">
        <v>164</v>
      </c>
      <c r="B4" s="678" t="s">
        <v>133</v>
      </c>
      <c r="C4" s="680" t="s">
        <v>282</v>
      </c>
      <c r="D4" s="685" t="s">
        <v>283</v>
      </c>
      <c r="E4" s="684"/>
      <c r="F4" s="684"/>
      <c r="G4" s="681"/>
      <c r="H4" s="685" t="s">
        <v>284</v>
      </c>
      <c r="I4" s="684"/>
      <c r="J4" s="684"/>
      <c r="K4" s="681"/>
      <c r="L4" s="416" t="s">
        <v>164</v>
      </c>
      <c r="M4" s="695" t="s">
        <v>133</v>
      </c>
      <c r="N4" s="696" t="s">
        <v>282</v>
      </c>
      <c r="O4" s="685" t="s">
        <v>283</v>
      </c>
      <c r="P4" s="684"/>
      <c r="Q4" s="684"/>
      <c r="R4" s="681"/>
      <c r="S4" s="685" t="s">
        <v>284</v>
      </c>
      <c r="T4" s="684"/>
      <c r="U4" s="684"/>
      <c r="V4" s="681"/>
      <c r="W4" s="416" t="s">
        <v>164</v>
      </c>
      <c r="X4" s="695" t="s">
        <v>133</v>
      </c>
      <c r="Y4" s="696" t="s">
        <v>282</v>
      </c>
      <c r="Z4" s="685" t="s">
        <v>283</v>
      </c>
      <c r="AA4" s="684"/>
      <c r="AB4" s="684"/>
      <c r="AC4" s="681"/>
      <c r="AD4" s="685" t="s">
        <v>284</v>
      </c>
      <c r="AE4" s="684"/>
      <c r="AF4" s="684"/>
      <c r="AG4" s="681"/>
      <c r="AH4" s="416" t="s">
        <v>164</v>
      </c>
      <c r="AI4" s="695" t="s">
        <v>133</v>
      </c>
      <c r="AJ4" s="696" t="s">
        <v>282</v>
      </c>
      <c r="AK4" s="685" t="s">
        <v>283</v>
      </c>
      <c r="AL4" s="684"/>
      <c r="AM4" s="684"/>
      <c r="AN4" s="681"/>
      <c r="AO4" s="685" t="s">
        <v>284</v>
      </c>
      <c r="AP4" s="684"/>
      <c r="AQ4" s="684"/>
      <c r="AR4" s="681"/>
      <c r="AS4" s="416" t="s">
        <v>164</v>
      </c>
      <c r="AT4" s="678" t="s">
        <v>133</v>
      </c>
      <c r="AU4" s="696" t="s">
        <v>282</v>
      </c>
      <c r="AV4" s="685" t="s">
        <v>283</v>
      </c>
      <c r="AW4" s="684"/>
      <c r="AX4" s="684"/>
      <c r="AY4" s="681"/>
      <c r="AZ4" s="685" t="s">
        <v>284</v>
      </c>
      <c r="BA4" s="684"/>
      <c r="BB4" s="684"/>
      <c r="BC4" s="681"/>
      <c r="BD4" s="416" t="s">
        <v>164</v>
      </c>
      <c r="BE4" s="695" t="s">
        <v>133</v>
      </c>
      <c r="BF4" s="696" t="s">
        <v>282</v>
      </c>
      <c r="BG4" s="685" t="s">
        <v>283</v>
      </c>
      <c r="BH4" s="684"/>
      <c r="BI4" s="684"/>
      <c r="BJ4" s="681"/>
      <c r="BK4" s="685" t="s">
        <v>284</v>
      </c>
      <c r="BL4" s="684"/>
      <c r="BM4" s="684"/>
      <c r="BN4" s="681"/>
    </row>
    <row r="5" spans="1:66" s="265" customFormat="1" ht="10.9" customHeight="1" x14ac:dyDescent="0.15">
      <c r="A5" s="414"/>
      <c r="B5" s="678"/>
      <c r="C5" s="680"/>
      <c r="D5" s="686"/>
      <c r="E5" s="687"/>
      <c r="F5" s="687"/>
      <c r="G5" s="688"/>
      <c r="H5" s="686"/>
      <c r="I5" s="687"/>
      <c r="J5" s="687"/>
      <c r="K5" s="688"/>
      <c r="L5" s="414"/>
      <c r="M5" s="695"/>
      <c r="N5" s="696"/>
      <c r="O5" s="686"/>
      <c r="P5" s="687"/>
      <c r="Q5" s="687"/>
      <c r="R5" s="688"/>
      <c r="S5" s="686"/>
      <c r="T5" s="687"/>
      <c r="U5" s="687"/>
      <c r="V5" s="688"/>
      <c r="W5" s="414"/>
      <c r="X5" s="695"/>
      <c r="Y5" s="696"/>
      <c r="Z5" s="686"/>
      <c r="AA5" s="687"/>
      <c r="AB5" s="687"/>
      <c r="AC5" s="688"/>
      <c r="AD5" s="686"/>
      <c r="AE5" s="687"/>
      <c r="AF5" s="687"/>
      <c r="AG5" s="688"/>
      <c r="AH5" s="414"/>
      <c r="AI5" s="695"/>
      <c r="AJ5" s="696"/>
      <c r="AK5" s="686"/>
      <c r="AL5" s="687"/>
      <c r="AM5" s="687"/>
      <c r="AN5" s="688"/>
      <c r="AO5" s="686"/>
      <c r="AP5" s="687"/>
      <c r="AQ5" s="687"/>
      <c r="AR5" s="688"/>
      <c r="AS5" s="414"/>
      <c r="AT5" s="678"/>
      <c r="AU5" s="696"/>
      <c r="AV5" s="686"/>
      <c r="AW5" s="687"/>
      <c r="AX5" s="687"/>
      <c r="AY5" s="688"/>
      <c r="AZ5" s="686"/>
      <c r="BA5" s="687"/>
      <c r="BB5" s="687"/>
      <c r="BC5" s="688"/>
      <c r="BD5" s="414"/>
      <c r="BE5" s="695"/>
      <c r="BF5" s="696"/>
      <c r="BG5" s="686"/>
      <c r="BH5" s="687"/>
      <c r="BI5" s="687"/>
      <c r="BJ5" s="688"/>
      <c r="BK5" s="686"/>
      <c r="BL5" s="687"/>
      <c r="BM5" s="687"/>
      <c r="BN5" s="688"/>
    </row>
    <row r="6" spans="1:66" s="265" customFormat="1" ht="10.9" customHeight="1" x14ac:dyDescent="0.15">
      <c r="A6" s="414"/>
      <c r="B6" s="678"/>
      <c r="C6" s="680"/>
      <c r="D6" s="689" t="s">
        <v>136</v>
      </c>
      <c r="E6" s="690" t="s">
        <v>282</v>
      </c>
      <c r="F6" s="683" t="s">
        <v>285</v>
      </c>
      <c r="G6" s="692" t="s">
        <v>282</v>
      </c>
      <c r="H6" s="682" t="s">
        <v>136</v>
      </c>
      <c r="I6" s="683" t="s">
        <v>282</v>
      </c>
      <c r="J6" s="690" t="s">
        <v>285</v>
      </c>
      <c r="K6" s="694" t="s">
        <v>282</v>
      </c>
      <c r="L6" s="414"/>
      <c r="M6" s="695"/>
      <c r="N6" s="696"/>
      <c r="O6" s="689" t="s">
        <v>136</v>
      </c>
      <c r="P6" s="690" t="s">
        <v>282</v>
      </c>
      <c r="Q6" s="683" t="s">
        <v>285</v>
      </c>
      <c r="R6" s="692" t="s">
        <v>282</v>
      </c>
      <c r="S6" s="682" t="s">
        <v>136</v>
      </c>
      <c r="T6" s="683" t="s">
        <v>282</v>
      </c>
      <c r="U6" s="690" t="s">
        <v>285</v>
      </c>
      <c r="V6" s="694" t="s">
        <v>282</v>
      </c>
      <c r="W6" s="414"/>
      <c r="X6" s="695"/>
      <c r="Y6" s="696"/>
      <c r="Z6" s="689" t="s">
        <v>136</v>
      </c>
      <c r="AA6" s="690" t="s">
        <v>282</v>
      </c>
      <c r="AB6" s="683" t="s">
        <v>285</v>
      </c>
      <c r="AC6" s="692" t="s">
        <v>282</v>
      </c>
      <c r="AD6" s="682" t="s">
        <v>136</v>
      </c>
      <c r="AE6" s="683" t="s">
        <v>282</v>
      </c>
      <c r="AF6" s="690" t="s">
        <v>285</v>
      </c>
      <c r="AG6" s="694" t="s">
        <v>282</v>
      </c>
      <c r="AH6" s="414"/>
      <c r="AI6" s="695"/>
      <c r="AJ6" s="696"/>
      <c r="AK6" s="689" t="s">
        <v>136</v>
      </c>
      <c r="AL6" s="690" t="s">
        <v>282</v>
      </c>
      <c r="AM6" s="683" t="s">
        <v>285</v>
      </c>
      <c r="AN6" s="692" t="s">
        <v>282</v>
      </c>
      <c r="AO6" s="682" t="s">
        <v>136</v>
      </c>
      <c r="AP6" s="683" t="s">
        <v>282</v>
      </c>
      <c r="AQ6" s="690" t="s">
        <v>285</v>
      </c>
      <c r="AR6" s="694" t="s">
        <v>282</v>
      </c>
      <c r="AS6" s="414"/>
      <c r="AT6" s="678"/>
      <c r="AU6" s="696"/>
      <c r="AV6" s="689" t="s">
        <v>136</v>
      </c>
      <c r="AW6" s="690" t="s">
        <v>282</v>
      </c>
      <c r="AX6" s="683" t="s">
        <v>285</v>
      </c>
      <c r="AY6" s="692" t="s">
        <v>282</v>
      </c>
      <c r="AZ6" s="682" t="s">
        <v>136</v>
      </c>
      <c r="BA6" s="683" t="s">
        <v>282</v>
      </c>
      <c r="BB6" s="690" t="s">
        <v>285</v>
      </c>
      <c r="BC6" s="694" t="s">
        <v>282</v>
      </c>
      <c r="BD6" s="414"/>
      <c r="BE6" s="695"/>
      <c r="BF6" s="696"/>
      <c r="BG6" s="689" t="s">
        <v>136</v>
      </c>
      <c r="BH6" s="690" t="s">
        <v>282</v>
      </c>
      <c r="BI6" s="683" t="s">
        <v>285</v>
      </c>
      <c r="BJ6" s="692" t="s">
        <v>282</v>
      </c>
      <c r="BK6" s="682" t="s">
        <v>136</v>
      </c>
      <c r="BL6" s="683" t="s">
        <v>282</v>
      </c>
      <c r="BM6" s="690" t="s">
        <v>285</v>
      </c>
      <c r="BN6" s="694" t="s">
        <v>282</v>
      </c>
    </row>
    <row r="7" spans="1:66" s="265" customFormat="1" ht="10.9" customHeight="1" x14ac:dyDescent="0.15">
      <c r="A7" s="414"/>
      <c r="B7" s="679"/>
      <c r="C7" s="681"/>
      <c r="D7" s="685"/>
      <c r="E7" s="691"/>
      <c r="F7" s="684"/>
      <c r="G7" s="693"/>
      <c r="H7" s="679"/>
      <c r="I7" s="684"/>
      <c r="J7" s="691"/>
      <c r="K7" s="681"/>
      <c r="L7" s="414"/>
      <c r="M7" s="685"/>
      <c r="N7" s="693"/>
      <c r="O7" s="685"/>
      <c r="P7" s="691"/>
      <c r="Q7" s="684"/>
      <c r="R7" s="693"/>
      <c r="S7" s="679"/>
      <c r="T7" s="684"/>
      <c r="U7" s="691"/>
      <c r="V7" s="681"/>
      <c r="W7" s="414"/>
      <c r="X7" s="685"/>
      <c r="Y7" s="693"/>
      <c r="Z7" s="685"/>
      <c r="AA7" s="691"/>
      <c r="AB7" s="684"/>
      <c r="AC7" s="693"/>
      <c r="AD7" s="679"/>
      <c r="AE7" s="684"/>
      <c r="AF7" s="691"/>
      <c r="AG7" s="681"/>
      <c r="AH7" s="414"/>
      <c r="AI7" s="685"/>
      <c r="AJ7" s="693"/>
      <c r="AK7" s="685"/>
      <c r="AL7" s="691"/>
      <c r="AM7" s="684"/>
      <c r="AN7" s="693"/>
      <c r="AO7" s="679"/>
      <c r="AP7" s="684"/>
      <c r="AQ7" s="691"/>
      <c r="AR7" s="681"/>
      <c r="AS7" s="414"/>
      <c r="AT7" s="679"/>
      <c r="AU7" s="693"/>
      <c r="AV7" s="685"/>
      <c r="AW7" s="691"/>
      <c r="AX7" s="684"/>
      <c r="AY7" s="693"/>
      <c r="AZ7" s="679"/>
      <c r="BA7" s="684"/>
      <c r="BB7" s="691"/>
      <c r="BC7" s="681"/>
      <c r="BD7" s="414"/>
      <c r="BE7" s="685"/>
      <c r="BF7" s="693"/>
      <c r="BG7" s="685"/>
      <c r="BH7" s="691"/>
      <c r="BI7" s="684"/>
      <c r="BJ7" s="693"/>
      <c r="BK7" s="679"/>
      <c r="BL7" s="684"/>
      <c r="BM7" s="691"/>
      <c r="BN7" s="681"/>
    </row>
    <row r="8" spans="1:66" s="265" customFormat="1" ht="10.9" customHeight="1" x14ac:dyDescent="0.15">
      <c r="A8" s="415" t="s">
        <v>463</v>
      </c>
      <c r="B8" s="417" t="s">
        <v>286</v>
      </c>
      <c r="C8" s="418" t="s">
        <v>287</v>
      </c>
      <c r="D8" s="419" t="s">
        <v>255</v>
      </c>
      <c r="E8" s="420" t="s">
        <v>288</v>
      </c>
      <c r="F8" s="421" t="s">
        <v>289</v>
      </c>
      <c r="G8" s="422" t="s">
        <v>290</v>
      </c>
      <c r="H8" s="417" t="s">
        <v>255</v>
      </c>
      <c r="I8" s="421" t="s">
        <v>288</v>
      </c>
      <c r="J8" s="420" t="s">
        <v>289</v>
      </c>
      <c r="K8" s="418" t="s">
        <v>290</v>
      </c>
      <c r="L8" s="415" t="s">
        <v>463</v>
      </c>
      <c r="M8" s="419" t="s">
        <v>291</v>
      </c>
      <c r="N8" s="422" t="s">
        <v>290</v>
      </c>
      <c r="O8" s="419" t="s">
        <v>255</v>
      </c>
      <c r="P8" s="420" t="s">
        <v>288</v>
      </c>
      <c r="Q8" s="421" t="s">
        <v>289</v>
      </c>
      <c r="R8" s="422" t="s">
        <v>290</v>
      </c>
      <c r="S8" s="417" t="s">
        <v>255</v>
      </c>
      <c r="T8" s="421" t="s">
        <v>288</v>
      </c>
      <c r="U8" s="420" t="s">
        <v>289</v>
      </c>
      <c r="V8" s="418" t="s">
        <v>290</v>
      </c>
      <c r="W8" s="415" t="s">
        <v>463</v>
      </c>
      <c r="X8" s="419" t="s">
        <v>291</v>
      </c>
      <c r="Y8" s="422" t="s">
        <v>290</v>
      </c>
      <c r="Z8" s="419" t="s">
        <v>255</v>
      </c>
      <c r="AA8" s="420" t="s">
        <v>288</v>
      </c>
      <c r="AB8" s="421" t="s">
        <v>169</v>
      </c>
      <c r="AC8" s="422" t="s">
        <v>290</v>
      </c>
      <c r="AD8" s="417" t="s">
        <v>255</v>
      </c>
      <c r="AE8" s="421" t="s">
        <v>288</v>
      </c>
      <c r="AF8" s="420" t="s">
        <v>169</v>
      </c>
      <c r="AG8" s="418" t="s">
        <v>290</v>
      </c>
      <c r="AH8" s="415" t="s">
        <v>463</v>
      </c>
      <c r="AI8" s="419" t="s">
        <v>291</v>
      </c>
      <c r="AJ8" s="422" t="s">
        <v>290</v>
      </c>
      <c r="AK8" s="419" t="s">
        <v>255</v>
      </c>
      <c r="AL8" s="420" t="s">
        <v>288</v>
      </c>
      <c r="AM8" s="421" t="s">
        <v>289</v>
      </c>
      <c r="AN8" s="422" t="s">
        <v>290</v>
      </c>
      <c r="AO8" s="417" t="s">
        <v>255</v>
      </c>
      <c r="AP8" s="421" t="s">
        <v>288</v>
      </c>
      <c r="AQ8" s="420" t="s">
        <v>289</v>
      </c>
      <c r="AR8" s="418" t="s">
        <v>290</v>
      </c>
      <c r="AS8" s="415" t="s">
        <v>463</v>
      </c>
      <c r="AT8" s="417" t="s">
        <v>291</v>
      </c>
      <c r="AU8" s="422" t="s">
        <v>290</v>
      </c>
      <c r="AV8" s="419" t="s">
        <v>255</v>
      </c>
      <c r="AW8" s="420" t="s">
        <v>288</v>
      </c>
      <c r="AX8" s="421" t="s">
        <v>289</v>
      </c>
      <c r="AY8" s="422" t="s">
        <v>290</v>
      </c>
      <c r="AZ8" s="417" t="s">
        <v>255</v>
      </c>
      <c r="BA8" s="421" t="s">
        <v>288</v>
      </c>
      <c r="BB8" s="420" t="s">
        <v>289</v>
      </c>
      <c r="BC8" s="418" t="s">
        <v>290</v>
      </c>
      <c r="BD8" s="415" t="s">
        <v>463</v>
      </c>
      <c r="BE8" s="419" t="s">
        <v>291</v>
      </c>
      <c r="BF8" s="422" t="s">
        <v>290</v>
      </c>
      <c r="BG8" s="419" t="s">
        <v>255</v>
      </c>
      <c r="BH8" s="420" t="s">
        <v>288</v>
      </c>
      <c r="BI8" s="421" t="s">
        <v>169</v>
      </c>
      <c r="BJ8" s="422" t="s">
        <v>290</v>
      </c>
      <c r="BK8" s="417" t="s">
        <v>255</v>
      </c>
      <c r="BL8" s="421" t="s">
        <v>288</v>
      </c>
      <c r="BM8" s="420" t="s">
        <v>169</v>
      </c>
      <c r="BN8" s="418" t="s">
        <v>290</v>
      </c>
    </row>
    <row r="9" spans="1:66" ht="12" customHeight="1" x14ac:dyDescent="0.15">
      <c r="A9" s="106" t="s">
        <v>445</v>
      </c>
      <c r="B9" s="107">
        <v>695524959</v>
      </c>
      <c r="C9" s="108"/>
      <c r="D9" s="107">
        <v>30378526</v>
      </c>
      <c r="E9" s="109"/>
      <c r="F9" s="109">
        <f>((D9*1000)/B9)*1000</f>
        <v>43677.118422431769</v>
      </c>
      <c r="G9" s="108"/>
      <c r="H9" s="107">
        <v>18724158</v>
      </c>
      <c r="I9" s="109"/>
      <c r="J9" s="109">
        <f>((H9*1000)/B9)*1000</f>
        <v>26920.900188716307</v>
      </c>
      <c r="K9" s="108"/>
      <c r="L9" s="106" t="str">
        <f>A9</f>
        <v>　　昭和39</v>
      </c>
      <c r="M9" s="107">
        <v>764680661</v>
      </c>
      <c r="N9" s="108"/>
      <c r="O9" s="107">
        <v>9463629</v>
      </c>
      <c r="P9" s="109"/>
      <c r="Q9" s="109">
        <f>((O9*1000)/M9)*1000</f>
        <v>12375.923025991106</v>
      </c>
      <c r="R9" s="108"/>
      <c r="S9" s="107">
        <v>5934934</v>
      </c>
      <c r="T9" s="109"/>
      <c r="U9" s="109">
        <f>((S9*1000)/M9)*1000</f>
        <v>7761.3235206428217</v>
      </c>
      <c r="V9" s="108"/>
      <c r="W9" s="106" t="str">
        <f>L9</f>
        <v>　　昭和39</v>
      </c>
      <c r="X9" s="107">
        <v>124316033</v>
      </c>
      <c r="Y9" s="108"/>
      <c r="Z9" s="107">
        <v>68631648</v>
      </c>
      <c r="AA9" s="109"/>
      <c r="AB9" s="109">
        <f>((Z9*1000)/X9)</f>
        <v>552.073987109933</v>
      </c>
      <c r="AC9" s="384"/>
      <c r="AD9" s="107">
        <v>14834679</v>
      </c>
      <c r="AE9" s="109"/>
      <c r="AF9" s="109">
        <f>((AD9*1000)/X9)</f>
        <v>119.33037631598171</v>
      </c>
      <c r="AG9" s="108"/>
      <c r="AH9" s="106" t="str">
        <f>W9</f>
        <v>　　昭和39</v>
      </c>
      <c r="AI9" s="107">
        <v>3955569917</v>
      </c>
      <c r="AJ9" s="108"/>
      <c r="AK9" s="107">
        <v>13022779</v>
      </c>
      <c r="AL9" s="109"/>
      <c r="AM9" s="109">
        <f>((AK9*1000)/AI9)*1000</f>
        <v>3292.2636366586567</v>
      </c>
      <c r="AN9" s="108"/>
      <c r="AO9" s="107">
        <v>4208193</v>
      </c>
      <c r="AP9" s="109"/>
      <c r="AQ9" s="109">
        <f>((AO9*1000)/AI9)*1000</f>
        <v>1063.8651542763262</v>
      </c>
      <c r="AR9" s="108"/>
      <c r="AS9" s="106" t="str">
        <f>AH9</f>
        <v>　　昭和39</v>
      </c>
      <c r="AT9" s="107">
        <v>1512248926</v>
      </c>
      <c r="AU9" s="108"/>
      <c r="AV9" s="107">
        <v>4694239</v>
      </c>
      <c r="AW9" s="109"/>
      <c r="AX9" s="109">
        <f>((AV9*1000)/AT9)*1000</f>
        <v>3104.1443768233166</v>
      </c>
      <c r="AY9" s="108"/>
      <c r="AZ9" s="107">
        <v>1338486</v>
      </c>
      <c r="BA9" s="109"/>
      <c r="BB9" s="109">
        <f>((AZ9*1000)/AT9)*1000</f>
        <v>885.09634689600034</v>
      </c>
      <c r="BC9" s="379"/>
      <c r="BD9" s="106" t="str">
        <f>AS9</f>
        <v>　　昭和39</v>
      </c>
      <c r="BE9" s="107">
        <f>B9+M9+X9+AI9+AT9</f>
        <v>7052340496</v>
      </c>
      <c r="BF9" s="108"/>
      <c r="BG9" s="107">
        <f>D9+O9+Z9+AK9+AV9</f>
        <v>126190821</v>
      </c>
      <c r="BH9" s="380"/>
      <c r="BI9" s="109">
        <f>((BG9*1000)/BE9)</f>
        <v>17.89346686700307</v>
      </c>
      <c r="BJ9" s="379"/>
      <c r="BK9" s="107">
        <f>H9+S9+AD9+AO9+AZ9</f>
        <v>45040450</v>
      </c>
      <c r="BL9" s="109"/>
      <c r="BM9" s="109">
        <f>((BK9*1000)/BE9)</f>
        <v>6.3865960563796351</v>
      </c>
      <c r="BN9" s="108"/>
    </row>
    <row r="10" spans="1:66" ht="12" hidden="1" customHeight="1" x14ac:dyDescent="0.15">
      <c r="A10" s="110" t="s">
        <v>292</v>
      </c>
      <c r="B10" s="111">
        <v>699847934</v>
      </c>
      <c r="C10" s="113">
        <f>((B10/B9)*100)-100</f>
        <v>0.62154131840436833</v>
      </c>
      <c r="D10" s="111">
        <v>30666578</v>
      </c>
      <c r="E10" s="114">
        <f>((D10/D9)*100)-100</f>
        <v>0.9482092712464123</v>
      </c>
      <c r="F10" s="112">
        <f t="shared" ref="F10:F44" si="0">((D10*1000)/B10)*1000</f>
        <v>43818.916239024009</v>
      </c>
      <c r="G10" s="113">
        <f>((ROUND(F10,0)/ROUND(F9,0))*100)-100</f>
        <v>0.32511390434324028</v>
      </c>
      <c r="H10" s="111">
        <v>18889436</v>
      </c>
      <c r="I10" s="114">
        <f t="shared" ref="I10:I44" si="1">((H10/H9)*100)-100</f>
        <v>0.88269923806454642</v>
      </c>
      <c r="J10" s="112">
        <f t="shared" ref="J10:J44" si="2">((H10*1000)/B10)*1000</f>
        <v>26990.771969614758</v>
      </c>
      <c r="K10" s="113">
        <f>((ROUND(J10,0)/ROUND(J9,0))*100)-100</f>
        <v>0.26002005869023037</v>
      </c>
      <c r="L10" s="411" t="str">
        <f t="shared" ref="L10:L63" si="3">A10</f>
        <v>　　　　40</v>
      </c>
      <c r="M10" s="111">
        <v>767322645</v>
      </c>
      <c r="N10" s="113">
        <f t="shared" ref="N10:N44" si="4">((M10/M9)*100)-100</f>
        <v>0.34550161063900475</v>
      </c>
      <c r="O10" s="111">
        <v>9482792</v>
      </c>
      <c r="P10" s="114">
        <f t="shared" ref="P10:P44" si="5">((O10/O9)*100)-100</f>
        <v>0.20249103171732941</v>
      </c>
      <c r="Q10" s="112">
        <f t="shared" ref="Q10:Q44" si="6">((O10*1000)/M10)*1000</f>
        <v>12358.285086190828</v>
      </c>
      <c r="R10" s="113">
        <f>((ROUND(Q10,0)/ROUND(Q9,0))*100)-100</f>
        <v>-0.14544279250161196</v>
      </c>
      <c r="S10" s="111">
        <v>5938726</v>
      </c>
      <c r="T10" s="114">
        <f t="shared" ref="T10:T44" si="7">((S10/S9)*100)-100</f>
        <v>6.3892875641073488E-2</v>
      </c>
      <c r="U10" s="112">
        <f t="shared" ref="U10:U44" si="8">((S10*1000)/M10)*1000</f>
        <v>7739.5422104348299</v>
      </c>
      <c r="V10" s="113">
        <f>((ROUND(U10,0)/ROUND(U9,0))*100)-100</f>
        <v>-0.27058368766911656</v>
      </c>
      <c r="W10" s="411" t="str">
        <f t="shared" ref="W10:W63" si="9">L10</f>
        <v>　　　　40</v>
      </c>
      <c r="X10" s="111">
        <v>126581157</v>
      </c>
      <c r="Y10" s="115">
        <f t="shared" ref="Y10:Y44" si="10">((X10/X9)*100)-100</f>
        <v>1.8220690809849174</v>
      </c>
      <c r="Z10" s="111">
        <v>70004104</v>
      </c>
      <c r="AA10" s="116">
        <f t="shared" ref="AA10:AA44" si="11">((Z10/Z9)*100)-100</f>
        <v>1.9997421597686156</v>
      </c>
      <c r="AB10" s="112">
        <f t="shared" ref="AB10:AB44" si="12">((Z10*1000)/X10)</f>
        <v>553.03732134475592</v>
      </c>
      <c r="AC10" s="385">
        <f>((ROUND(AB10,0)/ROUND(AB9,0))*100)-100</f>
        <v>0.18115942028984477</v>
      </c>
      <c r="AD10" s="111">
        <v>15041596</v>
      </c>
      <c r="AE10" s="116">
        <f t="shared" ref="AE10:AE44" si="13">((AD10/AD9)*100)-100</f>
        <v>1.3948195306416835</v>
      </c>
      <c r="AF10" s="112">
        <f t="shared" ref="AF10:AF44" si="14">((AD10*1000)/X10)</f>
        <v>118.82966119514928</v>
      </c>
      <c r="AG10" s="115">
        <f>((ROUND(AF10,0)/ROUND(AF9,0))*100)-100</f>
        <v>0</v>
      </c>
      <c r="AH10" s="411" t="str">
        <f>W10</f>
        <v>　　　　40</v>
      </c>
      <c r="AI10" s="111">
        <v>3957599008</v>
      </c>
      <c r="AJ10" s="113">
        <f t="shared" ref="AJ10:AJ44" si="15">((AI10/AI9)*100)-100</f>
        <v>5.129705813769192E-2</v>
      </c>
      <c r="AK10" s="111">
        <v>13044182</v>
      </c>
      <c r="AL10" s="114">
        <f t="shared" ref="AL10:AL44" si="16">((AK10/AK9)*100)-100</f>
        <v>0.16435048156770904</v>
      </c>
      <c r="AM10" s="112">
        <f t="shared" ref="AM10:AM44" si="17">((AK10*1000)/AI10)*1000</f>
        <v>3295.9837451020503</v>
      </c>
      <c r="AN10" s="113">
        <f>((ROUND(AM10,0)/ROUND(AM9,0))*100)-100</f>
        <v>0.12150668286756172</v>
      </c>
      <c r="AO10" s="111">
        <v>4218982</v>
      </c>
      <c r="AP10" s="114">
        <f t="shared" ref="AP10:AP44" si="18">((AO10/AO9)*100)-100</f>
        <v>0.25638082663984108</v>
      </c>
      <c r="AQ10" s="112">
        <f t="shared" ref="AQ10:AQ44" si="19">((AO10*1000)/AI10)*1000</f>
        <v>1066.0458503935424</v>
      </c>
      <c r="AR10" s="113">
        <f>((ROUND(AQ10,0)/ROUND(AQ9,0))*100)-100</f>
        <v>0.18796992481202324</v>
      </c>
      <c r="AS10" s="411" t="str">
        <f>AH10</f>
        <v>　　　　40</v>
      </c>
      <c r="AT10" s="111">
        <v>1520346446</v>
      </c>
      <c r="AU10" s="113">
        <f t="shared" ref="AU10:AU44" si="20">((AT10/AT9)*100)-100</f>
        <v>0.53546210949664896</v>
      </c>
      <c r="AV10" s="111">
        <v>4745745</v>
      </c>
      <c r="AW10" s="114">
        <f t="shared" ref="AW10:AW44" si="21">((AV10/AV9)*100)-100</f>
        <v>1.097217248631793</v>
      </c>
      <c r="AX10" s="112">
        <f t="shared" ref="AX10:AX44" si="22">((AV10*1000)/AT10)*1000</f>
        <v>3121.489192470543</v>
      </c>
      <c r="AY10" s="113">
        <f>((ROUND(AX10,0)/ROUND(AX9,0))*100)-100</f>
        <v>0.54768041237113607</v>
      </c>
      <c r="AZ10" s="111">
        <v>1365817</v>
      </c>
      <c r="BA10" s="114">
        <f t="shared" ref="BA10:BA44" si="23">((AZ10/AZ9)*100)-100</f>
        <v>2.0419339462646633</v>
      </c>
      <c r="BB10" s="112">
        <f t="shared" ref="BB10:BB44" si="24">((AZ10*1000)/AT10)*1000</f>
        <v>898.35905730133823</v>
      </c>
      <c r="BC10" s="115">
        <f>((ROUND(BB10,0)/ROUND(BB9,0))*100)-100</f>
        <v>1.4689265536723184</v>
      </c>
      <c r="BD10" s="411" t="str">
        <f>AS10</f>
        <v>　　　　40</v>
      </c>
      <c r="BE10" s="111">
        <f t="shared" ref="BE10:BE44" si="25">B10+M10+X10+AI10+AT10</f>
        <v>7071697190</v>
      </c>
      <c r="BF10" s="113">
        <f t="shared" ref="BF10:BF44" si="26">((BE10/BE9)*100)-100</f>
        <v>0.27447191483420852</v>
      </c>
      <c r="BG10" s="111">
        <f t="shared" ref="BG10:BG44" si="27">D10+O10+Z10+AK10+AV10</f>
        <v>127943401</v>
      </c>
      <c r="BH10" s="116">
        <f t="shared" ref="BH10:BH44" si="28">((BG10/BG9)*100)-100</f>
        <v>1.3888331862109027</v>
      </c>
      <c r="BI10" s="112">
        <f t="shared" ref="BI10:BI44" si="29">((BG10*1000)/BE10)</f>
        <v>18.092318938786462</v>
      </c>
      <c r="BJ10" s="115">
        <f>((ROUND(BI10,0)/ROUND(BI9,0))*100)-100</f>
        <v>0</v>
      </c>
      <c r="BK10" s="111">
        <f t="shared" ref="BK10:BK44" si="30">H10+S10+AD10+AO10+AZ10</f>
        <v>45454557</v>
      </c>
      <c r="BL10" s="116">
        <f t="shared" ref="BL10:BL44" si="31">((BK10/BK9)*100)-100</f>
        <v>0.91941132914968193</v>
      </c>
      <c r="BM10" s="112">
        <f t="shared" ref="BM10:BM44" si="32">((BK10*1000)/BE10)</f>
        <v>6.4276729869424738</v>
      </c>
      <c r="BN10" s="115">
        <f>((ROUND(BM10,0)/ROUND(BM9,0))*100)-100</f>
        <v>0</v>
      </c>
    </row>
    <row r="11" spans="1:66" ht="12" hidden="1" customHeight="1" x14ac:dyDescent="0.15">
      <c r="A11" s="110" t="s">
        <v>4</v>
      </c>
      <c r="B11" s="111">
        <v>710950413</v>
      </c>
      <c r="C11" s="113">
        <f>((B11/B10)*100)-100</f>
        <v>1.5864130564111889</v>
      </c>
      <c r="D11" s="111">
        <v>31195858</v>
      </c>
      <c r="E11" s="114">
        <f>((D11/D10)*100)-100</f>
        <v>1.7259180336325812</v>
      </c>
      <c r="F11" s="112">
        <f t="shared" si="0"/>
        <v>43879.091184943165</v>
      </c>
      <c r="G11" s="113">
        <f t="shared" ref="G11:G44" si="33">((ROUND(F11,0)/ROUND(F10,0))*100)-100</f>
        <v>0.13692690385450135</v>
      </c>
      <c r="H11" s="111">
        <v>18889436</v>
      </c>
      <c r="I11" s="114">
        <f t="shared" si="1"/>
        <v>0</v>
      </c>
      <c r="J11" s="112">
        <f t="shared" si="2"/>
        <v>26569.273545101663</v>
      </c>
      <c r="K11" s="113">
        <f t="shared" ref="K11:K44" si="34">((ROUND(J11,0)/ROUND(J10,0))*100)-100</f>
        <v>-1.563484124337748</v>
      </c>
      <c r="L11" s="411" t="str">
        <f t="shared" si="3"/>
        <v>　　　　41</v>
      </c>
      <c r="M11" s="111">
        <v>778752397</v>
      </c>
      <c r="N11" s="113">
        <f t="shared" si="4"/>
        <v>1.4895627119149992</v>
      </c>
      <c r="O11" s="111">
        <v>9633880</v>
      </c>
      <c r="P11" s="114">
        <f t="shared" si="5"/>
        <v>1.5932860279968253</v>
      </c>
      <c r="Q11" s="112">
        <f t="shared" si="6"/>
        <v>12370.915373246678</v>
      </c>
      <c r="R11" s="113">
        <f t="shared" ref="R11:R44" si="35">((ROUND(Q11,0)/ROUND(Q10,0))*100)-100</f>
        <v>0.10519501537464748</v>
      </c>
      <c r="S11" s="111">
        <v>5342086</v>
      </c>
      <c r="T11" s="114">
        <f t="shared" si="7"/>
        <v>-10.046599220102095</v>
      </c>
      <c r="U11" s="112">
        <f t="shared" si="8"/>
        <v>6859.8003942965715</v>
      </c>
      <c r="V11" s="113">
        <f t="shared" ref="V11:V44" si="36">((ROUND(U11,0)/ROUND(U10,0))*100)-100</f>
        <v>-11.36950904392765</v>
      </c>
      <c r="W11" s="411" t="str">
        <f t="shared" si="9"/>
        <v>　　　　41</v>
      </c>
      <c r="X11" s="111">
        <v>129312397</v>
      </c>
      <c r="Y11" s="115">
        <f t="shared" si="10"/>
        <v>2.1576987165633312</v>
      </c>
      <c r="Z11" s="111">
        <v>71333015</v>
      </c>
      <c r="AA11" s="116">
        <f t="shared" si="11"/>
        <v>1.8983329891630376</v>
      </c>
      <c r="AB11" s="112">
        <f t="shared" si="12"/>
        <v>551.63322817378446</v>
      </c>
      <c r="AC11" s="385">
        <f t="shared" ref="AC11:AC44" si="37">((ROUND(AB11,0)/ROUND(AB10,0))*100)-100</f>
        <v>-0.18083182640144457</v>
      </c>
      <c r="AD11" s="111">
        <v>16308467</v>
      </c>
      <c r="AE11" s="116">
        <f t="shared" si="13"/>
        <v>8.4224506495188365</v>
      </c>
      <c r="AF11" s="112">
        <f t="shared" si="14"/>
        <v>126.11680997607677</v>
      </c>
      <c r="AG11" s="115">
        <f t="shared" ref="AG11:AG44" si="38">((ROUND(AF11,0)/ROUND(AF10,0))*100)-100</f>
        <v>5.8823529411764781</v>
      </c>
      <c r="AH11" s="411" t="str">
        <f>W11</f>
        <v>　　　　41</v>
      </c>
      <c r="AI11" s="111">
        <v>3962991074</v>
      </c>
      <c r="AJ11" s="113">
        <f t="shared" si="15"/>
        <v>0.13624589022536782</v>
      </c>
      <c r="AK11" s="111">
        <v>13026777</v>
      </c>
      <c r="AL11" s="114">
        <f t="shared" si="16"/>
        <v>-0.13343113427886522</v>
      </c>
      <c r="AM11" s="112">
        <f t="shared" si="17"/>
        <v>3287.1073279636662</v>
      </c>
      <c r="AN11" s="113">
        <f t="shared" ref="AN11:AN44" si="39">((ROUND(AM11,0)/ROUND(AM10,0))*100)-100</f>
        <v>-0.27305825242717674</v>
      </c>
      <c r="AO11" s="111">
        <v>4452950</v>
      </c>
      <c r="AP11" s="114">
        <f t="shared" si="18"/>
        <v>5.5456031810517317</v>
      </c>
      <c r="AQ11" s="112">
        <f t="shared" si="19"/>
        <v>1123.633618358233</v>
      </c>
      <c r="AR11" s="113">
        <f t="shared" ref="AR11:AR44" si="40">((ROUND(AQ11,0)/ROUND(AQ10,0))*100)-100</f>
        <v>5.4409005628517804</v>
      </c>
      <c r="AS11" s="411" t="str">
        <f>AH11</f>
        <v>　　　　41</v>
      </c>
      <c r="AT11" s="111">
        <v>1541258182</v>
      </c>
      <c r="AU11" s="113">
        <f t="shared" si="20"/>
        <v>1.3754586038608778</v>
      </c>
      <c r="AV11" s="111">
        <v>4871927</v>
      </c>
      <c r="AW11" s="114">
        <f t="shared" si="21"/>
        <v>2.6588449231890792</v>
      </c>
      <c r="AX11" s="112">
        <f t="shared" si="22"/>
        <v>3161.0064146929535</v>
      </c>
      <c r="AY11" s="113">
        <f t="shared" ref="AY11:AY44" si="41">((ROUND(AX11,0)/ROUND(AX10,0))*100)-100</f>
        <v>1.2816404998397815</v>
      </c>
      <c r="AZ11" s="111">
        <v>967305</v>
      </c>
      <c r="BA11" s="114">
        <f t="shared" si="23"/>
        <v>-29.177554533293986</v>
      </c>
      <c r="BB11" s="112">
        <f>((AZ11*1000)/AT11)*1000</f>
        <v>627.60737383063565</v>
      </c>
      <c r="BC11" s="115">
        <f t="shared" ref="BC11:BC44" si="42">((ROUND(BB11,0)/ROUND(BB10,0))*100)-100</f>
        <v>-30.066815144766139</v>
      </c>
      <c r="BD11" s="411" t="str">
        <f>AS11</f>
        <v>　　　　41</v>
      </c>
      <c r="BE11" s="111">
        <f t="shared" si="25"/>
        <v>7123264463</v>
      </c>
      <c r="BF11" s="113">
        <f t="shared" si="26"/>
        <v>0.72920646366081598</v>
      </c>
      <c r="BG11" s="111">
        <f t="shared" si="27"/>
        <v>130061457</v>
      </c>
      <c r="BH11" s="116">
        <f t="shared" si="28"/>
        <v>1.6554632622279684</v>
      </c>
      <c r="BI11" s="112">
        <f t="shared" si="29"/>
        <v>18.25868710554991</v>
      </c>
      <c r="BJ11" s="115">
        <f t="shared" ref="BJ11:BJ44" si="43">((ROUND(BI11,0)/ROUND(BI10,0))*100)-100</f>
        <v>0</v>
      </c>
      <c r="BK11" s="111">
        <f t="shared" si="30"/>
        <v>45960244</v>
      </c>
      <c r="BL11" s="116">
        <f t="shared" si="31"/>
        <v>1.1125111174221729</v>
      </c>
      <c r="BM11" s="112">
        <f t="shared" si="32"/>
        <v>6.4521321984785054</v>
      </c>
      <c r="BN11" s="115">
        <f t="shared" ref="BN11:BN47" si="44">((ROUND(BM11,0)/ROUND(BM10,0))*100)-100</f>
        <v>0</v>
      </c>
    </row>
    <row r="12" spans="1:66" ht="12" customHeight="1" x14ac:dyDescent="0.15">
      <c r="A12" s="110" t="s">
        <v>446</v>
      </c>
      <c r="B12" s="111">
        <v>722544793</v>
      </c>
      <c r="C12" s="116">
        <f>((B12/B9)*100)-100</f>
        <v>3.8848115585741425</v>
      </c>
      <c r="D12" s="111">
        <v>31619587</v>
      </c>
      <c r="E12" s="116">
        <f>((D12/D9)*100)-100</f>
        <v>4.0853232971211213</v>
      </c>
      <c r="F12" s="112">
        <f>((D12*1000)/B12)*1000</f>
        <v>43761.421169081761</v>
      </c>
      <c r="G12" s="116">
        <f>((ROUND(F12,0)/ROUND(F9,0))*100)-100</f>
        <v>0.19232090116079803</v>
      </c>
      <c r="H12" s="111">
        <v>18754080</v>
      </c>
      <c r="I12" s="116">
        <f>((H12/H9)*100)-100</f>
        <v>0.15980424860759967</v>
      </c>
      <c r="J12" s="112">
        <f t="shared" si="2"/>
        <v>25955.594977209945</v>
      </c>
      <c r="K12" s="115">
        <f>((ROUND(J12,0)/ROUND(J9,0))*100)-100</f>
        <v>-3.5845622376583322</v>
      </c>
      <c r="L12" s="411" t="str">
        <f t="shared" si="3"/>
        <v>　　　　42</v>
      </c>
      <c r="M12" s="111">
        <v>811146446</v>
      </c>
      <c r="N12" s="116">
        <f>((M12/M9)*100)-100</f>
        <v>6.0764953751066599</v>
      </c>
      <c r="O12" s="111">
        <v>9854692</v>
      </c>
      <c r="P12" s="116">
        <f>((O12/O9)*100)-100</f>
        <v>4.1322731480703681</v>
      </c>
      <c r="Q12" s="112">
        <f t="shared" si="6"/>
        <v>12149.091016297198</v>
      </c>
      <c r="R12" s="116">
        <f>((ROUND(Q12,0)/ROUND(Q9,0))*100)-100</f>
        <v>-1.8341952165481672</v>
      </c>
      <c r="S12" s="111">
        <v>5565466</v>
      </c>
      <c r="T12" s="116">
        <f>((S12/S9)*100)-100</f>
        <v>-6.2253093294719122</v>
      </c>
      <c r="U12" s="112">
        <f t="shared" si="8"/>
        <v>6861.2345248443589</v>
      </c>
      <c r="V12" s="115">
        <f>((ROUND(U12,0)/ROUND(U9,0))*100)-100</f>
        <v>-11.596443757247783</v>
      </c>
      <c r="W12" s="411" t="str">
        <f t="shared" si="9"/>
        <v>　　　　42</v>
      </c>
      <c r="X12" s="111">
        <v>131241322</v>
      </c>
      <c r="Y12" s="115">
        <f>((X12/X9)*100)-100</f>
        <v>5.5707126690569311</v>
      </c>
      <c r="Z12" s="111">
        <v>72599740</v>
      </c>
      <c r="AA12" s="116">
        <f>((Z12/Z9)*100)-100</f>
        <v>5.7817233239102706</v>
      </c>
      <c r="AB12" s="112">
        <f t="shared" si="12"/>
        <v>553.17745122988015</v>
      </c>
      <c r="AC12" s="382">
        <f>((ROUND(AB12,0)/ROUND(AB9,0))*100)-100</f>
        <v>0.18115942028984477</v>
      </c>
      <c r="AD12" s="111">
        <v>20975500</v>
      </c>
      <c r="AE12" s="116">
        <f>((AD12/AD9)*100)-100</f>
        <v>41.395037937794257</v>
      </c>
      <c r="AF12" s="112">
        <f t="shared" si="14"/>
        <v>159.82390058521355</v>
      </c>
      <c r="AG12" s="115">
        <f>((ROUND(AF12,0)/ROUND(AF9,0))*100)-100</f>
        <v>34.453781512605048</v>
      </c>
      <c r="AH12" s="411" t="str">
        <f>W12</f>
        <v>　　　　42</v>
      </c>
      <c r="AI12" s="111">
        <v>3952607603</v>
      </c>
      <c r="AJ12" s="116">
        <f>((AI12/AI9)*100)-100</f>
        <v>-7.4889688771989427E-2</v>
      </c>
      <c r="AK12" s="111">
        <v>13007670</v>
      </c>
      <c r="AL12" s="116">
        <f>((AK12/AK9)*100)-100</f>
        <v>-0.11601978348861053</v>
      </c>
      <c r="AM12" s="112">
        <f t="shared" si="17"/>
        <v>3290.9085106569332</v>
      </c>
      <c r="AN12" s="116">
        <f>((ROUND(AM12,0)/ROUND(AM9,0))*100)-100</f>
        <v>-3.037667071689043E-2</v>
      </c>
      <c r="AO12" s="111">
        <v>5315439</v>
      </c>
      <c r="AP12" s="116">
        <f>((AO12/AO9)*100)-100</f>
        <v>26.311673442734218</v>
      </c>
      <c r="AQ12" s="112">
        <f t="shared" si="19"/>
        <v>1344.792990826011</v>
      </c>
      <c r="AR12" s="115">
        <f>((ROUND(AQ12,0)/ROUND(AQ9,0))*100)-100</f>
        <v>26.409774436090231</v>
      </c>
      <c r="AS12" s="411" t="str">
        <f>AH12</f>
        <v>　　　　42</v>
      </c>
      <c r="AT12" s="111">
        <v>1535506117</v>
      </c>
      <c r="AU12" s="116">
        <f>((AT12/AT9)*100)-100</f>
        <v>1.5379208144995431</v>
      </c>
      <c r="AV12" s="111">
        <v>4879513</v>
      </c>
      <c r="AW12" s="116">
        <f>((AV12/AV9)*100)-100</f>
        <v>3.9468378154584798</v>
      </c>
      <c r="AX12" s="112">
        <f>((AV12*1000)/AT12)*1000</f>
        <v>3177.7880569654544</v>
      </c>
      <c r="AY12" s="116">
        <f>((ROUND(AX12,0)/ROUND(AX9,0))*100)-100</f>
        <v>2.3840206185566899</v>
      </c>
      <c r="AZ12" s="111">
        <v>1695675</v>
      </c>
      <c r="BA12" s="116">
        <f>((AZ12/AZ9)*100)-100</f>
        <v>26.686046772248645</v>
      </c>
      <c r="BB12" s="112">
        <f t="shared" si="24"/>
        <v>1104.3101562584006</v>
      </c>
      <c r="BC12" s="115">
        <f>((ROUND(BB12,0)/ROUND(BB9,0))*100)-100</f>
        <v>24.745762711864415</v>
      </c>
      <c r="BD12" s="411" t="str">
        <f>AS12</f>
        <v>　　　　42</v>
      </c>
      <c r="BE12" s="111">
        <f t="shared" si="25"/>
        <v>7153046281</v>
      </c>
      <c r="BF12" s="115">
        <f>((BE12/BE9)*100)-100</f>
        <v>1.4279767838367974</v>
      </c>
      <c r="BG12" s="111">
        <f t="shared" si="27"/>
        <v>131961202</v>
      </c>
      <c r="BH12" s="116">
        <f>((BG12/BG9)*100)-100</f>
        <v>4.5727422599144347</v>
      </c>
      <c r="BI12" s="112">
        <f t="shared" si="29"/>
        <v>18.448252229335743</v>
      </c>
      <c r="BJ12" s="115">
        <f>((ROUND(BI12,0)/ROUND(BI9,0))*100)-100</f>
        <v>0</v>
      </c>
      <c r="BK12" s="111">
        <f t="shared" si="30"/>
        <v>52306160</v>
      </c>
      <c r="BL12" s="116">
        <f>((BK12/BK9)*100)-100</f>
        <v>16.131521776536431</v>
      </c>
      <c r="BM12" s="112">
        <f t="shared" si="32"/>
        <v>7.3124313677287667</v>
      </c>
      <c r="BN12" s="115">
        <f>((ROUND(BM12,0)/ROUND(BM9,0))*100)-100</f>
        <v>16.666666666666671</v>
      </c>
    </row>
    <row r="13" spans="1:66" ht="12" hidden="1" customHeight="1" x14ac:dyDescent="0.15">
      <c r="A13" s="110" t="s">
        <v>5</v>
      </c>
      <c r="B13" s="111">
        <v>732962975</v>
      </c>
      <c r="C13" s="116">
        <f>((B13/B12)*100)-100</f>
        <v>1.4418735144078596</v>
      </c>
      <c r="D13" s="111">
        <v>31977168</v>
      </c>
      <c r="E13" s="116">
        <f>((D13/D12)*100)-100</f>
        <v>1.1308844736017676</v>
      </c>
      <c r="F13" s="112">
        <f t="shared" si="0"/>
        <v>43627.262345686693</v>
      </c>
      <c r="G13" s="116">
        <f t="shared" si="33"/>
        <v>-0.30620872466352012</v>
      </c>
      <c r="H13" s="111">
        <v>19039354</v>
      </c>
      <c r="I13" s="116">
        <f t="shared" si="1"/>
        <v>1.5211303353723622</v>
      </c>
      <c r="J13" s="112">
        <f t="shared" si="2"/>
        <v>25975.874156535672</v>
      </c>
      <c r="K13" s="115">
        <f t="shared" si="34"/>
        <v>7.7053475111739544E-2</v>
      </c>
      <c r="L13" s="411" t="str">
        <f t="shared" si="3"/>
        <v>　　　　43</v>
      </c>
      <c r="M13" s="111">
        <v>829835702</v>
      </c>
      <c r="N13" s="116">
        <f t="shared" si="4"/>
        <v>2.3040544764958497</v>
      </c>
      <c r="O13" s="111">
        <v>10041055</v>
      </c>
      <c r="P13" s="116">
        <f t="shared" si="5"/>
        <v>1.8911093314737855</v>
      </c>
      <c r="Q13" s="117">
        <f t="shared" si="6"/>
        <v>12100.051824475491</v>
      </c>
      <c r="R13" s="116">
        <f t="shared" si="35"/>
        <v>-0.40332537657420175</v>
      </c>
      <c r="S13" s="111">
        <v>5656251</v>
      </c>
      <c r="T13" s="116">
        <f t="shared" si="7"/>
        <v>1.6312200990896315</v>
      </c>
      <c r="U13" s="112">
        <f t="shared" si="8"/>
        <v>6816.1094857304652</v>
      </c>
      <c r="V13" s="115">
        <f t="shared" si="36"/>
        <v>-0.65588106689986603</v>
      </c>
      <c r="W13" s="411" t="str">
        <f t="shared" si="9"/>
        <v>　　　　43</v>
      </c>
      <c r="X13" s="111">
        <v>134419835</v>
      </c>
      <c r="Y13" s="115">
        <f t="shared" si="10"/>
        <v>2.4218843208543746</v>
      </c>
      <c r="Z13" s="111">
        <v>74201050</v>
      </c>
      <c r="AA13" s="116">
        <f t="shared" si="11"/>
        <v>2.2056690561150845</v>
      </c>
      <c r="AB13" s="112">
        <f t="shared" si="12"/>
        <v>552.00967922628388</v>
      </c>
      <c r="AC13" s="382">
        <f t="shared" si="37"/>
        <v>-0.18083182640144457</v>
      </c>
      <c r="AD13" s="111">
        <v>26125878</v>
      </c>
      <c r="AE13" s="116">
        <f t="shared" si="13"/>
        <v>24.55425615599151</v>
      </c>
      <c r="AF13" s="112">
        <f t="shared" si="14"/>
        <v>194.36028916416987</v>
      </c>
      <c r="AG13" s="115">
        <f t="shared" si="38"/>
        <v>21.249999999999986</v>
      </c>
      <c r="AH13" s="411" t="str">
        <f t="shared" ref="AH13:AH62" si="45">W13</f>
        <v>　　　　43</v>
      </c>
      <c r="AI13" s="111">
        <v>3963922314</v>
      </c>
      <c r="AJ13" s="116">
        <f t="shared" si="15"/>
        <v>0.28625940483979662</v>
      </c>
      <c r="AK13" s="111">
        <v>13088146</v>
      </c>
      <c r="AL13" s="116">
        <f t="shared" si="16"/>
        <v>0.61868113197829189</v>
      </c>
      <c r="AM13" s="112">
        <f t="shared" si="17"/>
        <v>3301.8169790499078</v>
      </c>
      <c r="AN13" s="116">
        <f t="shared" si="39"/>
        <v>0.33424491036160475</v>
      </c>
      <c r="AO13" s="111">
        <v>6312465</v>
      </c>
      <c r="AP13" s="116">
        <f t="shared" si="18"/>
        <v>18.757171326770944</v>
      </c>
      <c r="AQ13" s="112">
        <f t="shared" si="19"/>
        <v>1592.4794937845495</v>
      </c>
      <c r="AR13" s="115">
        <f t="shared" si="40"/>
        <v>18.364312267657994</v>
      </c>
      <c r="AS13" s="411" t="str">
        <f t="shared" ref="AS13:AS62" si="46">AH13</f>
        <v>　　　　43</v>
      </c>
      <c r="AT13" s="111">
        <v>1533793389</v>
      </c>
      <c r="AU13" s="116">
        <f t="shared" si="20"/>
        <v>-0.11154159407364261</v>
      </c>
      <c r="AV13" s="111">
        <v>4972653</v>
      </c>
      <c r="AW13" s="116">
        <f t="shared" si="21"/>
        <v>1.908797045934719</v>
      </c>
      <c r="AX13" s="112">
        <f t="shared" si="22"/>
        <v>3242.0618289677609</v>
      </c>
      <c r="AY13" s="116">
        <f t="shared" si="41"/>
        <v>2.0138451856513484</v>
      </c>
      <c r="AZ13" s="111">
        <v>2068874</v>
      </c>
      <c r="BA13" s="116">
        <f t="shared" si="23"/>
        <v>22.008875521547466</v>
      </c>
      <c r="BB13" s="112">
        <f t="shared" si="24"/>
        <v>1348.8609449209198</v>
      </c>
      <c r="BC13" s="115">
        <f t="shared" si="42"/>
        <v>22.19202898550725</v>
      </c>
      <c r="BD13" s="411" t="str">
        <f t="shared" ref="BD13:BD62" si="47">AS13</f>
        <v>　　　　43</v>
      </c>
      <c r="BE13" s="111">
        <f t="shared" si="25"/>
        <v>7194934215</v>
      </c>
      <c r="BF13" s="115">
        <f t="shared" si="26"/>
        <v>0.58559573578132529</v>
      </c>
      <c r="BG13" s="111">
        <f t="shared" si="27"/>
        <v>134280072</v>
      </c>
      <c r="BH13" s="116">
        <f t="shared" si="28"/>
        <v>1.7572361912859833</v>
      </c>
      <c r="BI13" s="112">
        <f t="shared" si="29"/>
        <v>18.663141036099105</v>
      </c>
      <c r="BJ13" s="115">
        <f t="shared" si="43"/>
        <v>5.5555555555555571</v>
      </c>
      <c r="BK13" s="111">
        <f t="shared" si="30"/>
        <v>59202822</v>
      </c>
      <c r="BL13" s="116">
        <f t="shared" si="31"/>
        <v>13.185181248250672</v>
      </c>
      <c r="BM13" s="112">
        <f t="shared" si="32"/>
        <v>8.228403517098732</v>
      </c>
      <c r="BN13" s="115">
        <f t="shared" si="44"/>
        <v>14.285714285714278</v>
      </c>
    </row>
    <row r="14" spans="1:66" ht="12" hidden="1" customHeight="1" x14ac:dyDescent="0.15">
      <c r="A14" s="110" t="s">
        <v>6</v>
      </c>
      <c r="B14" s="111">
        <v>756979835</v>
      </c>
      <c r="C14" s="116">
        <f>((B14/B13)*100)-100</f>
        <v>3.276681199347081</v>
      </c>
      <c r="D14" s="111">
        <v>32805399</v>
      </c>
      <c r="E14" s="116">
        <f>((D14/D13)*100)-100</f>
        <v>2.5900698898664132</v>
      </c>
      <c r="F14" s="112">
        <f t="shared" si="0"/>
        <v>43337.216505905999</v>
      </c>
      <c r="G14" s="116">
        <f t="shared" si="33"/>
        <v>-0.66472597244825238</v>
      </c>
      <c r="H14" s="111">
        <v>19694853</v>
      </c>
      <c r="I14" s="116">
        <f t="shared" si="1"/>
        <v>3.442863660185111</v>
      </c>
      <c r="J14" s="112">
        <f t="shared" si="2"/>
        <v>26017.671923849859</v>
      </c>
      <c r="K14" s="115">
        <f t="shared" si="34"/>
        <v>0.16168771173390439</v>
      </c>
      <c r="L14" s="411" t="str">
        <f t="shared" si="3"/>
        <v>　　　　44</v>
      </c>
      <c r="M14" s="111">
        <v>833634050</v>
      </c>
      <c r="N14" s="116">
        <f t="shared" si="4"/>
        <v>0.45772289512797215</v>
      </c>
      <c r="O14" s="111">
        <v>10034316</v>
      </c>
      <c r="P14" s="116">
        <f t="shared" si="5"/>
        <v>-6.7114461577986617E-2</v>
      </c>
      <c r="Q14" s="112">
        <f t="shared" si="6"/>
        <v>12036.835587509891</v>
      </c>
      <c r="R14" s="116">
        <f t="shared" si="35"/>
        <v>-0.5206611570247901</v>
      </c>
      <c r="S14" s="111">
        <v>5731548</v>
      </c>
      <c r="T14" s="116">
        <f t="shared" si="7"/>
        <v>1.331217444204654</v>
      </c>
      <c r="U14" s="112">
        <f t="shared" si="8"/>
        <v>6875.3765516175827</v>
      </c>
      <c r="V14" s="115">
        <f t="shared" si="36"/>
        <v>0.86561032863849618</v>
      </c>
      <c r="W14" s="411" t="str">
        <f t="shared" si="9"/>
        <v>　　　　44</v>
      </c>
      <c r="X14" s="111">
        <v>137128264</v>
      </c>
      <c r="Y14" s="115">
        <f t="shared" si="10"/>
        <v>2.0149027857384425</v>
      </c>
      <c r="Z14" s="111">
        <v>75452470</v>
      </c>
      <c r="AA14" s="116">
        <f t="shared" si="11"/>
        <v>1.6865259992951565</v>
      </c>
      <c r="AB14" s="112">
        <f t="shared" si="12"/>
        <v>550.23280977289994</v>
      </c>
      <c r="AC14" s="382">
        <f t="shared" si="37"/>
        <v>-0.36231884057971797</v>
      </c>
      <c r="AD14" s="111">
        <v>32568356</v>
      </c>
      <c r="AE14" s="116">
        <f t="shared" si="13"/>
        <v>24.659374127062833</v>
      </c>
      <c r="AF14" s="112">
        <f t="shared" si="14"/>
        <v>237.50286811769163</v>
      </c>
      <c r="AG14" s="115">
        <f t="shared" si="38"/>
        <v>22.680412371134025</v>
      </c>
      <c r="AH14" s="411" t="str">
        <f t="shared" si="45"/>
        <v>　　　　44</v>
      </c>
      <c r="AI14" s="111">
        <v>3916965620</v>
      </c>
      <c r="AJ14" s="116">
        <f t="shared" si="15"/>
        <v>-1.1846017726976044</v>
      </c>
      <c r="AK14" s="111">
        <v>12991717</v>
      </c>
      <c r="AL14" s="116">
        <f t="shared" si="16"/>
        <v>-0.7367659254412473</v>
      </c>
      <c r="AM14" s="112">
        <f t="shared" si="17"/>
        <v>3316.7809627085771</v>
      </c>
      <c r="AN14" s="116">
        <f t="shared" si="39"/>
        <v>0.45427013930950011</v>
      </c>
      <c r="AO14" s="111">
        <v>7323434</v>
      </c>
      <c r="AP14" s="116">
        <f t="shared" si="18"/>
        <v>16.015439293524807</v>
      </c>
      <c r="AQ14" s="112">
        <f t="shared" si="19"/>
        <v>1869.6702270263993</v>
      </c>
      <c r="AR14" s="115">
        <f t="shared" si="40"/>
        <v>17.462311557788951</v>
      </c>
      <c r="AS14" s="411" t="str">
        <f t="shared" si="46"/>
        <v>　　　　44</v>
      </c>
      <c r="AT14" s="111">
        <v>1519265454</v>
      </c>
      <c r="AU14" s="116">
        <f t="shared" si="20"/>
        <v>-0.94718983040290539</v>
      </c>
      <c r="AV14" s="111">
        <v>4848169</v>
      </c>
      <c r="AW14" s="116">
        <f t="shared" si="21"/>
        <v>-2.5033719425023264</v>
      </c>
      <c r="AX14" s="112">
        <f t="shared" si="22"/>
        <v>3191.1269931370398</v>
      </c>
      <c r="AY14" s="116">
        <f t="shared" si="41"/>
        <v>-1.5731030228254212</v>
      </c>
      <c r="AZ14" s="111">
        <v>2434764</v>
      </c>
      <c r="BA14" s="116">
        <f t="shared" si="23"/>
        <v>17.68546562042927</v>
      </c>
      <c r="BB14" s="112">
        <f t="shared" si="24"/>
        <v>1602.5928803881038</v>
      </c>
      <c r="BC14" s="115">
        <f t="shared" si="42"/>
        <v>18.828762045959976</v>
      </c>
      <c r="BD14" s="411" t="str">
        <f t="shared" si="47"/>
        <v>　　　　44</v>
      </c>
      <c r="BE14" s="111">
        <f t="shared" si="25"/>
        <v>7163973223</v>
      </c>
      <c r="BF14" s="115">
        <f t="shared" si="26"/>
        <v>-0.43031654042718515</v>
      </c>
      <c r="BG14" s="111">
        <f t="shared" si="27"/>
        <v>136132071</v>
      </c>
      <c r="BH14" s="116">
        <f t="shared" si="28"/>
        <v>1.3792061416231718</v>
      </c>
      <c r="BI14" s="112">
        <f t="shared" si="29"/>
        <v>19.002314325093618</v>
      </c>
      <c r="BJ14" s="115">
        <f t="shared" si="43"/>
        <v>0</v>
      </c>
      <c r="BK14" s="111">
        <f t="shared" si="30"/>
        <v>67752955</v>
      </c>
      <c r="BL14" s="116">
        <f t="shared" si="31"/>
        <v>14.442103790255118</v>
      </c>
      <c r="BM14" s="112">
        <f t="shared" si="32"/>
        <v>9.4574550868613709</v>
      </c>
      <c r="BN14" s="115">
        <f t="shared" si="44"/>
        <v>12.5</v>
      </c>
    </row>
    <row r="15" spans="1:66" ht="12" customHeight="1" x14ac:dyDescent="0.15">
      <c r="A15" s="110" t="s">
        <v>447</v>
      </c>
      <c r="B15" s="111">
        <v>776105455</v>
      </c>
      <c r="C15" s="116">
        <f>((B15/B12)*100)-100</f>
        <v>7.4127808433324276</v>
      </c>
      <c r="D15" s="111">
        <v>36089719</v>
      </c>
      <c r="E15" s="116">
        <f>((D15/D12)*100)-100</f>
        <v>14.137224499485086</v>
      </c>
      <c r="F15" s="112">
        <f t="shared" si="0"/>
        <v>46501.050556331931</v>
      </c>
      <c r="G15" s="116">
        <f>((ROUND(F15,0)/ROUND(F12,0))*100)-100</f>
        <v>6.2612828774479539</v>
      </c>
      <c r="H15" s="111">
        <v>20300256</v>
      </c>
      <c r="I15" s="116">
        <f>((H15/H12)*100)-100</f>
        <v>8.244478001586856</v>
      </c>
      <c r="J15" s="112">
        <f t="shared" si="2"/>
        <v>26156.569148196493</v>
      </c>
      <c r="K15" s="115">
        <f>((ROUND(J15,0)/ROUND(J12,0))*100)-100</f>
        <v>0.77438742487285595</v>
      </c>
      <c r="L15" s="411" t="str">
        <f t="shared" si="3"/>
        <v>　　　　45</v>
      </c>
      <c r="M15" s="111">
        <v>830099504</v>
      </c>
      <c r="N15" s="116">
        <f>((M15/M12)*100)-100</f>
        <v>2.3365765939631586</v>
      </c>
      <c r="O15" s="111">
        <v>10843789</v>
      </c>
      <c r="P15" s="116">
        <f>((O15/O12)*100)-100</f>
        <v>10.03681292119532</v>
      </c>
      <c r="Q15" s="112">
        <f t="shared" si="6"/>
        <v>13063.239946231795</v>
      </c>
      <c r="R15" s="116">
        <f>((ROUND(Q15,0)/ROUND(Q12,0))*100)-100</f>
        <v>7.5232529426290284</v>
      </c>
      <c r="S15" s="111">
        <v>5805881</v>
      </c>
      <c r="T15" s="116">
        <f>((S15/S12)*100)-100</f>
        <v>4.3197640592899091</v>
      </c>
      <c r="U15" s="112">
        <f t="shared" si="8"/>
        <v>6994.1988545026288</v>
      </c>
      <c r="V15" s="115">
        <f>((ROUND(U15,0)/ROUND(U12,0))*100)-100</f>
        <v>1.9384929310596135</v>
      </c>
      <c r="W15" s="411" t="str">
        <f t="shared" si="9"/>
        <v>　　　　45</v>
      </c>
      <c r="X15" s="111">
        <v>141245950</v>
      </c>
      <c r="Y15" s="115">
        <f>((X15/X12)*100)-100</f>
        <v>7.6230777376655681</v>
      </c>
      <c r="Z15" s="111">
        <v>160334848</v>
      </c>
      <c r="AA15" s="116">
        <f>((Z15/Z12)*100)-100</f>
        <v>120.847688986214</v>
      </c>
      <c r="AB15" s="112">
        <f t="shared" si="12"/>
        <v>1135.146515705406</v>
      </c>
      <c r="AC15" s="382">
        <f>((ROUND(AB15,0)/ROUND(AB12,0))*100)-100</f>
        <v>105.24412296564196</v>
      </c>
      <c r="AD15" s="111">
        <v>43436439</v>
      </c>
      <c r="AE15" s="116">
        <f>((AD15/AD12)*100)-100</f>
        <v>107.08178112559889</v>
      </c>
      <c r="AF15" s="112">
        <f t="shared" si="14"/>
        <v>307.5234298753345</v>
      </c>
      <c r="AG15" s="115">
        <f>((ROUND(AF15,0)/ROUND(AF12,0))*100)-100</f>
        <v>92.5</v>
      </c>
      <c r="AH15" s="411" t="str">
        <f>W15</f>
        <v>　　　　45</v>
      </c>
      <c r="AI15" s="111">
        <v>3958924959</v>
      </c>
      <c r="AJ15" s="116">
        <f>((AI15/AI12)*100)-100</f>
        <v>0.15982755270735538</v>
      </c>
      <c r="AK15" s="111">
        <v>16112499</v>
      </c>
      <c r="AL15" s="116">
        <f>((AK15/AK12)*100)-100</f>
        <v>23.869217161874488</v>
      </c>
      <c r="AM15" s="112">
        <f t="shared" si="17"/>
        <v>4069.9177597116964</v>
      </c>
      <c r="AN15" s="116">
        <f>((ROUND(AM15,0)/ROUND(AM12,0))*100)-100</f>
        <v>23.670616833789126</v>
      </c>
      <c r="AO15" s="111">
        <v>8876020</v>
      </c>
      <c r="AP15" s="116">
        <f>((AO15/AO12)*100)-100</f>
        <v>66.985643142551368</v>
      </c>
      <c r="AQ15" s="112">
        <f t="shared" si="19"/>
        <v>2242.0278464288012</v>
      </c>
      <c r="AR15" s="115">
        <f>((ROUND(AQ15,0)/ROUND(AQ12,0))*100)-100</f>
        <v>66.6914498141264</v>
      </c>
      <c r="AS15" s="411" t="str">
        <f>AH15</f>
        <v>　　　　45</v>
      </c>
      <c r="AT15" s="111">
        <v>1509829091</v>
      </c>
      <c r="AU15" s="116">
        <f>((AT15/AT12)*100)-100</f>
        <v>-1.6722190628694165</v>
      </c>
      <c r="AV15" s="111">
        <v>5533597</v>
      </c>
      <c r="AW15" s="116">
        <f>((AV15/AV12)*100)-100</f>
        <v>13.404698378711146</v>
      </c>
      <c r="AX15" s="112">
        <f t="shared" si="22"/>
        <v>3665.0486025109976</v>
      </c>
      <c r="AY15" s="116">
        <f>((ROUND(AX15,0)/ROUND(AX12,0))*100)-100</f>
        <v>15.324103209565763</v>
      </c>
      <c r="AZ15" s="111">
        <v>2687720</v>
      </c>
      <c r="BA15" s="116">
        <f>((AZ15/AZ12)*100)-100</f>
        <v>58.504430389078095</v>
      </c>
      <c r="BB15" s="112">
        <f t="shared" si="24"/>
        <v>1780.1485055635346</v>
      </c>
      <c r="BC15" s="115">
        <f>((ROUND(BB15,0)/ROUND(BB12,0))*100)-100</f>
        <v>61.23188405797103</v>
      </c>
      <c r="BD15" s="411" t="str">
        <f>AS15</f>
        <v>　　　　45</v>
      </c>
      <c r="BE15" s="111">
        <f t="shared" si="25"/>
        <v>7216204959</v>
      </c>
      <c r="BF15" s="115">
        <f>((BE15/BE12)*100)-100</f>
        <v>0.88296196499892687</v>
      </c>
      <c r="BG15" s="111">
        <f t="shared" si="27"/>
        <v>228914452</v>
      </c>
      <c r="BH15" s="116">
        <f>((BG15/BG12)*100)-100</f>
        <v>73.47102673405476</v>
      </c>
      <c r="BI15" s="112">
        <f t="shared" si="29"/>
        <v>31.72227691710717</v>
      </c>
      <c r="BJ15" s="115">
        <f>((ROUND(BI15,0)/ROUND(BI12,0))*100)-100</f>
        <v>77.777777777777771</v>
      </c>
      <c r="BK15" s="111">
        <f t="shared" si="30"/>
        <v>81106316</v>
      </c>
      <c r="BL15" s="116">
        <f>((BK15/BK12)*100)-100</f>
        <v>55.060734720346517</v>
      </c>
      <c r="BM15" s="112">
        <f t="shared" si="32"/>
        <v>11.239469563408779</v>
      </c>
      <c r="BN15" s="115">
        <f>((ROUND(BM15,0)/ROUND(BM12,0))*100)-100</f>
        <v>57.142857142857139</v>
      </c>
    </row>
    <row r="16" spans="1:66" ht="12" hidden="1" customHeight="1" x14ac:dyDescent="0.15">
      <c r="A16" s="110" t="s">
        <v>7</v>
      </c>
      <c r="B16" s="111">
        <v>793600661</v>
      </c>
      <c r="C16" s="116">
        <f>((B16/B15)*100)-100</f>
        <v>2.2542305156198097</v>
      </c>
      <c r="D16" s="111">
        <v>36826581</v>
      </c>
      <c r="E16" s="116">
        <f>((D16/D15)*100)-100</f>
        <v>2.0417504497610537</v>
      </c>
      <c r="F16" s="112">
        <f t="shared" si="0"/>
        <v>46404.423294702872</v>
      </c>
      <c r="G16" s="116">
        <f t="shared" si="33"/>
        <v>-0.20859766456635498</v>
      </c>
      <c r="H16" s="111">
        <v>20846517</v>
      </c>
      <c r="I16" s="116">
        <f t="shared" si="1"/>
        <v>2.6909069521093585</v>
      </c>
      <c r="J16" s="112">
        <f t="shared" si="2"/>
        <v>26268.270711533591</v>
      </c>
      <c r="K16" s="115">
        <f t="shared" si="34"/>
        <v>0.42436059181099495</v>
      </c>
      <c r="L16" s="411" t="str">
        <f t="shared" si="3"/>
        <v>　　　　46</v>
      </c>
      <c r="M16" s="111">
        <v>831794380</v>
      </c>
      <c r="N16" s="116">
        <f t="shared" si="4"/>
        <v>0.20417745003254595</v>
      </c>
      <c r="O16" s="111">
        <v>10616884</v>
      </c>
      <c r="P16" s="116">
        <f t="shared" si="5"/>
        <v>-2.0924881515123559</v>
      </c>
      <c r="Q16" s="112">
        <f t="shared" si="6"/>
        <v>12763.832330773863</v>
      </c>
      <c r="R16" s="116">
        <f t="shared" si="35"/>
        <v>-2.2889076016228955</v>
      </c>
      <c r="S16" s="111">
        <v>5822359</v>
      </c>
      <c r="T16" s="116">
        <f t="shared" si="7"/>
        <v>0.28381566897425614</v>
      </c>
      <c r="U16" s="112">
        <f t="shared" si="8"/>
        <v>6999.7575602758943</v>
      </c>
      <c r="V16" s="115">
        <f t="shared" si="36"/>
        <v>8.5787818129830384E-2</v>
      </c>
      <c r="W16" s="411" t="str">
        <f t="shared" si="9"/>
        <v>　　　　46</v>
      </c>
      <c r="X16" s="111">
        <v>145649256</v>
      </c>
      <c r="Y16" s="115">
        <f t="shared" si="10"/>
        <v>3.1174741647459712</v>
      </c>
      <c r="Z16" s="111">
        <v>163324322</v>
      </c>
      <c r="AA16" s="116">
        <f t="shared" si="11"/>
        <v>1.8645191842511935</v>
      </c>
      <c r="AB16" s="112">
        <f t="shared" si="12"/>
        <v>1121.3536305327918</v>
      </c>
      <c r="AC16" s="382">
        <f t="shared" si="37"/>
        <v>-1.233480176211458</v>
      </c>
      <c r="AD16" s="111">
        <v>57570108</v>
      </c>
      <c r="AE16" s="116">
        <f t="shared" si="13"/>
        <v>32.538737809515197</v>
      </c>
      <c r="AF16" s="112">
        <f t="shared" si="14"/>
        <v>395.26537643281887</v>
      </c>
      <c r="AG16" s="115">
        <f t="shared" si="38"/>
        <v>28.246753246753258</v>
      </c>
      <c r="AH16" s="411" t="str">
        <f t="shared" si="45"/>
        <v>　　　　46</v>
      </c>
      <c r="AI16" s="111">
        <v>3895433058</v>
      </c>
      <c r="AJ16" s="116">
        <f t="shared" si="15"/>
        <v>-1.603766215766754</v>
      </c>
      <c r="AK16" s="111">
        <v>15936964</v>
      </c>
      <c r="AL16" s="116">
        <f t="shared" si="16"/>
        <v>-1.0894337371254466</v>
      </c>
      <c r="AM16" s="112">
        <f t="shared" si="17"/>
        <v>4091.1918553626442</v>
      </c>
      <c r="AN16" s="116">
        <f t="shared" si="39"/>
        <v>0.51597051597052257</v>
      </c>
      <c r="AO16" s="111">
        <v>10498604</v>
      </c>
      <c r="AP16" s="116">
        <f t="shared" si="18"/>
        <v>18.280535645480754</v>
      </c>
      <c r="AQ16" s="112">
        <f t="shared" si="19"/>
        <v>2695.1057414371821</v>
      </c>
      <c r="AR16" s="115">
        <f t="shared" si="40"/>
        <v>20.205173951828726</v>
      </c>
      <c r="AS16" s="411" t="str">
        <f t="shared" si="46"/>
        <v>　　　　46</v>
      </c>
      <c r="AT16" s="111">
        <v>1461092232</v>
      </c>
      <c r="AU16" s="116">
        <f t="shared" si="20"/>
        <v>-3.2279719135442235</v>
      </c>
      <c r="AV16" s="111">
        <v>5685140</v>
      </c>
      <c r="AW16" s="116">
        <f t="shared" si="21"/>
        <v>2.7385984197981941</v>
      </c>
      <c r="AX16" s="112">
        <f t="shared" si="22"/>
        <v>3891.0206183342434</v>
      </c>
      <c r="AY16" s="116">
        <f t="shared" si="41"/>
        <v>6.1664392905866237</v>
      </c>
      <c r="AZ16" s="111">
        <v>3176168</v>
      </c>
      <c r="BA16" s="116">
        <f t="shared" si="23"/>
        <v>18.173321625764601</v>
      </c>
      <c r="BB16" s="112">
        <f t="shared" si="24"/>
        <v>2173.83128213086</v>
      </c>
      <c r="BC16" s="115">
        <f t="shared" si="42"/>
        <v>22.134831460674164</v>
      </c>
      <c r="BD16" s="411" t="str">
        <f t="shared" si="47"/>
        <v>　　　　46</v>
      </c>
      <c r="BE16" s="111">
        <f t="shared" si="25"/>
        <v>7127569587</v>
      </c>
      <c r="BF16" s="115">
        <f t="shared" si="26"/>
        <v>-1.2282823520617256</v>
      </c>
      <c r="BG16" s="111">
        <f t="shared" si="27"/>
        <v>232389891</v>
      </c>
      <c r="BH16" s="116">
        <f t="shared" si="28"/>
        <v>1.5182261188122652</v>
      </c>
      <c r="BI16" s="112">
        <f t="shared" si="29"/>
        <v>32.604366490347111</v>
      </c>
      <c r="BJ16" s="115">
        <f t="shared" si="43"/>
        <v>3.125</v>
      </c>
      <c r="BK16" s="111">
        <f t="shared" si="30"/>
        <v>97913756</v>
      </c>
      <c r="BL16" s="116">
        <f t="shared" si="31"/>
        <v>20.722726452031196</v>
      </c>
      <c r="BM16" s="112">
        <f t="shared" si="32"/>
        <v>13.737327262098606</v>
      </c>
      <c r="BN16" s="115">
        <f t="shared" si="44"/>
        <v>27.272727272727266</v>
      </c>
    </row>
    <row r="17" spans="1:66" ht="12" hidden="1" customHeight="1" x14ac:dyDescent="0.15">
      <c r="A17" s="110" t="s">
        <v>8</v>
      </c>
      <c r="B17" s="111">
        <v>816138843</v>
      </c>
      <c r="C17" s="116">
        <f>((B17/B16)*100)-100</f>
        <v>2.8399903260665269</v>
      </c>
      <c r="D17" s="111">
        <v>41366581</v>
      </c>
      <c r="E17" s="116">
        <f>((D17/D16)*100)-100</f>
        <v>12.328051849287888</v>
      </c>
      <c r="F17" s="112">
        <f t="shared" si="0"/>
        <v>50685.715249065783</v>
      </c>
      <c r="G17" s="116">
        <f t="shared" si="33"/>
        <v>9.2276527885527031</v>
      </c>
      <c r="H17" s="111">
        <v>21408691</v>
      </c>
      <c r="I17" s="116">
        <f t="shared" si="1"/>
        <v>2.6967286669518984</v>
      </c>
      <c r="J17" s="112">
        <f t="shared" si="2"/>
        <v>26231.677592142249</v>
      </c>
      <c r="K17" s="115">
        <f t="shared" si="34"/>
        <v>-0.13704888076748034</v>
      </c>
      <c r="L17" s="411" t="str">
        <f t="shared" si="3"/>
        <v>　　　　47</v>
      </c>
      <c r="M17" s="111">
        <v>822649587</v>
      </c>
      <c r="N17" s="116">
        <f t="shared" si="4"/>
        <v>-1.0994054804746298</v>
      </c>
      <c r="O17" s="111">
        <v>15133182</v>
      </c>
      <c r="P17" s="116">
        <f t="shared" si="5"/>
        <v>42.5388277765868</v>
      </c>
      <c r="Q17" s="112">
        <f t="shared" si="6"/>
        <v>18395.659876505837</v>
      </c>
      <c r="R17" s="116">
        <f t="shared" si="35"/>
        <v>44.124099028517719</v>
      </c>
      <c r="S17" s="111">
        <v>5792191</v>
      </c>
      <c r="T17" s="116">
        <f t="shared" si="7"/>
        <v>-0.51814049940925599</v>
      </c>
      <c r="U17" s="112">
        <f t="shared" si="8"/>
        <v>7040.8969888658066</v>
      </c>
      <c r="V17" s="115">
        <f t="shared" si="36"/>
        <v>0.58571428571427475</v>
      </c>
      <c r="W17" s="411" t="str">
        <f t="shared" si="9"/>
        <v>　　　　47</v>
      </c>
      <c r="X17" s="111">
        <v>151936860</v>
      </c>
      <c r="Y17" s="115">
        <f t="shared" si="10"/>
        <v>4.316948931067671</v>
      </c>
      <c r="Z17" s="111">
        <v>167978475</v>
      </c>
      <c r="AA17" s="116">
        <f t="shared" si="11"/>
        <v>2.8496386472065041</v>
      </c>
      <c r="AB17" s="112">
        <f t="shared" si="12"/>
        <v>1105.5807984974811</v>
      </c>
      <c r="AC17" s="382">
        <f t="shared" si="37"/>
        <v>-1.3380909901873395</v>
      </c>
      <c r="AD17" s="111">
        <v>75498131</v>
      </c>
      <c r="AE17" s="116">
        <f t="shared" si="13"/>
        <v>31.141200916281065</v>
      </c>
      <c r="AF17" s="112">
        <f t="shared" si="14"/>
        <v>496.90464183608901</v>
      </c>
      <c r="AG17" s="115">
        <f t="shared" si="38"/>
        <v>25.822784810126592</v>
      </c>
      <c r="AH17" s="411" t="str">
        <f t="shared" si="45"/>
        <v>　　　　47</v>
      </c>
      <c r="AI17" s="111">
        <v>3807062479</v>
      </c>
      <c r="AJ17" s="116">
        <f t="shared" si="15"/>
        <v>-2.2685688005474702</v>
      </c>
      <c r="AK17" s="111">
        <v>15806969</v>
      </c>
      <c r="AL17" s="116">
        <f t="shared" si="16"/>
        <v>-0.81568233447725902</v>
      </c>
      <c r="AM17" s="112">
        <f t="shared" si="17"/>
        <v>4152.0119743745345</v>
      </c>
      <c r="AN17" s="116">
        <f t="shared" si="39"/>
        <v>1.491077976044977</v>
      </c>
      <c r="AO17" s="111">
        <v>12326921</v>
      </c>
      <c r="AP17" s="116">
        <f t="shared" si="18"/>
        <v>17.414858204005029</v>
      </c>
      <c r="AQ17" s="112">
        <f t="shared" si="19"/>
        <v>3237.9087729702583</v>
      </c>
      <c r="AR17" s="115">
        <f t="shared" si="40"/>
        <v>20.148423005565846</v>
      </c>
      <c r="AS17" s="411" t="str">
        <f t="shared" si="46"/>
        <v>　　　　47</v>
      </c>
      <c r="AT17" s="111">
        <v>1500967933</v>
      </c>
      <c r="AU17" s="116">
        <f t="shared" si="20"/>
        <v>2.7291706934487365</v>
      </c>
      <c r="AV17" s="111">
        <v>5935110</v>
      </c>
      <c r="AW17" s="116">
        <f t="shared" si="21"/>
        <v>4.3969013955680936</v>
      </c>
      <c r="AX17" s="112">
        <f t="shared" si="22"/>
        <v>3954.1884070350757</v>
      </c>
      <c r="AY17" s="116">
        <f t="shared" si="41"/>
        <v>1.6191210485736178</v>
      </c>
      <c r="AZ17" s="111">
        <v>3882802</v>
      </c>
      <c r="BA17" s="116">
        <f t="shared" si="23"/>
        <v>22.248004513615143</v>
      </c>
      <c r="BB17" s="112">
        <f t="shared" si="24"/>
        <v>2586.8653917471802</v>
      </c>
      <c r="BC17" s="115">
        <f t="shared" si="42"/>
        <v>18.99724011039558</v>
      </c>
      <c r="BD17" s="411" t="str">
        <f t="shared" si="47"/>
        <v>　　　　47</v>
      </c>
      <c r="BE17" s="111">
        <f t="shared" si="25"/>
        <v>7098755702</v>
      </c>
      <c r="BF17" s="115">
        <f t="shared" si="26"/>
        <v>-0.40425960979116837</v>
      </c>
      <c r="BG17" s="111">
        <f t="shared" si="27"/>
        <v>246220317</v>
      </c>
      <c r="BH17" s="116">
        <f t="shared" si="28"/>
        <v>5.9513888235353676</v>
      </c>
      <c r="BI17" s="112">
        <f t="shared" si="29"/>
        <v>34.68499654532836</v>
      </c>
      <c r="BJ17" s="115">
        <f t="shared" si="43"/>
        <v>6.0606060606060623</v>
      </c>
      <c r="BK17" s="111">
        <f t="shared" si="30"/>
        <v>118908736</v>
      </c>
      <c r="BL17" s="116">
        <f t="shared" si="31"/>
        <v>21.442319095592666</v>
      </c>
      <c r="BM17" s="112">
        <f t="shared" si="32"/>
        <v>16.750644900556122</v>
      </c>
      <c r="BN17" s="115">
        <f t="shared" si="44"/>
        <v>21.428571428571416</v>
      </c>
    </row>
    <row r="18" spans="1:66" ht="12" customHeight="1" x14ac:dyDescent="0.15">
      <c r="A18" s="110" t="s">
        <v>448</v>
      </c>
      <c r="B18" s="111">
        <v>831251345</v>
      </c>
      <c r="C18" s="116">
        <f>((B18/B15)*100)-100</f>
        <v>7.1054635223508456</v>
      </c>
      <c r="D18" s="111">
        <v>46049116</v>
      </c>
      <c r="E18" s="116">
        <f>((D18/D15)*100)-100</f>
        <v>27.596216529145039</v>
      </c>
      <c r="F18" s="112">
        <f t="shared" si="0"/>
        <v>55397.343146554551</v>
      </c>
      <c r="G18" s="116">
        <f>((ROUND(F18,0)/ROUND(F15,0))*100)-100</f>
        <v>19.130771381260629</v>
      </c>
      <c r="H18" s="111">
        <v>20900014</v>
      </c>
      <c r="I18" s="116">
        <f>((H18/H15)*100)-100</f>
        <v>2.9544356484962435</v>
      </c>
      <c r="J18" s="112">
        <f t="shared" si="2"/>
        <v>25142.833302723859</v>
      </c>
      <c r="K18" s="115">
        <f>((ROUND(J18,0)/ROUND(J15,0))*100)-100</f>
        <v>-3.8765913522192932</v>
      </c>
      <c r="L18" s="411" t="str">
        <f t="shared" si="3"/>
        <v>　　　　48</v>
      </c>
      <c r="M18" s="111">
        <v>825567233</v>
      </c>
      <c r="N18" s="116">
        <f>((M18/M15)*100)-100</f>
        <v>-0.54599129118381029</v>
      </c>
      <c r="O18" s="111">
        <v>16934333</v>
      </c>
      <c r="P18" s="116">
        <f>((O18/O15)*100)-100</f>
        <v>56.16619799592192</v>
      </c>
      <c r="Q18" s="112">
        <f t="shared" si="6"/>
        <v>20512.360863043119</v>
      </c>
      <c r="R18" s="116">
        <f>((ROUND(Q18,0)/ROUND(Q15,0))*100)-100</f>
        <v>57.023654596953236</v>
      </c>
      <c r="S18" s="111">
        <v>5296276</v>
      </c>
      <c r="T18" s="116">
        <f>((S18/S15)*100)-100</f>
        <v>-8.7773931294837126</v>
      </c>
      <c r="U18" s="112">
        <f t="shared" si="8"/>
        <v>6415.3176001838719</v>
      </c>
      <c r="V18" s="115">
        <f>((ROUND(U18,0)/ROUND(U15,0))*100)-100</f>
        <v>-8.2785244495281631</v>
      </c>
      <c r="W18" s="411" t="str">
        <f t="shared" si="9"/>
        <v>　　　　48</v>
      </c>
      <c r="X18" s="111">
        <v>162749208</v>
      </c>
      <c r="Y18" s="115">
        <f>((X18/X15)*100)-100</f>
        <v>15.223981997359928</v>
      </c>
      <c r="Z18" s="111">
        <v>364747937</v>
      </c>
      <c r="AA18" s="116">
        <f>((Z18/Z15)*100)-100</f>
        <v>127.49136669278536</v>
      </c>
      <c r="AB18" s="112">
        <f t="shared" si="12"/>
        <v>2241.1656651502722</v>
      </c>
      <c r="AC18" s="382">
        <f>((ROUND(AB18,0)/ROUND(AB15,0))*100)-100</f>
        <v>97.444933920704841</v>
      </c>
      <c r="AD18" s="111">
        <v>111782626</v>
      </c>
      <c r="AE18" s="116">
        <f>((AD18/AD15)*100)-100</f>
        <v>157.34758321233471</v>
      </c>
      <c r="AF18" s="112">
        <f t="shared" si="14"/>
        <v>686.83975408347305</v>
      </c>
      <c r="AG18" s="115">
        <f>((ROUND(AF18,0)/ROUND(AF15,0))*100)-100</f>
        <v>123.05194805194805</v>
      </c>
      <c r="AH18" s="411" t="str">
        <f>W18</f>
        <v>　　　　48</v>
      </c>
      <c r="AI18" s="111">
        <v>3840947249</v>
      </c>
      <c r="AJ18" s="116">
        <f>((AI18/AI15)*100)-100</f>
        <v>-2.9800441084844493</v>
      </c>
      <c r="AK18" s="111">
        <v>17645923</v>
      </c>
      <c r="AL18" s="116">
        <f>((AK18/AK15)*100)-100</f>
        <v>9.5169842989594571</v>
      </c>
      <c r="AM18" s="112">
        <f t="shared" si="17"/>
        <v>4594.1591633663184</v>
      </c>
      <c r="AN18" s="116">
        <f>((ROUND(AM18,0)/ROUND(AM15,0))*100)-100</f>
        <v>12.874692874692869</v>
      </c>
      <c r="AO18" s="111">
        <v>14060006</v>
      </c>
      <c r="AP18" s="116">
        <f>((AO18/AO15)*100)-100</f>
        <v>58.404397466432016</v>
      </c>
      <c r="AQ18" s="112">
        <f t="shared" si="19"/>
        <v>3660.5569117515365</v>
      </c>
      <c r="AR18" s="115">
        <f>((ROUND(AQ18,0)/ROUND(AQ15,0))*100)-100</f>
        <v>63.291703835860858</v>
      </c>
      <c r="AS18" s="411" t="str">
        <f>AH18</f>
        <v>　　　　48</v>
      </c>
      <c r="AT18" s="111">
        <v>1493655545</v>
      </c>
      <c r="AU18" s="116">
        <f>((AT18/AT15)*100)-100</f>
        <v>-1.0712170070380438</v>
      </c>
      <c r="AV18" s="111">
        <v>7848906</v>
      </c>
      <c r="AW18" s="116">
        <f>((AV18/AV15)*100)-100</f>
        <v>41.840939988943887</v>
      </c>
      <c r="AX18" s="112">
        <f t="shared" si="22"/>
        <v>5254.8300217370397</v>
      </c>
      <c r="AY18" s="116">
        <f>((ROUND(AX18,0)/ROUND(AX15,0))*100)-100</f>
        <v>43.383356070941346</v>
      </c>
      <c r="AZ18" s="111">
        <v>4757231</v>
      </c>
      <c r="BA18" s="116">
        <f>((AZ18/AZ15)*100)-100</f>
        <v>76.998757311029436</v>
      </c>
      <c r="BB18" s="112">
        <f t="shared" si="24"/>
        <v>3184.9585508016175</v>
      </c>
      <c r="BC18" s="115">
        <f>((ROUND(BB18,0)/ROUND(BB15,0))*100)-100</f>
        <v>78.932584269662925</v>
      </c>
      <c r="BD18" s="411" t="str">
        <f>AS18</f>
        <v>　　　　48</v>
      </c>
      <c r="BE18" s="111">
        <f t="shared" si="25"/>
        <v>7154170580</v>
      </c>
      <c r="BF18" s="115">
        <f>((BE18/BE15)*100)-100</f>
        <v>-0.85965378412140581</v>
      </c>
      <c r="BG18" s="111">
        <f t="shared" si="27"/>
        <v>453226215</v>
      </c>
      <c r="BH18" s="116">
        <f>((BG18/BG15)*100)-100</f>
        <v>97.989341013733821</v>
      </c>
      <c r="BI18" s="112">
        <f t="shared" si="29"/>
        <v>63.351329120810533</v>
      </c>
      <c r="BJ18" s="115">
        <f>((ROUND(BI18,0)/ROUND(BI15,0))*100)-100</f>
        <v>96.875</v>
      </c>
      <c r="BK18" s="111">
        <f t="shared" si="30"/>
        <v>156796153</v>
      </c>
      <c r="BL18" s="116">
        <f>((BK18/BK15)*100)-100</f>
        <v>93.321754374838065</v>
      </c>
      <c r="BM18" s="112">
        <f t="shared" si="32"/>
        <v>21.916747895043901</v>
      </c>
      <c r="BN18" s="115">
        <f>((ROUND(BM18,0)/ROUND(BM15,0))*100)-100</f>
        <v>100</v>
      </c>
    </row>
    <row r="19" spans="1:66" ht="12" hidden="1" customHeight="1" x14ac:dyDescent="0.15">
      <c r="A19" s="110" t="s">
        <v>9</v>
      </c>
      <c r="B19" s="111">
        <v>842640840</v>
      </c>
      <c r="C19" s="116">
        <f>((B19/B18)*100)-100</f>
        <v>1.370162595045187</v>
      </c>
      <c r="D19" s="111">
        <v>46692829</v>
      </c>
      <c r="E19" s="116">
        <f>((D19/D18)*100)-100</f>
        <v>1.3978835120309441</v>
      </c>
      <c r="F19" s="112">
        <f t="shared" si="0"/>
        <v>55412.492230972333</v>
      </c>
      <c r="G19" s="116">
        <f t="shared" si="33"/>
        <v>2.7077278552994244E-2</v>
      </c>
      <c r="H19" s="111">
        <v>21073770</v>
      </c>
      <c r="I19" s="116">
        <f t="shared" si="1"/>
        <v>0.83136786415549579</v>
      </c>
      <c r="J19" s="112">
        <f t="shared" si="2"/>
        <v>25009.19608881051</v>
      </c>
      <c r="K19" s="115">
        <f t="shared" si="34"/>
        <v>-0.53295151732092449</v>
      </c>
      <c r="L19" s="411" t="str">
        <f t="shared" si="3"/>
        <v>　　　　49</v>
      </c>
      <c r="M19" s="111">
        <v>836383023</v>
      </c>
      <c r="N19" s="116">
        <f t="shared" si="4"/>
        <v>1.3101040796758383</v>
      </c>
      <c r="O19" s="111">
        <v>17300059</v>
      </c>
      <c r="P19" s="116">
        <f t="shared" si="5"/>
        <v>2.1596717154434231</v>
      </c>
      <c r="Q19" s="112">
        <f t="shared" si="6"/>
        <v>20684.373695136564</v>
      </c>
      <c r="R19" s="116">
        <f t="shared" si="35"/>
        <v>0.83853354134164704</v>
      </c>
      <c r="S19" s="111">
        <v>5285807</v>
      </c>
      <c r="T19" s="116">
        <f t="shared" si="7"/>
        <v>-0.19766719106027608</v>
      </c>
      <c r="U19" s="112">
        <f t="shared" si="8"/>
        <v>6319.8401386011874</v>
      </c>
      <c r="V19" s="115">
        <f t="shared" si="36"/>
        <v>-1.4809041309431024</v>
      </c>
      <c r="W19" s="411" t="str">
        <f t="shared" si="9"/>
        <v>　　　　49</v>
      </c>
      <c r="X19" s="111">
        <v>173009802</v>
      </c>
      <c r="Y19" s="115">
        <f t="shared" si="10"/>
        <v>6.3045431225692994</v>
      </c>
      <c r="Z19" s="111">
        <v>376218764</v>
      </c>
      <c r="AA19" s="116">
        <f t="shared" si="11"/>
        <v>3.1448641202321568</v>
      </c>
      <c r="AB19" s="112">
        <f t="shared" si="12"/>
        <v>2174.5517285777833</v>
      </c>
      <c r="AC19" s="382">
        <f t="shared" si="37"/>
        <v>-2.9451137884872907</v>
      </c>
      <c r="AD19" s="111">
        <v>139473862</v>
      </c>
      <c r="AE19" s="116">
        <f t="shared" si="13"/>
        <v>24.772397098633192</v>
      </c>
      <c r="AF19" s="112">
        <f t="shared" si="14"/>
        <v>806.16161851916343</v>
      </c>
      <c r="AG19" s="115">
        <f t="shared" si="38"/>
        <v>17.321688500727788</v>
      </c>
      <c r="AH19" s="411" t="str">
        <f t="shared" si="45"/>
        <v>　　　　49</v>
      </c>
      <c r="AI19" s="111">
        <v>3839865370</v>
      </c>
      <c r="AJ19" s="116">
        <f t="shared" si="15"/>
        <v>-2.8166984076165136E-2</v>
      </c>
      <c r="AK19" s="111">
        <v>17671581</v>
      </c>
      <c r="AL19" s="116">
        <f t="shared" si="16"/>
        <v>0.14540469206399109</v>
      </c>
      <c r="AM19" s="112">
        <f t="shared" si="17"/>
        <v>4602.1355691436647</v>
      </c>
      <c r="AN19" s="116">
        <f t="shared" si="39"/>
        <v>0.17414018284718225</v>
      </c>
      <c r="AO19" s="111">
        <v>15168317</v>
      </c>
      <c r="AP19" s="116">
        <f t="shared" si="18"/>
        <v>7.8827206759371222</v>
      </c>
      <c r="AQ19" s="112">
        <f t="shared" si="19"/>
        <v>3950.2210464217392</v>
      </c>
      <c r="AR19" s="115">
        <f t="shared" si="40"/>
        <v>7.8940180278612502</v>
      </c>
      <c r="AS19" s="411" t="str">
        <f t="shared" si="46"/>
        <v>　　　　49</v>
      </c>
      <c r="AT19" s="111">
        <v>1469771265</v>
      </c>
      <c r="AU19" s="116">
        <f t="shared" si="20"/>
        <v>-1.5990487284670394</v>
      </c>
      <c r="AV19" s="111">
        <v>8404689</v>
      </c>
      <c r="AW19" s="116">
        <f t="shared" si="21"/>
        <v>7.0810250498604574</v>
      </c>
      <c r="AX19" s="112">
        <f t="shared" si="22"/>
        <v>5718.3652995148195</v>
      </c>
      <c r="AY19" s="116">
        <f t="shared" si="41"/>
        <v>8.8106565176022826</v>
      </c>
      <c r="AZ19" s="111">
        <v>5970603</v>
      </c>
      <c r="BA19" s="116">
        <f t="shared" si="23"/>
        <v>25.505845732528016</v>
      </c>
      <c r="BB19" s="112">
        <f t="shared" si="24"/>
        <v>4062.2667908805524</v>
      </c>
      <c r="BC19" s="115">
        <f t="shared" si="42"/>
        <v>27.535321821036106</v>
      </c>
      <c r="BD19" s="411" t="str">
        <f t="shared" si="47"/>
        <v>　　　　49</v>
      </c>
      <c r="BE19" s="111">
        <f t="shared" si="25"/>
        <v>7161670300</v>
      </c>
      <c r="BF19" s="115">
        <f t="shared" si="26"/>
        <v>0.10483004166781029</v>
      </c>
      <c r="BG19" s="111">
        <f t="shared" si="27"/>
        <v>466287922</v>
      </c>
      <c r="BH19" s="116">
        <f t="shared" si="28"/>
        <v>2.8819398719025884</v>
      </c>
      <c r="BI19" s="112">
        <f t="shared" si="29"/>
        <v>65.108822728128104</v>
      </c>
      <c r="BJ19" s="115">
        <f t="shared" si="43"/>
        <v>3.1746031746031917</v>
      </c>
      <c r="BK19" s="111">
        <f t="shared" si="30"/>
        <v>186972359</v>
      </c>
      <c r="BL19" s="116">
        <f t="shared" si="31"/>
        <v>19.245501514313304</v>
      </c>
      <c r="BM19" s="112">
        <f t="shared" si="32"/>
        <v>26.107367578761618</v>
      </c>
      <c r="BN19" s="115">
        <f t="shared" si="44"/>
        <v>18.181818181818187</v>
      </c>
    </row>
    <row r="20" spans="1:66" ht="12" hidden="1" customHeight="1" x14ac:dyDescent="0.15">
      <c r="A20" s="110" t="s">
        <v>10</v>
      </c>
      <c r="B20" s="111">
        <v>856913999</v>
      </c>
      <c r="C20" s="116">
        <f>((B20/B19)*100)-100</f>
        <v>1.6938603403082055</v>
      </c>
      <c r="D20" s="111">
        <v>41133200</v>
      </c>
      <c r="E20" s="116">
        <f>((D20/D19)*100)-100</f>
        <v>-11.906815498371287</v>
      </c>
      <c r="F20" s="112">
        <f t="shared" si="0"/>
        <v>48001.549803132577</v>
      </c>
      <c r="G20" s="116">
        <f t="shared" si="33"/>
        <v>-13.372554681296464</v>
      </c>
      <c r="H20" s="111">
        <v>21127152</v>
      </c>
      <c r="I20" s="116">
        <f t="shared" si="1"/>
        <v>0.25331015760350795</v>
      </c>
      <c r="J20" s="112">
        <f t="shared" si="2"/>
        <v>24654.926894244843</v>
      </c>
      <c r="K20" s="115">
        <f t="shared" si="34"/>
        <v>-1.4154904234475651</v>
      </c>
      <c r="L20" s="411" t="str">
        <f t="shared" si="3"/>
        <v>　　　　50</v>
      </c>
      <c r="M20" s="111">
        <v>831502659</v>
      </c>
      <c r="N20" s="116">
        <f t="shared" si="4"/>
        <v>-0.58350825707756826</v>
      </c>
      <c r="O20" s="111">
        <v>10802337</v>
      </c>
      <c r="P20" s="116">
        <f t="shared" si="5"/>
        <v>-37.558958613956172</v>
      </c>
      <c r="Q20" s="112">
        <f t="shared" si="6"/>
        <v>12991.343903808251</v>
      </c>
      <c r="R20" s="116">
        <f t="shared" si="35"/>
        <v>-37.192999419841421</v>
      </c>
      <c r="S20" s="111">
        <v>5124215</v>
      </c>
      <c r="T20" s="116">
        <f t="shared" si="7"/>
        <v>-3.0570923228941211</v>
      </c>
      <c r="U20" s="112">
        <f t="shared" si="8"/>
        <v>6162.596047693457</v>
      </c>
      <c r="V20" s="115">
        <f t="shared" si="36"/>
        <v>-2.4841772151898738</v>
      </c>
      <c r="W20" s="411" t="str">
        <f t="shared" si="9"/>
        <v>　　　　50</v>
      </c>
      <c r="X20" s="111">
        <v>178718981</v>
      </c>
      <c r="Y20" s="115">
        <f t="shared" si="10"/>
        <v>3.2999164983727383</v>
      </c>
      <c r="Z20" s="111">
        <v>382347275</v>
      </c>
      <c r="AA20" s="116">
        <f t="shared" si="11"/>
        <v>1.6289753692348938</v>
      </c>
      <c r="AB20" s="112">
        <f t="shared" si="12"/>
        <v>2139.3769864880778</v>
      </c>
      <c r="AC20" s="382">
        <f t="shared" si="37"/>
        <v>-1.6551724137931103</v>
      </c>
      <c r="AD20" s="111">
        <v>180872734</v>
      </c>
      <c r="AE20" s="116">
        <f t="shared" si="13"/>
        <v>29.682172276838514</v>
      </c>
      <c r="AF20" s="112">
        <f t="shared" si="14"/>
        <v>1012.0510590870032</v>
      </c>
      <c r="AG20" s="115">
        <f t="shared" si="38"/>
        <v>25.558312655086851</v>
      </c>
      <c r="AH20" s="411" t="str">
        <f t="shared" si="45"/>
        <v>　　　　50</v>
      </c>
      <c r="AI20" s="111">
        <v>3871173185</v>
      </c>
      <c r="AJ20" s="116">
        <f t="shared" si="15"/>
        <v>0.8153362678962992</v>
      </c>
      <c r="AK20" s="111">
        <v>17919651</v>
      </c>
      <c r="AL20" s="116">
        <f t="shared" si="16"/>
        <v>1.4037793222915411</v>
      </c>
      <c r="AM20" s="112">
        <f t="shared" si="17"/>
        <v>4628.9975011799943</v>
      </c>
      <c r="AN20" s="116">
        <f t="shared" si="39"/>
        <v>0.5867014341590675</v>
      </c>
      <c r="AO20" s="111">
        <v>16464987</v>
      </c>
      <c r="AP20" s="116">
        <f t="shared" si="18"/>
        <v>8.548542333338645</v>
      </c>
      <c r="AQ20" s="112">
        <f t="shared" si="19"/>
        <v>4253.2292442504095</v>
      </c>
      <c r="AR20" s="115">
        <f t="shared" si="40"/>
        <v>7.6708860759493689</v>
      </c>
      <c r="AS20" s="411" t="str">
        <f t="shared" si="46"/>
        <v>　　　　50</v>
      </c>
      <c r="AT20" s="111">
        <v>1445577694</v>
      </c>
      <c r="AU20" s="116">
        <f t="shared" si="20"/>
        <v>-1.6460772894481721</v>
      </c>
      <c r="AV20" s="111">
        <v>21104019</v>
      </c>
      <c r="AW20" s="116">
        <f t="shared" si="21"/>
        <v>151.09815485141689</v>
      </c>
      <c r="AX20" s="112">
        <f t="shared" si="22"/>
        <v>14599.020922634685</v>
      </c>
      <c r="AY20" s="116">
        <f t="shared" si="41"/>
        <v>155.31654424623994</v>
      </c>
      <c r="AZ20" s="111">
        <v>8268322</v>
      </c>
      <c r="BA20" s="116">
        <f t="shared" si="23"/>
        <v>38.483868379793478</v>
      </c>
      <c r="BB20" s="112">
        <f t="shared" si="24"/>
        <v>5719.7354623818655</v>
      </c>
      <c r="BC20" s="115">
        <f t="shared" si="42"/>
        <v>40.817331363860177</v>
      </c>
      <c r="BD20" s="411" t="str">
        <f t="shared" si="47"/>
        <v>　　　　50</v>
      </c>
      <c r="BE20" s="111">
        <f t="shared" si="25"/>
        <v>7183886518</v>
      </c>
      <c r="BF20" s="115">
        <f t="shared" si="26"/>
        <v>0.31021000785248987</v>
      </c>
      <c r="BG20" s="111">
        <f t="shared" si="27"/>
        <v>473306482</v>
      </c>
      <c r="BH20" s="116">
        <f t="shared" si="28"/>
        <v>1.5051987557164352</v>
      </c>
      <c r="BI20" s="112">
        <f t="shared" si="29"/>
        <v>65.884459729991519</v>
      </c>
      <c r="BJ20" s="115">
        <f t="shared" si="43"/>
        <v>1.538461538461533</v>
      </c>
      <c r="BK20" s="111">
        <f t="shared" si="30"/>
        <v>231857410</v>
      </c>
      <c r="BL20" s="116">
        <f t="shared" si="31"/>
        <v>24.006249501296622</v>
      </c>
      <c r="BM20" s="112">
        <f t="shared" si="32"/>
        <v>32.274648189257491</v>
      </c>
      <c r="BN20" s="115">
        <f t="shared" si="44"/>
        <v>23.07692307692308</v>
      </c>
    </row>
    <row r="21" spans="1:66" ht="12" customHeight="1" x14ac:dyDescent="0.15">
      <c r="A21" s="110" t="s">
        <v>449</v>
      </c>
      <c r="B21" s="111">
        <v>883246594</v>
      </c>
      <c r="C21" s="116">
        <f>((B21/B18)*100)-100</f>
        <v>6.2550574279070901</v>
      </c>
      <c r="D21" s="111">
        <v>47003067</v>
      </c>
      <c r="E21" s="116">
        <f>((D21/D18)*100)-100</f>
        <v>2.0715945991232445</v>
      </c>
      <c r="F21" s="112">
        <f t="shared" si="0"/>
        <v>53216.244839547035</v>
      </c>
      <c r="G21" s="116">
        <f>((ROUND(F21,0)/ROUND(F18,0))*100)-100</f>
        <v>-3.9370363016047776</v>
      </c>
      <c r="H21" s="111">
        <v>26624759</v>
      </c>
      <c r="I21" s="116">
        <f>((H21/H18)*100)-100</f>
        <v>27.391106053804549</v>
      </c>
      <c r="J21" s="112">
        <f t="shared" si="2"/>
        <v>30144.19662738037</v>
      </c>
      <c r="K21" s="115">
        <f>((ROUND(J21,0)/ROUND(J18,0))*100)-100</f>
        <v>19.890227896432407</v>
      </c>
      <c r="L21" s="411" t="str">
        <f t="shared" si="3"/>
        <v>　　　　51</v>
      </c>
      <c r="M21" s="111">
        <v>844570416</v>
      </c>
      <c r="N21" s="116">
        <f>((M21/M18)*100)-100</f>
        <v>2.3018334837424419</v>
      </c>
      <c r="O21" s="111">
        <v>12059516</v>
      </c>
      <c r="P21" s="116">
        <f>((O21/O18)*100)-100</f>
        <v>-28.786589941274926</v>
      </c>
      <c r="Q21" s="112">
        <f t="shared" si="6"/>
        <v>14278.87571188617</v>
      </c>
      <c r="R21" s="116">
        <f>((ROUND(Q21,0)/ROUND(Q18,0))*100)-100</f>
        <v>-30.387090483619346</v>
      </c>
      <c r="S21" s="111">
        <v>6359423</v>
      </c>
      <c r="T21" s="116">
        <f>((S21/S18)*100)-100</f>
        <v>20.073481820056216</v>
      </c>
      <c r="U21" s="112">
        <f t="shared" si="8"/>
        <v>7529.7723902277912</v>
      </c>
      <c r="V21" s="115">
        <f>((ROUND(U21,0)/ROUND(U18,0))*100)-100</f>
        <v>17.381137957911136</v>
      </c>
      <c r="W21" s="411" t="str">
        <f t="shared" si="9"/>
        <v>　　　　51</v>
      </c>
      <c r="X21" s="111">
        <v>187056304</v>
      </c>
      <c r="Y21" s="115">
        <f>((X21/X18)*100)-100</f>
        <v>14.935308318059541</v>
      </c>
      <c r="Z21" s="111">
        <v>518721651</v>
      </c>
      <c r="AA21" s="116">
        <f>((Z21/Z18)*100)-100</f>
        <v>42.213731286984626</v>
      </c>
      <c r="AB21" s="112">
        <f t="shared" si="12"/>
        <v>2773.0776237298051</v>
      </c>
      <c r="AC21" s="382">
        <f>((ROUND(AB21,0)/ROUND(AB18,0))*100)-100</f>
        <v>23.739402052655052</v>
      </c>
      <c r="AD21" s="111">
        <v>223220291</v>
      </c>
      <c r="AE21" s="116">
        <f>((AD21/AD18)*100)-100</f>
        <v>99.691400164458486</v>
      </c>
      <c r="AF21" s="112">
        <f t="shared" si="14"/>
        <v>1193.3320942768119</v>
      </c>
      <c r="AG21" s="115">
        <f>((ROUND(AF21,0)/ROUND(AF18,0))*100)-100</f>
        <v>73.653566229985444</v>
      </c>
      <c r="AH21" s="411" t="str">
        <f>W21</f>
        <v>　　　　51</v>
      </c>
      <c r="AI21" s="111">
        <v>3859758348</v>
      </c>
      <c r="AJ21" s="116">
        <f>((AI21/AI18)*100)-100</f>
        <v>0.48975155815789151</v>
      </c>
      <c r="AK21" s="111">
        <v>22385566</v>
      </c>
      <c r="AL21" s="116">
        <f>((AK21/AK18)*100)-100</f>
        <v>26.859705780196364</v>
      </c>
      <c r="AM21" s="112">
        <f t="shared" si="17"/>
        <v>5799.7325173477411</v>
      </c>
      <c r="AN21" s="116">
        <f>((ROUND(AM21,0)/ROUND(AM18,0))*100)-100</f>
        <v>26.251632564214191</v>
      </c>
      <c r="AO21" s="111">
        <v>18534028</v>
      </c>
      <c r="AP21" s="116">
        <f>((AO21/AO18)*100)-100</f>
        <v>31.820911029483199</v>
      </c>
      <c r="AQ21" s="112">
        <f t="shared" si="19"/>
        <v>4801.8622745135644</v>
      </c>
      <c r="AR21" s="115">
        <f>((ROUND(AQ21,0)/ROUND(AQ18,0))*100)-100</f>
        <v>31.166347992351803</v>
      </c>
      <c r="AS21" s="411" t="str">
        <f>AH21</f>
        <v>　　　　51</v>
      </c>
      <c r="AT21" s="111">
        <v>1458332778</v>
      </c>
      <c r="AU21" s="116">
        <f>((AT21/AT18)*100)-100</f>
        <v>-2.3648536048517173</v>
      </c>
      <c r="AV21" s="111">
        <v>37113275</v>
      </c>
      <c r="AW21" s="116">
        <f>((AV21/AV18)*100)-100</f>
        <v>372.84647057819268</v>
      </c>
      <c r="AX21" s="112">
        <f t="shared" si="22"/>
        <v>25449.112548164914</v>
      </c>
      <c r="AY21" s="116">
        <f>((ROUND(AX21,0)/ROUND(AX18,0))*100)-100</f>
        <v>384.28163653663177</v>
      </c>
      <c r="AZ21" s="111">
        <v>9814278</v>
      </c>
      <c r="BA21" s="116">
        <f>((AZ21/AZ18)*100)-100</f>
        <v>106.30232166569166</v>
      </c>
      <c r="BB21" s="112">
        <f t="shared" si="24"/>
        <v>6729.7931912766762</v>
      </c>
      <c r="BC21" s="115">
        <f>((ROUND(BB21,0)/ROUND(BB18,0))*100)-100</f>
        <v>111.30298273155415</v>
      </c>
      <c r="BD21" s="411" t="str">
        <f>AS21</f>
        <v>　　　　51</v>
      </c>
      <c r="BE21" s="111">
        <f t="shared" si="25"/>
        <v>7232964440</v>
      </c>
      <c r="BF21" s="115">
        <f>((BE21/BE18)*100)-100</f>
        <v>1.1013696013941114</v>
      </c>
      <c r="BG21" s="111">
        <f t="shared" si="27"/>
        <v>637283075</v>
      </c>
      <c r="BH21" s="116">
        <f>((BG21/BG18)*100)-100</f>
        <v>40.610373784314305</v>
      </c>
      <c r="BI21" s="112">
        <f t="shared" si="29"/>
        <v>88.108144355815469</v>
      </c>
      <c r="BJ21" s="115">
        <f>((ROUND(BI21,0)/ROUND(BI18,0))*100)-100</f>
        <v>39.682539682539669</v>
      </c>
      <c r="BK21" s="111">
        <f t="shared" si="30"/>
        <v>284552779</v>
      </c>
      <c r="BL21" s="116">
        <f>((BK21/BK18)*100)-100</f>
        <v>81.479439103330549</v>
      </c>
      <c r="BM21" s="112">
        <f t="shared" si="32"/>
        <v>39.341100230820437</v>
      </c>
      <c r="BN21" s="115">
        <f>((ROUND(BM21,0)/ROUND(BM18,0))*100)-100</f>
        <v>77.27272727272728</v>
      </c>
    </row>
    <row r="22" spans="1:66" ht="12" hidden="1" customHeight="1" x14ac:dyDescent="0.15">
      <c r="A22" s="110" t="s">
        <v>11</v>
      </c>
      <c r="B22" s="111">
        <v>898468793</v>
      </c>
      <c r="C22" s="116">
        <f>((B22/B21)*100)-100</f>
        <v>1.7234370450343306</v>
      </c>
      <c r="D22" s="111">
        <v>47784982</v>
      </c>
      <c r="E22" s="116">
        <f>((D22/D21)*100)-100</f>
        <v>1.6635403813117193</v>
      </c>
      <c r="F22" s="112">
        <f t="shared" si="0"/>
        <v>53184.910118519831</v>
      </c>
      <c r="G22" s="116">
        <f t="shared" si="33"/>
        <v>-5.8253156945269779E-2</v>
      </c>
      <c r="H22" s="111">
        <v>32651847</v>
      </c>
      <c r="I22" s="116">
        <f t="shared" si="1"/>
        <v>22.637155138192981</v>
      </c>
      <c r="J22" s="112">
        <f t="shared" si="2"/>
        <v>36341.659559454507</v>
      </c>
      <c r="K22" s="115">
        <f t="shared" si="34"/>
        <v>20.561305732484072</v>
      </c>
      <c r="L22" s="411" t="str">
        <f t="shared" si="3"/>
        <v>　　　　52</v>
      </c>
      <c r="M22" s="111">
        <v>853584144</v>
      </c>
      <c r="N22" s="116">
        <f t="shared" si="4"/>
        <v>1.0672559480226766</v>
      </c>
      <c r="O22" s="111">
        <v>12171346</v>
      </c>
      <c r="P22" s="116">
        <f t="shared" si="5"/>
        <v>0.92731748106641021</v>
      </c>
      <c r="Q22" s="112">
        <f t="shared" si="6"/>
        <v>14259.105075410118</v>
      </c>
      <c r="R22" s="116">
        <f t="shared" si="35"/>
        <v>-0.14006583094054292</v>
      </c>
      <c r="S22" s="111">
        <v>7761660</v>
      </c>
      <c r="T22" s="116">
        <f t="shared" si="7"/>
        <v>22.049751997940703</v>
      </c>
      <c r="U22" s="112">
        <f t="shared" si="8"/>
        <v>9093.0227026335215</v>
      </c>
      <c r="V22" s="115">
        <f t="shared" si="36"/>
        <v>20.756972111553779</v>
      </c>
      <c r="W22" s="411" t="str">
        <f t="shared" si="9"/>
        <v>　　　　52</v>
      </c>
      <c r="X22" s="111">
        <v>192250783</v>
      </c>
      <c r="Y22" s="115">
        <f t="shared" si="10"/>
        <v>2.7769601392316474</v>
      </c>
      <c r="Z22" s="111">
        <v>531405596</v>
      </c>
      <c r="AA22" s="116">
        <f t="shared" si="11"/>
        <v>2.4452314599839156</v>
      </c>
      <c r="AB22" s="112">
        <f t="shared" si="12"/>
        <v>2764.1270829050409</v>
      </c>
      <c r="AC22" s="382">
        <f t="shared" si="37"/>
        <v>-0.3245582401731042</v>
      </c>
      <c r="AD22" s="111">
        <v>267120528</v>
      </c>
      <c r="AE22" s="116">
        <f t="shared" si="13"/>
        <v>19.666777067323153</v>
      </c>
      <c r="AF22" s="112">
        <f t="shared" si="14"/>
        <v>1389.437919740488</v>
      </c>
      <c r="AG22" s="115">
        <f t="shared" si="38"/>
        <v>16.42917015926237</v>
      </c>
      <c r="AH22" s="411" t="str">
        <f t="shared" si="45"/>
        <v>　　　　52</v>
      </c>
      <c r="AI22" s="111">
        <v>3908133663</v>
      </c>
      <c r="AJ22" s="116">
        <f t="shared" si="15"/>
        <v>1.2533249659286696</v>
      </c>
      <c r="AK22" s="111">
        <v>22665482</v>
      </c>
      <c r="AL22" s="116">
        <f t="shared" si="16"/>
        <v>1.2504307463121478</v>
      </c>
      <c r="AM22" s="112">
        <f t="shared" si="17"/>
        <v>5799.5667381041667</v>
      </c>
      <c r="AN22" s="116">
        <f t="shared" si="39"/>
        <v>0</v>
      </c>
      <c r="AO22" s="111">
        <v>20732316</v>
      </c>
      <c r="AP22" s="116">
        <f t="shared" si="18"/>
        <v>11.860821619563765</v>
      </c>
      <c r="AQ22" s="112">
        <f t="shared" si="19"/>
        <v>5304.9147720513874</v>
      </c>
      <c r="AR22" s="115">
        <f t="shared" si="40"/>
        <v>10.47480216576426</v>
      </c>
      <c r="AS22" s="411" t="str">
        <f t="shared" si="46"/>
        <v>　　　　52</v>
      </c>
      <c r="AT22" s="111">
        <v>1402514822</v>
      </c>
      <c r="AU22" s="116">
        <f t="shared" si="20"/>
        <v>-3.8275184403761671</v>
      </c>
      <c r="AV22" s="111">
        <v>36382102</v>
      </c>
      <c r="AW22" s="116">
        <f t="shared" si="21"/>
        <v>-1.9701117726743291</v>
      </c>
      <c r="AX22" s="112">
        <f t="shared" si="22"/>
        <v>25940.618544136854</v>
      </c>
      <c r="AY22" s="116">
        <f t="shared" si="41"/>
        <v>1.9332783213485811</v>
      </c>
      <c r="AZ22" s="111">
        <v>11065405</v>
      </c>
      <c r="BA22" s="116">
        <f t="shared" si="23"/>
        <v>12.74802894313774</v>
      </c>
      <c r="BB22" s="112">
        <f t="shared" si="24"/>
        <v>7889.6884556418618</v>
      </c>
      <c r="BC22" s="115">
        <f t="shared" si="42"/>
        <v>17.236255572065389</v>
      </c>
      <c r="BD22" s="411" t="str">
        <f t="shared" si="47"/>
        <v>　　　　52</v>
      </c>
      <c r="BE22" s="111">
        <f t="shared" si="25"/>
        <v>7254952205</v>
      </c>
      <c r="BF22" s="115">
        <f t="shared" si="26"/>
        <v>0.30399382137706255</v>
      </c>
      <c r="BG22" s="111">
        <f t="shared" si="27"/>
        <v>650409508</v>
      </c>
      <c r="BH22" s="116">
        <f t="shared" si="28"/>
        <v>2.0597491938727472</v>
      </c>
      <c r="BI22" s="112">
        <f t="shared" si="29"/>
        <v>89.650419413066274</v>
      </c>
      <c r="BJ22" s="115">
        <f t="shared" si="43"/>
        <v>2.2727272727272663</v>
      </c>
      <c r="BK22" s="111">
        <f t="shared" si="30"/>
        <v>339331756</v>
      </c>
      <c r="BL22" s="116">
        <f t="shared" si="31"/>
        <v>19.250902132289482</v>
      </c>
      <c r="BM22" s="112">
        <f t="shared" si="32"/>
        <v>46.77243163175325</v>
      </c>
      <c r="BN22" s="115">
        <f t="shared" si="44"/>
        <v>20.512820512820511</v>
      </c>
    </row>
    <row r="23" spans="1:66" ht="12" hidden="1" customHeight="1" x14ac:dyDescent="0.15">
      <c r="A23" s="110" t="s">
        <v>12</v>
      </c>
      <c r="B23" s="111">
        <v>909771838</v>
      </c>
      <c r="C23" s="116">
        <f>((B23/B22)*100)-100</f>
        <v>1.2580342342508146</v>
      </c>
      <c r="D23" s="111">
        <v>48239589</v>
      </c>
      <c r="E23" s="116">
        <f>((D23/D22)*100)-100</f>
        <v>0.95135957150719719</v>
      </c>
      <c r="F23" s="112">
        <f t="shared" si="0"/>
        <v>53023.831893991861</v>
      </c>
      <c r="G23" s="116">
        <f t="shared" si="33"/>
        <v>-0.30271693146563905</v>
      </c>
      <c r="H23" s="111">
        <v>38990730</v>
      </c>
      <c r="I23" s="116">
        <f t="shared" si="1"/>
        <v>19.413551092530838</v>
      </c>
      <c r="J23" s="112">
        <f t="shared" si="2"/>
        <v>42857.701647168375</v>
      </c>
      <c r="K23" s="115">
        <f t="shared" si="34"/>
        <v>17.929668152550775</v>
      </c>
      <c r="L23" s="411" t="str">
        <f t="shared" si="3"/>
        <v>　　　　53</v>
      </c>
      <c r="M23" s="111">
        <v>845373299</v>
      </c>
      <c r="N23" s="116">
        <f t="shared" si="4"/>
        <v>-0.96192567044684552</v>
      </c>
      <c r="O23" s="111">
        <v>12062679</v>
      </c>
      <c r="P23" s="116">
        <f t="shared" si="5"/>
        <v>-0.89281004746722203</v>
      </c>
      <c r="Q23" s="112">
        <f t="shared" si="6"/>
        <v>14269.056065845771</v>
      </c>
      <c r="R23" s="116">
        <f t="shared" si="35"/>
        <v>7.0131145241589365E-2</v>
      </c>
      <c r="S23" s="111">
        <v>9021387</v>
      </c>
      <c r="T23" s="116">
        <f t="shared" si="7"/>
        <v>16.230123452972677</v>
      </c>
      <c r="U23" s="112">
        <f t="shared" si="8"/>
        <v>10671.483249673824</v>
      </c>
      <c r="V23" s="115">
        <f t="shared" si="36"/>
        <v>17.354008578027049</v>
      </c>
      <c r="W23" s="411" t="str">
        <f t="shared" si="9"/>
        <v>　　　　53</v>
      </c>
      <c r="X23" s="111">
        <v>196120515</v>
      </c>
      <c r="Y23" s="115">
        <f t="shared" si="10"/>
        <v>2.0128563013446836</v>
      </c>
      <c r="Z23" s="111">
        <v>540620820</v>
      </c>
      <c r="AA23" s="116">
        <f t="shared" si="11"/>
        <v>1.7341224987777508</v>
      </c>
      <c r="AB23" s="112">
        <f t="shared" si="12"/>
        <v>2756.5745480527626</v>
      </c>
      <c r="AC23" s="382">
        <f t="shared" si="37"/>
        <v>-0.25325615050650185</v>
      </c>
      <c r="AD23" s="111">
        <v>294243908</v>
      </c>
      <c r="AE23" s="116">
        <f t="shared" si="13"/>
        <v>10.153985619555229</v>
      </c>
      <c r="AF23" s="112">
        <f t="shared" si="14"/>
        <v>1500.3219219570171</v>
      </c>
      <c r="AG23" s="115">
        <f t="shared" si="38"/>
        <v>7.9913606911447062</v>
      </c>
      <c r="AH23" s="411" t="str">
        <f t="shared" si="45"/>
        <v>　　　　53</v>
      </c>
      <c r="AI23" s="111">
        <v>3951414414</v>
      </c>
      <c r="AJ23" s="116">
        <f t="shared" si="15"/>
        <v>1.1074531920378661</v>
      </c>
      <c r="AK23" s="111">
        <v>22940237</v>
      </c>
      <c r="AL23" s="116">
        <f t="shared" si="16"/>
        <v>1.2122177679698041</v>
      </c>
      <c r="AM23" s="112">
        <f t="shared" si="17"/>
        <v>5805.5760789660362</v>
      </c>
      <c r="AN23" s="116">
        <f t="shared" si="39"/>
        <v>0.10344827586206407</v>
      </c>
      <c r="AO23" s="111">
        <v>21699755</v>
      </c>
      <c r="AP23" s="116">
        <f t="shared" si="18"/>
        <v>4.6663334670376457</v>
      </c>
      <c r="AQ23" s="112">
        <f t="shared" si="19"/>
        <v>5491.6424162236699</v>
      </c>
      <c r="AR23" s="115">
        <f t="shared" si="40"/>
        <v>3.524976437323275</v>
      </c>
      <c r="AS23" s="411" t="str">
        <f t="shared" si="46"/>
        <v>　　　　53</v>
      </c>
      <c r="AT23" s="111">
        <v>1393322485</v>
      </c>
      <c r="AU23" s="116">
        <f t="shared" si="20"/>
        <v>-0.65541817140240255</v>
      </c>
      <c r="AV23" s="111">
        <v>35739883</v>
      </c>
      <c r="AW23" s="116">
        <f t="shared" si="21"/>
        <v>-1.7652058696333626</v>
      </c>
      <c r="AX23" s="112">
        <f t="shared" si="22"/>
        <v>25650.833446501081</v>
      </c>
      <c r="AY23" s="116">
        <f t="shared" si="41"/>
        <v>-1.1179214371072845</v>
      </c>
      <c r="AZ23" s="111">
        <v>12640621</v>
      </c>
      <c r="BA23" s="116">
        <f t="shared" si="23"/>
        <v>14.235502451107763</v>
      </c>
      <c r="BB23" s="112">
        <f t="shared" si="24"/>
        <v>9072.2866644903097</v>
      </c>
      <c r="BC23" s="115">
        <f t="shared" si="42"/>
        <v>14.980988593155885</v>
      </c>
      <c r="BD23" s="411" t="str">
        <f t="shared" si="47"/>
        <v>　　　　53</v>
      </c>
      <c r="BE23" s="111">
        <f t="shared" si="25"/>
        <v>7296002551</v>
      </c>
      <c r="BF23" s="115">
        <f t="shared" si="26"/>
        <v>0.56582517486067729</v>
      </c>
      <c r="BG23" s="111">
        <f t="shared" si="27"/>
        <v>659603208</v>
      </c>
      <c r="BH23" s="116">
        <f t="shared" si="28"/>
        <v>1.413524846564826</v>
      </c>
      <c r="BI23" s="112">
        <f t="shared" si="29"/>
        <v>90.406109837447062</v>
      </c>
      <c r="BJ23" s="115">
        <f t="shared" si="43"/>
        <v>0</v>
      </c>
      <c r="BK23" s="111">
        <f t="shared" si="30"/>
        <v>376596401</v>
      </c>
      <c r="BL23" s="116">
        <f t="shared" si="31"/>
        <v>10.981773541996461</v>
      </c>
      <c r="BM23" s="112">
        <f t="shared" si="32"/>
        <v>51.616813229921803</v>
      </c>
      <c r="BN23" s="115">
        <f t="shared" si="44"/>
        <v>10.638297872340431</v>
      </c>
    </row>
    <row r="24" spans="1:66" ht="12" customHeight="1" x14ac:dyDescent="0.15">
      <c r="A24" s="110" t="s">
        <v>450</v>
      </c>
      <c r="B24" s="111">
        <v>928470282</v>
      </c>
      <c r="C24" s="116">
        <f>((B24/B21)*100)-100</f>
        <v>5.1201655695261081</v>
      </c>
      <c r="D24" s="111">
        <v>54239809</v>
      </c>
      <c r="E24" s="116">
        <f>((D24/D21)*100)-100</f>
        <v>15.39631871256401</v>
      </c>
      <c r="F24" s="112">
        <f t="shared" si="0"/>
        <v>58418.465352669198</v>
      </c>
      <c r="G24" s="116">
        <f>((ROUND(F24,0)/ROUND(F21,0))*100)-100</f>
        <v>9.7752555622369357</v>
      </c>
      <c r="H24" s="111">
        <v>45234818</v>
      </c>
      <c r="I24" s="116">
        <f>((H24/H21)*100)-100</f>
        <v>69.897567899112261</v>
      </c>
      <c r="J24" s="112">
        <f t="shared" si="2"/>
        <v>48719.726281987772</v>
      </c>
      <c r="K24" s="115">
        <f>((ROUND(J24,0)/ROUND(J21,0))*100)-100</f>
        <v>61.624203821656067</v>
      </c>
      <c r="L24" s="411" t="str">
        <f t="shared" si="3"/>
        <v>　　　　54</v>
      </c>
      <c r="M24" s="111">
        <v>841260308</v>
      </c>
      <c r="N24" s="116">
        <f>((M24/M21)*100)-100</f>
        <v>-0.39192800710178233</v>
      </c>
      <c r="O24" s="111">
        <v>13316294</v>
      </c>
      <c r="P24" s="116">
        <f>((O24/O21)*100)-100</f>
        <v>10.421463017255419</v>
      </c>
      <c r="Q24" s="112">
        <f t="shared" si="6"/>
        <v>15828.981675907144</v>
      </c>
      <c r="R24" s="116">
        <f>((ROUND(Q24,0)/ROUND(Q21,0))*100)-100</f>
        <v>10.855101897892013</v>
      </c>
      <c r="S24" s="111">
        <v>10201861</v>
      </c>
      <c r="T24" s="116">
        <f>((S24/S21)*100)-100</f>
        <v>60.421173430356788</v>
      </c>
      <c r="U24" s="112">
        <f t="shared" si="8"/>
        <v>12126.877855742125</v>
      </c>
      <c r="V24" s="115">
        <f>((ROUND(U24,0)/ROUND(U21,0))*100)-100</f>
        <v>61.049136786188569</v>
      </c>
      <c r="W24" s="411" t="str">
        <f t="shared" si="9"/>
        <v>　　　　54</v>
      </c>
      <c r="X24" s="111">
        <v>199678455</v>
      </c>
      <c r="Y24" s="115">
        <f>((X24/X21)*100)-100</f>
        <v>6.7477816732655924</v>
      </c>
      <c r="Z24" s="111">
        <v>677681482</v>
      </c>
      <c r="AA24" s="116">
        <f>((Z24/Z21)*100)-100</f>
        <v>30.644533671103687</v>
      </c>
      <c r="AB24" s="112">
        <f t="shared" si="12"/>
        <v>3393.8638096934392</v>
      </c>
      <c r="AC24" s="382">
        <f>((ROUND(AB24,0)/ROUND(AB21,0))*100)-100</f>
        <v>22.394518571943749</v>
      </c>
      <c r="AD24" s="111">
        <v>336587444</v>
      </c>
      <c r="AE24" s="116">
        <f>((AD24/AD21)*100)-100</f>
        <v>50.787118183624273</v>
      </c>
      <c r="AF24" s="112">
        <f t="shared" si="14"/>
        <v>1685.6472772688471</v>
      </c>
      <c r="AG24" s="115">
        <f>((ROUND(AF24,0)/ROUND(AF21,0))*100)-100</f>
        <v>41.32439228834869</v>
      </c>
      <c r="AH24" s="411" t="str">
        <f>W24</f>
        <v>　　　　54</v>
      </c>
      <c r="AI24" s="111">
        <v>4029075743</v>
      </c>
      <c r="AJ24" s="116">
        <f>((AI24/AI21)*100)-100</f>
        <v>4.3867356381970097</v>
      </c>
      <c r="AK24" s="111">
        <v>28077148</v>
      </c>
      <c r="AL24" s="116">
        <f>((AK24/AK21)*100)-100</f>
        <v>25.425231597896598</v>
      </c>
      <c r="AM24" s="112">
        <f t="shared" si="17"/>
        <v>6968.6324583945652</v>
      </c>
      <c r="AN24" s="116">
        <f>((ROUND(AM24,0)/ROUND(AM21,0))*100)-100</f>
        <v>20.155172413793096</v>
      </c>
      <c r="AO24" s="111">
        <v>24794951</v>
      </c>
      <c r="AP24" s="116">
        <f>((AO24/AO21)*100)-100</f>
        <v>33.780692464692521</v>
      </c>
      <c r="AQ24" s="112">
        <f t="shared" si="19"/>
        <v>6154.004685337085</v>
      </c>
      <c r="AR24" s="115">
        <f>((ROUND(AQ24,0)/ROUND(AQ21,0))*100)-100</f>
        <v>28.154935443565165</v>
      </c>
      <c r="AS24" s="411" t="str">
        <f>AH24</f>
        <v>　　　　54</v>
      </c>
      <c r="AT24" s="111">
        <v>1347057233</v>
      </c>
      <c r="AU24" s="116">
        <f>((AT24/AT21)*100)-100</f>
        <v>-7.6303259913424171</v>
      </c>
      <c r="AV24" s="111">
        <v>44868218</v>
      </c>
      <c r="AW24" s="116">
        <f>((AV24/AV21)*100)-100</f>
        <v>20.895334620833111</v>
      </c>
      <c r="AX24" s="112">
        <f t="shared" si="22"/>
        <v>33308.323433351841</v>
      </c>
      <c r="AY24" s="116">
        <f>((ROUND(AX24,0)/ROUND(AX21,0))*100)-100</f>
        <v>30.88137058430587</v>
      </c>
      <c r="AZ24" s="111">
        <v>14116781</v>
      </c>
      <c r="BA24" s="116">
        <f>((AZ24/AZ21)*100)-100</f>
        <v>43.839220776097847</v>
      </c>
      <c r="BB24" s="112">
        <f t="shared" si="24"/>
        <v>10479.718793061853</v>
      </c>
      <c r="BC24" s="115">
        <f>((ROUND(BB24,0)/ROUND(BB21,0))*100)-100</f>
        <v>55.720653789004473</v>
      </c>
      <c r="BD24" s="411" t="str">
        <f>AS24</f>
        <v>　　　　54</v>
      </c>
      <c r="BE24" s="111">
        <f t="shared" si="25"/>
        <v>7345542021</v>
      </c>
      <c r="BF24" s="115">
        <f>((BE24/BE21)*100)-100</f>
        <v>1.5564514651478021</v>
      </c>
      <c r="BG24" s="111">
        <f t="shared" si="27"/>
        <v>818182951</v>
      </c>
      <c r="BH24" s="116">
        <f>((BG24/BG21)*100)-100</f>
        <v>28.386110206990821</v>
      </c>
      <c r="BI24" s="112">
        <f t="shared" si="29"/>
        <v>111.38496637292602</v>
      </c>
      <c r="BJ24" s="115">
        <f>((ROUND(BI24,0)/ROUND(BI21,0))*100)-100</f>
        <v>26.13636363636364</v>
      </c>
      <c r="BK24" s="111">
        <f t="shared" si="30"/>
        <v>430935855</v>
      </c>
      <c r="BL24" s="116">
        <f>((BK24/BK21)*100)-100</f>
        <v>51.443207307421858</v>
      </c>
      <c r="BM24" s="112">
        <f t="shared" si="32"/>
        <v>58.666311317532113</v>
      </c>
      <c r="BN24" s="115">
        <f>((ROUND(BM24,0)/ROUND(BM21,0))*100)-100</f>
        <v>51.28205128205127</v>
      </c>
    </row>
    <row r="25" spans="1:66" ht="12" hidden="1" customHeight="1" x14ac:dyDescent="0.15">
      <c r="A25" s="110" t="s">
        <v>13</v>
      </c>
      <c r="B25" s="111">
        <v>938716240</v>
      </c>
      <c r="C25" s="116">
        <f>((B25/B24)*100)-100</f>
        <v>1.1035310659517847</v>
      </c>
      <c r="D25" s="111">
        <v>54778916</v>
      </c>
      <c r="E25" s="116">
        <f>((D25/D24)*100)-100</f>
        <v>0.99393233482810217</v>
      </c>
      <c r="F25" s="112">
        <f t="shared" si="0"/>
        <v>58355.138289713621</v>
      </c>
      <c r="G25" s="116">
        <f t="shared" si="33"/>
        <v>-0.10784347290218932</v>
      </c>
      <c r="H25" s="111">
        <v>50909131</v>
      </c>
      <c r="I25" s="116">
        <f t="shared" si="1"/>
        <v>12.544126959900666</v>
      </c>
      <c r="J25" s="112">
        <f t="shared" si="2"/>
        <v>54232.715735268415</v>
      </c>
      <c r="K25" s="115">
        <f t="shared" si="34"/>
        <v>11.315681444991796</v>
      </c>
      <c r="L25" s="411" t="str">
        <f t="shared" si="3"/>
        <v>　　　　55</v>
      </c>
      <c r="M25" s="111">
        <v>837625957</v>
      </c>
      <c r="N25" s="116">
        <f t="shared" si="4"/>
        <v>-0.43201265594477434</v>
      </c>
      <c r="O25" s="111">
        <v>13231322</v>
      </c>
      <c r="P25" s="116">
        <f t="shared" si="5"/>
        <v>-0.6381054668813988</v>
      </c>
      <c r="Q25" s="112">
        <f t="shared" si="6"/>
        <v>15796.217738271451</v>
      </c>
      <c r="R25" s="116">
        <f t="shared" si="35"/>
        <v>-0.20847810979847736</v>
      </c>
      <c r="S25" s="111">
        <v>11393250</v>
      </c>
      <c r="T25" s="116">
        <f t="shared" si="7"/>
        <v>11.678153623147765</v>
      </c>
      <c r="U25" s="112">
        <f t="shared" si="8"/>
        <v>13601.834929764478</v>
      </c>
      <c r="V25" s="115">
        <f t="shared" si="36"/>
        <v>12.162942195101834</v>
      </c>
      <c r="W25" s="411" t="str">
        <f t="shared" si="9"/>
        <v>　　　　55</v>
      </c>
      <c r="X25" s="111">
        <v>204028849</v>
      </c>
      <c r="Y25" s="115">
        <f t="shared" si="10"/>
        <v>2.1786997500556708</v>
      </c>
      <c r="Z25" s="111">
        <v>687771503</v>
      </c>
      <c r="AA25" s="116">
        <f t="shared" si="11"/>
        <v>1.4889031599656448</v>
      </c>
      <c r="AB25" s="112">
        <f t="shared" si="12"/>
        <v>3370.9522274470119</v>
      </c>
      <c r="AC25" s="382">
        <f t="shared" si="37"/>
        <v>-0.6776664702416042</v>
      </c>
      <c r="AD25" s="111">
        <v>374277993</v>
      </c>
      <c r="AE25" s="116">
        <f t="shared" si="13"/>
        <v>11.197847594100978</v>
      </c>
      <c r="AF25" s="112">
        <f t="shared" si="14"/>
        <v>1834.4366242050407</v>
      </c>
      <c r="AG25" s="115">
        <f t="shared" si="38"/>
        <v>8.7781731909845746</v>
      </c>
      <c r="AH25" s="411" t="str">
        <f t="shared" si="45"/>
        <v>　　　　55</v>
      </c>
      <c r="AI25" s="111">
        <v>3982493600</v>
      </c>
      <c r="AJ25" s="116">
        <f t="shared" si="15"/>
        <v>-1.1561495978557872</v>
      </c>
      <c r="AK25" s="111">
        <v>28062982</v>
      </c>
      <c r="AL25" s="116">
        <f t="shared" si="16"/>
        <v>-5.0453842391689818E-2</v>
      </c>
      <c r="AM25" s="112">
        <f t="shared" si="17"/>
        <v>7046.5855864777786</v>
      </c>
      <c r="AN25" s="116">
        <f t="shared" si="39"/>
        <v>1.1192423590185001</v>
      </c>
      <c r="AO25" s="111">
        <v>26907425</v>
      </c>
      <c r="AP25" s="116">
        <f t="shared" si="18"/>
        <v>8.5197748525496166</v>
      </c>
      <c r="AQ25" s="112">
        <f t="shared" si="19"/>
        <v>6756.4264258955745</v>
      </c>
      <c r="AR25" s="115">
        <f t="shared" si="40"/>
        <v>9.7822554436139058</v>
      </c>
      <c r="AS25" s="411" t="str">
        <f t="shared" si="46"/>
        <v>　　　　55</v>
      </c>
      <c r="AT25" s="111">
        <v>1317212583</v>
      </c>
      <c r="AU25" s="116">
        <f t="shared" si="20"/>
        <v>-2.2155443190438007</v>
      </c>
      <c r="AV25" s="111">
        <v>45315075</v>
      </c>
      <c r="AW25" s="116">
        <f t="shared" si="21"/>
        <v>0.99593213173743322</v>
      </c>
      <c r="AX25" s="112">
        <f t="shared" si="22"/>
        <v>34402.248797831293</v>
      </c>
      <c r="AY25" s="116">
        <f t="shared" si="41"/>
        <v>3.2844962171250103</v>
      </c>
      <c r="AZ25" s="111">
        <v>17647674</v>
      </c>
      <c r="BA25" s="116">
        <f t="shared" si="23"/>
        <v>25.012026466940299</v>
      </c>
      <c r="BB25" s="112">
        <f t="shared" si="24"/>
        <v>13397.74173718169</v>
      </c>
      <c r="BC25" s="115">
        <f t="shared" si="42"/>
        <v>27.843511450381683</v>
      </c>
      <c r="BD25" s="411" t="str">
        <f t="shared" si="47"/>
        <v>　　　　55</v>
      </c>
      <c r="BE25" s="111">
        <f t="shared" si="25"/>
        <v>7280077229</v>
      </c>
      <c r="BF25" s="115">
        <f t="shared" si="26"/>
        <v>-0.89121799062402829</v>
      </c>
      <c r="BG25" s="111">
        <f t="shared" si="27"/>
        <v>829159798</v>
      </c>
      <c r="BH25" s="116">
        <f t="shared" si="28"/>
        <v>1.3416127757959231</v>
      </c>
      <c r="BI25" s="112">
        <f t="shared" si="29"/>
        <v>113.89436841371179</v>
      </c>
      <c r="BJ25" s="115">
        <f t="shared" si="43"/>
        <v>2.7027027027026946</v>
      </c>
      <c r="BK25" s="111">
        <f t="shared" si="30"/>
        <v>481135473</v>
      </c>
      <c r="BL25" s="116">
        <f t="shared" si="31"/>
        <v>11.648976852947172</v>
      </c>
      <c r="BM25" s="112">
        <f t="shared" si="32"/>
        <v>66.08933639926363</v>
      </c>
      <c r="BN25" s="115">
        <f t="shared" si="44"/>
        <v>11.86440677966101</v>
      </c>
    </row>
    <row r="26" spans="1:66" ht="12" hidden="1" customHeight="1" x14ac:dyDescent="0.15">
      <c r="A26" s="110" t="s">
        <v>14</v>
      </c>
      <c r="B26" s="111">
        <v>945552062</v>
      </c>
      <c r="C26" s="116">
        <f>((B26/B25)*100)-100</f>
        <v>0.72820962381561571</v>
      </c>
      <c r="D26" s="111">
        <v>55009233</v>
      </c>
      <c r="E26" s="116">
        <f>((D26/D25)*100)-100</f>
        <v>0.42044826151726511</v>
      </c>
      <c r="F26" s="112">
        <f t="shared" si="0"/>
        <v>58176.842091218452</v>
      </c>
      <c r="G26" s="116">
        <f t="shared" si="33"/>
        <v>-0.30502956044897189</v>
      </c>
      <c r="H26" s="111">
        <v>53031496</v>
      </c>
      <c r="I26" s="116">
        <f t="shared" si="1"/>
        <v>4.1689279669692212</v>
      </c>
      <c r="J26" s="112">
        <f t="shared" si="2"/>
        <v>56085.220614748134</v>
      </c>
      <c r="K26" s="115">
        <f t="shared" si="34"/>
        <v>3.4148949901351671</v>
      </c>
      <c r="L26" s="411" t="str">
        <f t="shared" si="3"/>
        <v>　　　　56</v>
      </c>
      <c r="M26" s="111">
        <v>829837414</v>
      </c>
      <c r="N26" s="116">
        <f t="shared" si="4"/>
        <v>-0.92983543966272464</v>
      </c>
      <c r="O26" s="111">
        <v>13101636</v>
      </c>
      <c r="P26" s="116">
        <f t="shared" si="5"/>
        <v>-0.98014393421912871</v>
      </c>
      <c r="Q26" s="112">
        <f t="shared" si="6"/>
        <v>15788.196312874368</v>
      </c>
      <c r="R26" s="116">
        <f t="shared" si="35"/>
        <v>-5.0645733096985168E-2</v>
      </c>
      <c r="S26" s="111">
        <v>11783052</v>
      </c>
      <c r="T26" s="116">
        <f t="shared" si="7"/>
        <v>3.4213415838325432</v>
      </c>
      <c r="U26" s="112">
        <f t="shared" si="8"/>
        <v>14199.22963367376</v>
      </c>
      <c r="V26" s="115">
        <f t="shared" si="36"/>
        <v>4.3890604322893694</v>
      </c>
      <c r="W26" s="411" t="str">
        <f t="shared" si="9"/>
        <v>　　　　56</v>
      </c>
      <c r="X26" s="111">
        <v>209317152</v>
      </c>
      <c r="Y26" s="115">
        <f t="shared" si="10"/>
        <v>2.5919388488046593</v>
      </c>
      <c r="Z26" s="111">
        <v>696163071</v>
      </c>
      <c r="AA26" s="116">
        <f t="shared" si="11"/>
        <v>1.2201098712867093</v>
      </c>
      <c r="AB26" s="112">
        <f t="shared" si="12"/>
        <v>3325.8768540859946</v>
      </c>
      <c r="AC26" s="382">
        <f t="shared" si="37"/>
        <v>-1.3349154553544906</v>
      </c>
      <c r="AD26" s="111">
        <v>388095560</v>
      </c>
      <c r="AE26" s="116">
        <f t="shared" si="13"/>
        <v>3.6917925334712294</v>
      </c>
      <c r="AF26" s="112">
        <f t="shared" si="14"/>
        <v>1854.1030025097991</v>
      </c>
      <c r="AG26" s="115">
        <f t="shared" si="38"/>
        <v>1.090512540894224</v>
      </c>
      <c r="AH26" s="411" t="str">
        <f t="shared" si="45"/>
        <v>　　　　56</v>
      </c>
      <c r="AI26" s="111">
        <v>4026389839</v>
      </c>
      <c r="AJ26" s="116">
        <f t="shared" si="15"/>
        <v>1.1022299947952092</v>
      </c>
      <c r="AK26" s="111">
        <v>28339025</v>
      </c>
      <c r="AL26" s="116">
        <f t="shared" si="16"/>
        <v>0.98365526514609769</v>
      </c>
      <c r="AM26" s="112">
        <f t="shared" si="17"/>
        <v>7038.32120911529</v>
      </c>
      <c r="AN26" s="116">
        <f t="shared" si="39"/>
        <v>-0.12771392081737076</v>
      </c>
      <c r="AO26" s="111">
        <v>27286198</v>
      </c>
      <c r="AP26" s="116">
        <f t="shared" si="18"/>
        <v>1.4076895132105705</v>
      </c>
      <c r="AQ26" s="112">
        <f t="shared" si="19"/>
        <v>6776.8395736804359</v>
      </c>
      <c r="AR26" s="115">
        <f t="shared" si="40"/>
        <v>0.31083481349911324</v>
      </c>
      <c r="AS26" s="411" t="str">
        <f t="shared" si="46"/>
        <v>　　　　56</v>
      </c>
      <c r="AT26" s="111">
        <v>1282123313</v>
      </c>
      <c r="AU26" s="116">
        <f t="shared" si="20"/>
        <v>-2.6639033404982371</v>
      </c>
      <c r="AV26" s="111">
        <v>45766211</v>
      </c>
      <c r="AW26" s="116">
        <f t="shared" si="21"/>
        <v>0.99555390783309861</v>
      </c>
      <c r="AX26" s="112">
        <f t="shared" si="22"/>
        <v>35695.639051218161</v>
      </c>
      <c r="AY26" s="116">
        <f t="shared" si="41"/>
        <v>3.7614092203941567</v>
      </c>
      <c r="AZ26" s="111">
        <v>19294424</v>
      </c>
      <c r="BA26" s="116">
        <f t="shared" si="23"/>
        <v>9.3312580456778704</v>
      </c>
      <c r="BB26" s="112">
        <f t="shared" si="24"/>
        <v>15048.805215820921</v>
      </c>
      <c r="BC26" s="115">
        <f t="shared" si="42"/>
        <v>12.322734736527835</v>
      </c>
      <c r="BD26" s="411" t="str">
        <f t="shared" si="47"/>
        <v>　　　　56</v>
      </c>
      <c r="BE26" s="111">
        <f t="shared" si="25"/>
        <v>7293219780</v>
      </c>
      <c r="BF26" s="115">
        <f t="shared" si="26"/>
        <v>0.18052763159775509</v>
      </c>
      <c r="BG26" s="111">
        <f t="shared" si="27"/>
        <v>838379176</v>
      </c>
      <c r="BH26" s="116">
        <f t="shared" si="28"/>
        <v>1.1118939946483124</v>
      </c>
      <c r="BI26" s="112">
        <f t="shared" si="29"/>
        <v>114.95323071149791</v>
      </c>
      <c r="BJ26" s="115">
        <f t="shared" si="43"/>
        <v>0.87719298245613686</v>
      </c>
      <c r="BK26" s="111">
        <f t="shared" si="30"/>
        <v>499490730</v>
      </c>
      <c r="BL26" s="116">
        <f t="shared" si="31"/>
        <v>3.8149872603552524</v>
      </c>
      <c r="BM26" s="112">
        <f t="shared" si="32"/>
        <v>68.486998207532423</v>
      </c>
      <c r="BN26" s="115">
        <f t="shared" si="44"/>
        <v>3.0303030303030312</v>
      </c>
    </row>
    <row r="27" spans="1:66" ht="12" customHeight="1" x14ac:dyDescent="0.15">
      <c r="A27" s="110" t="s">
        <v>451</v>
      </c>
      <c r="B27" s="111">
        <v>952313853</v>
      </c>
      <c r="C27" s="116">
        <f>((B27/B24)*100)-100</f>
        <v>2.568048914677064</v>
      </c>
      <c r="D27" s="111">
        <v>62235772</v>
      </c>
      <c r="E27" s="116">
        <f>((D27/D24)*100)-100</f>
        <v>14.741871602092104</v>
      </c>
      <c r="F27" s="112">
        <f t="shared" si="0"/>
        <v>65352.164944302247</v>
      </c>
      <c r="G27" s="116">
        <f>((ROUND(F27,0)/ROUND(F24,0))*100)-100</f>
        <v>11.869629223869367</v>
      </c>
      <c r="H27" s="111">
        <v>56969586</v>
      </c>
      <c r="I27" s="116">
        <f>((H27/H24)*100)-100</f>
        <v>25.941892813628641</v>
      </c>
      <c r="J27" s="112">
        <f t="shared" si="2"/>
        <v>59822.28003985573</v>
      </c>
      <c r="K27" s="115">
        <f>((ROUND(J27,0)/ROUND(J24,0))*100)-100</f>
        <v>22.787356321839084</v>
      </c>
      <c r="L27" s="411" t="str">
        <f t="shared" si="3"/>
        <v>　　　　57</v>
      </c>
      <c r="M27" s="111">
        <v>828822063</v>
      </c>
      <c r="N27" s="116">
        <f>((M27/M24)*100)-100</f>
        <v>-1.478525122571213</v>
      </c>
      <c r="O27" s="111">
        <v>14848747</v>
      </c>
      <c r="P27" s="116">
        <f>((O27/O24)*100)-100</f>
        <v>11.50810428186702</v>
      </c>
      <c r="Q27" s="112">
        <f t="shared" si="6"/>
        <v>17915.482300571912</v>
      </c>
      <c r="R27" s="116">
        <f>((ROUND(Q27,0)/ROUND(Q24,0))*100)-100</f>
        <v>13.178343546654887</v>
      </c>
      <c r="S27" s="111">
        <v>12740471</v>
      </c>
      <c r="T27" s="116">
        <f>((S27/S24)*100)-100</f>
        <v>24.883793260857018</v>
      </c>
      <c r="U27" s="112">
        <f t="shared" si="8"/>
        <v>15371.780709944735</v>
      </c>
      <c r="V27" s="115">
        <f>((ROUND(U27,0)/ROUND(U24,0))*100)-100</f>
        <v>26.758472829224061</v>
      </c>
      <c r="W27" s="411" t="str">
        <f t="shared" si="9"/>
        <v>　　　　57</v>
      </c>
      <c r="X27" s="111">
        <v>213814358</v>
      </c>
      <c r="Y27" s="115">
        <f>((X27/X24)*100)-100</f>
        <v>7.0793331208416959</v>
      </c>
      <c r="Z27" s="111">
        <v>950158356</v>
      </c>
      <c r="AA27" s="116">
        <f>((Z27/Z24)*100)-100</f>
        <v>40.2072184702252</v>
      </c>
      <c r="AB27" s="112">
        <f t="shared" si="12"/>
        <v>4443.8472929867503</v>
      </c>
      <c r="AC27" s="382">
        <f>((ROUND(AB27,0)/ROUND(AB24,0))*100)-100</f>
        <v>30.936947554507952</v>
      </c>
      <c r="AD27" s="111">
        <v>449872415</v>
      </c>
      <c r="AE27" s="116">
        <f>((AD27/AD24)*100)-100</f>
        <v>33.656921260556601</v>
      </c>
      <c r="AF27" s="112">
        <f t="shared" si="14"/>
        <v>2104.0327656573932</v>
      </c>
      <c r="AG27" s="115">
        <f>((ROUND(AF27,0)/ROUND(AF24,0))*100)-100</f>
        <v>24.792408066429417</v>
      </c>
      <c r="AH27" s="411" t="str">
        <f>W27</f>
        <v>　　　　57</v>
      </c>
      <c r="AI27" s="111">
        <v>4051933508</v>
      </c>
      <c r="AJ27" s="116">
        <f>((AI27/AI24)*100)-100</f>
        <v>0.56732031011610218</v>
      </c>
      <c r="AK27" s="111">
        <v>33433438</v>
      </c>
      <c r="AL27" s="116">
        <f>((AK27/AK24)*100)-100</f>
        <v>19.077044434854983</v>
      </c>
      <c r="AM27" s="112">
        <f t="shared" si="17"/>
        <v>8251.2306616064052</v>
      </c>
      <c r="AN27" s="116">
        <f>((ROUND(AM27,0)/ROUND(AM24,0))*100)-100</f>
        <v>18.395752618740133</v>
      </c>
      <c r="AO27" s="111">
        <v>30405085</v>
      </c>
      <c r="AP27" s="116">
        <f>((AO27/AO24)*100)-100</f>
        <v>22.626114485969339</v>
      </c>
      <c r="AQ27" s="112">
        <f t="shared" si="19"/>
        <v>7503.845988580324</v>
      </c>
      <c r="AR27" s="115">
        <f>((ROUND(AQ27,0)/ROUND(AQ24,0))*100)-100</f>
        <v>21.936951576210589</v>
      </c>
      <c r="AS27" s="411" t="str">
        <f>AH27</f>
        <v>　　　　57</v>
      </c>
      <c r="AT27" s="111">
        <v>1255495328</v>
      </c>
      <c r="AU27" s="116">
        <f>((AT27/AT24)*100)-100</f>
        <v>-6.7971800126179147</v>
      </c>
      <c r="AV27" s="111">
        <v>62342222</v>
      </c>
      <c r="AW27" s="116">
        <f>((AV27/AV24)*100)-100</f>
        <v>38.945170499082451</v>
      </c>
      <c r="AX27" s="112">
        <f t="shared" si="22"/>
        <v>49655.479084347498</v>
      </c>
      <c r="AY27" s="116">
        <f>((ROUND(AX27,0)/ROUND(AX24,0))*100)-100</f>
        <v>49.078299507625786</v>
      </c>
      <c r="AZ27" s="111">
        <v>24096463</v>
      </c>
      <c r="BA27" s="116">
        <f>((AZ27/AZ24)*100)-100</f>
        <v>70.693750933729149</v>
      </c>
      <c r="BB27" s="112">
        <f t="shared" si="24"/>
        <v>19192.793842081108</v>
      </c>
      <c r="BC27" s="115">
        <f>((ROUND(BB27,0)/ROUND(BB24,0))*100)-100</f>
        <v>83.139312977099252</v>
      </c>
      <c r="BD27" s="411" t="str">
        <f>AS27</f>
        <v>　　　　57</v>
      </c>
      <c r="BE27" s="111">
        <f t="shared" si="25"/>
        <v>7302379110</v>
      </c>
      <c r="BF27" s="115">
        <f>((BE27/BE24)*100)-100</f>
        <v>-0.58760688968359887</v>
      </c>
      <c r="BG27" s="111">
        <f t="shared" si="27"/>
        <v>1123018535</v>
      </c>
      <c r="BH27" s="116">
        <f>((BG27/BG24)*100)-100</f>
        <v>37.257630903629035</v>
      </c>
      <c r="BI27" s="112">
        <f t="shared" si="29"/>
        <v>153.78803511613353</v>
      </c>
      <c r="BJ27" s="115">
        <f>((ROUND(BI27,0)/ROUND(BI24,0))*100)-100</f>
        <v>38.738738738738732</v>
      </c>
      <c r="BK27" s="111">
        <f t="shared" si="30"/>
        <v>574084020</v>
      </c>
      <c r="BL27" s="116">
        <f>((BK27/BK24)*100)-100</f>
        <v>33.217975097477108</v>
      </c>
      <c r="BM27" s="112">
        <f t="shared" si="32"/>
        <v>78.616025181962925</v>
      </c>
      <c r="BN27" s="115">
        <f>((ROUND(BM27,0)/ROUND(BM24,0))*100)-100</f>
        <v>33.898305084745772</v>
      </c>
    </row>
    <row r="28" spans="1:66" ht="12" hidden="1" customHeight="1" x14ac:dyDescent="0.15">
      <c r="A28" s="110" t="s">
        <v>16</v>
      </c>
      <c r="B28" s="111">
        <v>958125937</v>
      </c>
      <c r="C28" s="116">
        <f>((B28/B27)*100)-100</f>
        <v>0.61031181912252919</v>
      </c>
      <c r="D28" s="111">
        <v>62443493</v>
      </c>
      <c r="E28" s="116">
        <f>((D28/D27)*100)-100</f>
        <v>0.33376463941027623</v>
      </c>
      <c r="F28" s="112">
        <f t="shared" si="0"/>
        <v>65172.53169819992</v>
      </c>
      <c r="G28" s="116">
        <f t="shared" si="33"/>
        <v>-0.27390133431264019</v>
      </c>
      <c r="H28" s="111">
        <v>60360071</v>
      </c>
      <c r="I28" s="116">
        <f t="shared" si="1"/>
        <v>5.9513948372382401</v>
      </c>
      <c r="J28" s="112">
        <f t="shared" si="2"/>
        <v>62998.055546846132</v>
      </c>
      <c r="K28" s="115">
        <f t="shared" si="34"/>
        <v>5.3090836147236899</v>
      </c>
      <c r="L28" s="411" t="str">
        <f t="shared" si="3"/>
        <v>　　　　58</v>
      </c>
      <c r="M28" s="111">
        <v>822567694</v>
      </c>
      <c r="N28" s="116">
        <f t="shared" si="4"/>
        <v>-0.7546093762709063</v>
      </c>
      <c r="O28" s="111">
        <v>14720417</v>
      </c>
      <c r="P28" s="116">
        <f t="shared" si="5"/>
        <v>-0.86424800691938231</v>
      </c>
      <c r="Q28" s="112">
        <f t="shared" si="6"/>
        <v>17895.690661539647</v>
      </c>
      <c r="R28" s="116">
        <f t="shared" si="35"/>
        <v>-0.10605637733742412</v>
      </c>
      <c r="S28" s="111">
        <v>13480341</v>
      </c>
      <c r="T28" s="116">
        <f t="shared" si="7"/>
        <v>5.8072421341408784</v>
      </c>
      <c r="U28" s="112">
        <f t="shared" si="8"/>
        <v>16388.123553026388</v>
      </c>
      <c r="V28" s="115">
        <f t="shared" si="36"/>
        <v>6.6094197241738186</v>
      </c>
      <c r="W28" s="411" t="str">
        <f t="shared" si="9"/>
        <v>　　　　58</v>
      </c>
      <c r="X28" s="111">
        <v>217891762</v>
      </c>
      <c r="Y28" s="115">
        <f t="shared" si="10"/>
        <v>1.9069832532013606</v>
      </c>
      <c r="Z28" s="111">
        <v>959923326</v>
      </c>
      <c r="AA28" s="116">
        <f t="shared" si="11"/>
        <v>1.0277202677150257</v>
      </c>
      <c r="AB28" s="112">
        <f t="shared" si="12"/>
        <v>4405.5053627956804</v>
      </c>
      <c r="AC28" s="382">
        <f t="shared" si="37"/>
        <v>-0.8550855085508573</v>
      </c>
      <c r="AD28" s="111">
        <v>512716279</v>
      </c>
      <c r="AE28" s="116">
        <f t="shared" si="13"/>
        <v>13.969263707800366</v>
      </c>
      <c r="AF28" s="112">
        <f t="shared" si="14"/>
        <v>2353.0778506440274</v>
      </c>
      <c r="AG28" s="115">
        <f t="shared" si="38"/>
        <v>11.834600760456283</v>
      </c>
      <c r="AH28" s="411" t="str">
        <f t="shared" si="45"/>
        <v>　　　　58</v>
      </c>
      <c r="AI28" s="111">
        <v>4089845667</v>
      </c>
      <c r="AJ28" s="116">
        <f t="shared" si="15"/>
        <v>0.93565600040443542</v>
      </c>
      <c r="AK28" s="111">
        <v>33685806</v>
      </c>
      <c r="AL28" s="116">
        <f t="shared" si="16"/>
        <v>0.7548371184560807</v>
      </c>
      <c r="AM28" s="112">
        <f t="shared" si="17"/>
        <v>8236.4491823744884</v>
      </c>
      <c r="AN28" s="116">
        <f t="shared" si="39"/>
        <v>-0.18179614592170878</v>
      </c>
      <c r="AO28" s="111">
        <v>32520530</v>
      </c>
      <c r="AP28" s="116">
        <f t="shared" si="18"/>
        <v>6.957536872532998</v>
      </c>
      <c r="AQ28" s="112">
        <f t="shared" si="19"/>
        <v>7951.5298737066014</v>
      </c>
      <c r="AR28" s="115">
        <f t="shared" si="40"/>
        <v>5.9701492537313356</v>
      </c>
      <c r="AS28" s="411" t="str">
        <f t="shared" si="46"/>
        <v>　　　　58</v>
      </c>
      <c r="AT28" s="111">
        <v>1232781760</v>
      </c>
      <c r="AU28" s="116">
        <f t="shared" si="20"/>
        <v>-1.8091320209197903</v>
      </c>
      <c r="AV28" s="111">
        <v>61155604</v>
      </c>
      <c r="AW28" s="116">
        <f t="shared" si="21"/>
        <v>-1.9033938187188824</v>
      </c>
      <c r="AX28" s="112">
        <f t="shared" si="22"/>
        <v>49607.810550344293</v>
      </c>
      <c r="AY28" s="116">
        <f t="shared" si="41"/>
        <v>-9.4653106434392953E-2</v>
      </c>
      <c r="AZ28" s="111">
        <v>27509521</v>
      </c>
      <c r="BA28" s="116">
        <f t="shared" si="23"/>
        <v>14.164145169355351</v>
      </c>
      <c r="BB28" s="112">
        <f t="shared" si="24"/>
        <v>22314.996776071701</v>
      </c>
      <c r="BC28" s="115">
        <f t="shared" si="42"/>
        <v>16.266347105715624</v>
      </c>
      <c r="BD28" s="411" t="str">
        <f t="shared" si="47"/>
        <v>　　　　58</v>
      </c>
      <c r="BE28" s="111">
        <f t="shared" si="25"/>
        <v>7321212820</v>
      </c>
      <c r="BF28" s="115">
        <f t="shared" si="26"/>
        <v>0.25791197247222897</v>
      </c>
      <c r="BG28" s="111">
        <f t="shared" si="27"/>
        <v>1131928646</v>
      </c>
      <c r="BH28" s="116">
        <f t="shared" si="28"/>
        <v>0.79340729670147425</v>
      </c>
      <c r="BI28" s="112">
        <f t="shared" si="29"/>
        <v>154.60944434067142</v>
      </c>
      <c r="BJ28" s="115">
        <f t="shared" si="43"/>
        <v>0.64935064935065157</v>
      </c>
      <c r="BK28" s="111">
        <f t="shared" si="30"/>
        <v>646586742</v>
      </c>
      <c r="BL28" s="116">
        <f t="shared" si="31"/>
        <v>12.629287608458426</v>
      </c>
      <c r="BM28" s="112">
        <f t="shared" si="32"/>
        <v>88.316889277369754</v>
      </c>
      <c r="BN28" s="115">
        <f t="shared" si="44"/>
        <v>11.392405063291136</v>
      </c>
    </row>
    <row r="29" spans="1:66" ht="12" hidden="1" customHeight="1" x14ac:dyDescent="0.15">
      <c r="A29" s="110" t="s">
        <v>17</v>
      </c>
      <c r="B29" s="111">
        <v>962504748</v>
      </c>
      <c r="C29" s="116">
        <f>((B29/B28)*100)-100</f>
        <v>0.45701831365828127</v>
      </c>
      <c r="D29" s="111">
        <v>62677268</v>
      </c>
      <c r="E29" s="116">
        <f>((D29/D28)*100)-100</f>
        <v>0.37437848007637342</v>
      </c>
      <c r="F29" s="112">
        <f t="shared" si="0"/>
        <v>65118.918249741459</v>
      </c>
      <c r="G29" s="116">
        <f t="shared" si="33"/>
        <v>-8.2856397587960373E-2</v>
      </c>
      <c r="H29" s="111">
        <v>61476709</v>
      </c>
      <c r="I29" s="116">
        <f t="shared" si="1"/>
        <v>1.8499613759566387</v>
      </c>
      <c r="J29" s="112">
        <f t="shared" si="2"/>
        <v>63871.590376819622</v>
      </c>
      <c r="K29" s="115">
        <f t="shared" si="34"/>
        <v>1.3873456300200075</v>
      </c>
      <c r="L29" s="411" t="str">
        <f t="shared" si="3"/>
        <v>　　　　59</v>
      </c>
      <c r="M29" s="111">
        <v>821720628</v>
      </c>
      <c r="N29" s="116">
        <f t="shared" si="4"/>
        <v>-0.10297827232685108</v>
      </c>
      <c r="O29" s="111">
        <v>14665639</v>
      </c>
      <c r="P29" s="116">
        <f t="shared" si="5"/>
        <v>-0.37212261038528993</v>
      </c>
      <c r="Q29" s="112">
        <f t="shared" si="6"/>
        <v>17847.475772507929</v>
      </c>
      <c r="R29" s="116">
        <f t="shared" si="35"/>
        <v>-0.27380420205632561</v>
      </c>
      <c r="S29" s="111">
        <v>13752145</v>
      </c>
      <c r="T29" s="116">
        <f t="shared" si="7"/>
        <v>2.0162991425810333</v>
      </c>
      <c r="U29" s="112">
        <f t="shared" si="8"/>
        <v>16735.791376530953</v>
      </c>
      <c r="V29" s="115">
        <f t="shared" si="36"/>
        <v>2.123505003661208</v>
      </c>
      <c r="W29" s="411" t="str">
        <f t="shared" si="9"/>
        <v>　　　　59</v>
      </c>
      <c r="X29" s="111">
        <v>220843757</v>
      </c>
      <c r="Y29" s="115">
        <f t="shared" si="10"/>
        <v>1.3547988106131328</v>
      </c>
      <c r="Z29" s="111">
        <v>968501634</v>
      </c>
      <c r="AA29" s="116">
        <f t="shared" si="11"/>
        <v>0.89364512431902199</v>
      </c>
      <c r="AB29" s="112">
        <f t="shared" si="12"/>
        <v>4385.4607762355718</v>
      </c>
      <c r="AC29" s="382">
        <f t="shared" si="37"/>
        <v>-0.47662278710849648</v>
      </c>
      <c r="AD29" s="111">
        <v>550978546</v>
      </c>
      <c r="AE29" s="116">
        <f t="shared" si="13"/>
        <v>7.4626588948232069</v>
      </c>
      <c r="AF29" s="112">
        <f t="shared" si="14"/>
        <v>2494.8794273591352</v>
      </c>
      <c r="AG29" s="115">
        <f t="shared" si="38"/>
        <v>6.0348491287717962</v>
      </c>
      <c r="AH29" s="411" t="str">
        <f t="shared" si="45"/>
        <v>　　　　59</v>
      </c>
      <c r="AI29" s="111">
        <v>4133891884</v>
      </c>
      <c r="AJ29" s="116">
        <f t="shared" si="15"/>
        <v>1.0769652594815113</v>
      </c>
      <c r="AK29" s="111">
        <v>34068116</v>
      </c>
      <c r="AL29" s="116">
        <f t="shared" si="16"/>
        <v>1.1349290558759293</v>
      </c>
      <c r="AM29" s="112">
        <f t="shared" si="17"/>
        <v>8241.1724728115787</v>
      </c>
      <c r="AN29" s="116">
        <f t="shared" si="39"/>
        <v>6.0709082078673759E-2</v>
      </c>
      <c r="AO29" s="111">
        <v>33037913</v>
      </c>
      <c r="AP29" s="116">
        <f t="shared" si="18"/>
        <v>1.5909427060383052</v>
      </c>
      <c r="AQ29" s="112">
        <f t="shared" si="19"/>
        <v>7991.9634879352834</v>
      </c>
      <c r="AR29" s="115">
        <f t="shared" si="40"/>
        <v>0.50301810865191499</v>
      </c>
      <c r="AS29" s="411" t="str">
        <f t="shared" si="46"/>
        <v>　　　　59</v>
      </c>
      <c r="AT29" s="111">
        <v>1200265404</v>
      </c>
      <c r="AU29" s="116">
        <f t="shared" si="20"/>
        <v>-2.6376409073411367</v>
      </c>
      <c r="AV29" s="111">
        <v>60918728</v>
      </c>
      <c r="AW29" s="116">
        <f t="shared" si="21"/>
        <v>-0.38733326875490093</v>
      </c>
      <c r="AX29" s="112">
        <f t="shared" si="22"/>
        <v>50754.381320150089</v>
      </c>
      <c r="AY29" s="116">
        <f t="shared" si="41"/>
        <v>2.3101112723754085</v>
      </c>
      <c r="AZ29" s="111">
        <v>31031023</v>
      </c>
      <c r="BA29" s="116">
        <f t="shared" si="23"/>
        <v>12.801029868895213</v>
      </c>
      <c r="BB29" s="112">
        <f t="shared" si="24"/>
        <v>25853.467821855171</v>
      </c>
      <c r="BC29" s="115">
        <f t="shared" si="42"/>
        <v>15.854806184181044</v>
      </c>
      <c r="BD29" s="411" t="str">
        <f t="shared" si="47"/>
        <v>　　　　59</v>
      </c>
      <c r="BE29" s="111">
        <f t="shared" si="25"/>
        <v>7339226421</v>
      </c>
      <c r="BF29" s="115">
        <f t="shared" si="26"/>
        <v>0.24604667891622967</v>
      </c>
      <c r="BG29" s="111">
        <f t="shared" si="27"/>
        <v>1140831385</v>
      </c>
      <c r="BH29" s="116">
        <f t="shared" si="28"/>
        <v>0.78651061897411978</v>
      </c>
      <c r="BI29" s="112">
        <f t="shared" si="29"/>
        <v>155.44300169506926</v>
      </c>
      <c r="BJ29" s="115">
        <f t="shared" si="43"/>
        <v>0</v>
      </c>
      <c r="BK29" s="111">
        <f t="shared" si="30"/>
        <v>690276336</v>
      </c>
      <c r="BL29" s="116">
        <f t="shared" si="31"/>
        <v>6.7569579086729874</v>
      </c>
      <c r="BM29" s="112">
        <f t="shared" si="32"/>
        <v>94.053010004553997</v>
      </c>
      <c r="BN29" s="115">
        <f t="shared" si="44"/>
        <v>6.818181818181813</v>
      </c>
    </row>
    <row r="30" spans="1:66" ht="12" customHeight="1" x14ac:dyDescent="0.15">
      <c r="A30" s="110" t="s">
        <v>452</v>
      </c>
      <c r="B30" s="111">
        <v>977556267</v>
      </c>
      <c r="C30" s="116">
        <f>((B30/B27)*100)-100</f>
        <v>2.6506402191337202</v>
      </c>
      <c r="D30" s="111">
        <v>71500073</v>
      </c>
      <c r="E30" s="116">
        <f>((D30/D27)*100)-100</f>
        <v>14.885813580009909</v>
      </c>
      <c r="F30" s="112">
        <f t="shared" si="0"/>
        <v>73141.644541265065</v>
      </c>
      <c r="G30" s="116">
        <f>((ROUND(F30,0)/ROUND(F27,0))*100)-100</f>
        <v>11.920063655282149</v>
      </c>
      <c r="H30" s="111">
        <v>66034127</v>
      </c>
      <c r="I30" s="116">
        <f>((H30/H27)*100)-100</f>
        <v>15.911193386590526</v>
      </c>
      <c r="J30" s="112">
        <f t="shared" si="2"/>
        <v>67550.205782681558</v>
      </c>
      <c r="K30" s="115">
        <f>((ROUND(J30,0)/ROUND(J27,0))*100)-100</f>
        <v>12.91832436227476</v>
      </c>
      <c r="L30" s="411" t="str">
        <f t="shared" si="3"/>
        <v>　　　　60</v>
      </c>
      <c r="M30" s="111">
        <v>810506809</v>
      </c>
      <c r="N30" s="116">
        <f>((M30/M27)*100)-100</f>
        <v>-2.2097932496760677</v>
      </c>
      <c r="O30" s="111">
        <v>16501814</v>
      </c>
      <c r="P30" s="116">
        <f>((O30/O27)*100)-100</f>
        <v>11.132703655062599</v>
      </c>
      <c r="Q30" s="112">
        <f t="shared" si="6"/>
        <v>20359.870906402219</v>
      </c>
      <c r="R30" s="116">
        <f>((ROUND(Q30,0)/ROUND(Q27,0))*100)-100</f>
        <v>13.647781188947803</v>
      </c>
      <c r="S30" s="111">
        <v>14604100</v>
      </c>
      <c r="T30" s="116">
        <f>((S30/S27)*100)-100</f>
        <v>14.62763032858048</v>
      </c>
      <c r="U30" s="112">
        <f t="shared" si="8"/>
        <v>18018.479102005917</v>
      </c>
      <c r="V30" s="115">
        <f>((ROUND(U30,0)/ROUND(U27,0))*100)-100</f>
        <v>17.21311475409837</v>
      </c>
      <c r="W30" s="411" t="str">
        <f t="shared" si="9"/>
        <v>　　　　60</v>
      </c>
      <c r="X30" s="111">
        <v>224432501</v>
      </c>
      <c r="Y30" s="115">
        <f>((X30/X27)*100)-100</f>
        <v>4.9660570502940686</v>
      </c>
      <c r="Z30" s="111">
        <v>1293416742</v>
      </c>
      <c r="AA30" s="116">
        <f>((Z30/Z27)*100)-100</f>
        <v>36.126439748954851</v>
      </c>
      <c r="AB30" s="112">
        <f t="shared" si="12"/>
        <v>5763.0545319280654</v>
      </c>
      <c r="AC30" s="382">
        <f>((ROUND(AB30,0)/ROUND(AB27,0))*100)-100</f>
        <v>29.680468046804691</v>
      </c>
      <c r="AD30" s="111">
        <v>623661706</v>
      </c>
      <c r="AE30" s="116">
        <f>((AD30/AD27)*100)-100</f>
        <v>38.630795133326842</v>
      </c>
      <c r="AF30" s="112">
        <f t="shared" si="14"/>
        <v>2778.8386406655068</v>
      </c>
      <c r="AG30" s="115">
        <f>((ROUND(AF30,0)/ROUND(AF27,0))*100)-100</f>
        <v>32.081749049429675</v>
      </c>
      <c r="AH30" s="411" t="str">
        <f t="shared" si="45"/>
        <v>　　　　60</v>
      </c>
      <c r="AI30" s="111">
        <v>4258821025</v>
      </c>
      <c r="AJ30" s="116">
        <f>((AI30/AI27)*100)-100</f>
        <v>5.1058961503570544</v>
      </c>
      <c r="AK30" s="111">
        <v>38061503</v>
      </c>
      <c r="AL30" s="116">
        <f>((AK30/AK27)*100)-100</f>
        <v>13.842623663172176</v>
      </c>
      <c r="AM30" s="112">
        <f t="shared" si="17"/>
        <v>8937.0985013393456</v>
      </c>
      <c r="AN30" s="116">
        <f>((ROUND(AM30,0)/ROUND(AM27,0))*100)-100</f>
        <v>8.3141437401527156</v>
      </c>
      <c r="AO30" s="111">
        <v>36634072</v>
      </c>
      <c r="AP30" s="116">
        <f>((AO30/AO27)*100)-100</f>
        <v>20.486662017225086</v>
      </c>
      <c r="AQ30" s="112">
        <f t="shared" si="19"/>
        <v>8601.9280418105864</v>
      </c>
      <c r="AR30" s="115">
        <f>((ROUND(AQ30,0)/ROUND(AQ27,0))*100)-100</f>
        <v>14.632196162046924</v>
      </c>
      <c r="AS30" s="411" t="str">
        <f t="shared" si="46"/>
        <v>　　　　60</v>
      </c>
      <c r="AT30" s="111">
        <v>1127843217</v>
      </c>
      <c r="AU30" s="116">
        <f>((AT30/AT27)*100)-100</f>
        <v>-10.167470013874876</v>
      </c>
      <c r="AV30" s="111">
        <v>95183132</v>
      </c>
      <c r="AW30" s="116">
        <f>((AV30/AV27)*100)-100</f>
        <v>52.678439982456837</v>
      </c>
      <c r="AX30" s="112">
        <f t="shared" si="22"/>
        <v>84393.939304065527</v>
      </c>
      <c r="AY30" s="116">
        <f>((ROUND(AX30,0)/ROUND(AX27,0))*100)-100</f>
        <v>69.960729030309153</v>
      </c>
      <c r="AZ30" s="111">
        <v>46122078</v>
      </c>
      <c r="BA30" s="116">
        <f>((AZ30/AZ27)*100)-100</f>
        <v>91.40600842538592</v>
      </c>
      <c r="BB30" s="112">
        <f t="shared" si="24"/>
        <v>40894.050968078838</v>
      </c>
      <c r="BC30" s="115">
        <f>((ROUND(BB30,0)/ROUND(BB27,0))*100)-100</f>
        <v>113.06726410670555</v>
      </c>
      <c r="BD30" s="411" t="str">
        <f t="shared" si="47"/>
        <v>　　　　60</v>
      </c>
      <c r="BE30" s="111">
        <f t="shared" si="25"/>
        <v>7399159819</v>
      </c>
      <c r="BF30" s="115">
        <f>((BE30/BE27)*100)-100</f>
        <v>1.3253312042847369</v>
      </c>
      <c r="BG30" s="111">
        <f t="shared" si="27"/>
        <v>1514663264</v>
      </c>
      <c r="BH30" s="116">
        <f>((BG30/BG27)*100)-100</f>
        <v>34.874288962648336</v>
      </c>
      <c r="BI30" s="112">
        <f t="shared" si="29"/>
        <v>204.70746693571317</v>
      </c>
      <c r="BJ30" s="115">
        <f>((ROUND(BI30,0)/ROUND(BI27,0))*100)-100</f>
        <v>33.116883116883116</v>
      </c>
      <c r="BK30" s="111">
        <f t="shared" si="30"/>
        <v>787056083</v>
      </c>
      <c r="BL30" s="116">
        <f>((BK30/BK27)*100)-100</f>
        <v>37.097716637366062</v>
      </c>
      <c r="BM30" s="112">
        <f t="shared" si="32"/>
        <v>106.37100728368522</v>
      </c>
      <c r="BN30" s="115">
        <f>((ROUND(BM30,0)/ROUND(BM27,0))*100)-100</f>
        <v>34.177215189873436</v>
      </c>
    </row>
    <row r="31" spans="1:66" ht="12" hidden="1" customHeight="1" x14ac:dyDescent="0.15">
      <c r="A31" s="110" t="s">
        <v>18</v>
      </c>
      <c r="B31" s="111">
        <v>983384753</v>
      </c>
      <c r="C31" s="116">
        <f>((B31/B30)*100)-100</f>
        <v>0.5962302321365911</v>
      </c>
      <c r="D31" s="111">
        <v>71905748</v>
      </c>
      <c r="E31" s="116">
        <f>((D31/D30)*100)-100</f>
        <v>0.56737704309756509</v>
      </c>
      <c r="F31" s="112">
        <f t="shared" si="0"/>
        <v>73120.665925150854</v>
      </c>
      <c r="G31" s="116">
        <f t="shared" si="33"/>
        <v>-2.8711273960240646E-2</v>
      </c>
      <c r="H31" s="111">
        <v>69963963</v>
      </c>
      <c r="I31" s="116">
        <f t="shared" si="1"/>
        <v>5.9512197382423153</v>
      </c>
      <c r="J31" s="112">
        <f t="shared" si="2"/>
        <v>71146.072568810705</v>
      </c>
      <c r="K31" s="115">
        <f t="shared" si="34"/>
        <v>5.3234641006661718</v>
      </c>
      <c r="L31" s="411" t="str">
        <f t="shared" si="3"/>
        <v>　　　　61</v>
      </c>
      <c r="M31" s="111">
        <v>804438626</v>
      </c>
      <c r="N31" s="116">
        <f t="shared" si="4"/>
        <v>-0.74868994715625092</v>
      </c>
      <c r="O31" s="111">
        <v>16326069</v>
      </c>
      <c r="P31" s="116">
        <f t="shared" si="5"/>
        <v>-1.0650041262130259</v>
      </c>
      <c r="Q31" s="112">
        <f t="shared" si="6"/>
        <v>20294.983945736094</v>
      </c>
      <c r="R31" s="116">
        <f t="shared" si="35"/>
        <v>-0.31925343811394669</v>
      </c>
      <c r="S31" s="111">
        <v>15333349</v>
      </c>
      <c r="T31" s="116">
        <f t="shared" si="7"/>
        <v>4.9934538930848049</v>
      </c>
      <c r="U31" s="112">
        <f t="shared" si="8"/>
        <v>19060.930821091628</v>
      </c>
      <c r="V31" s="115">
        <f t="shared" si="36"/>
        <v>5.7886557886557881</v>
      </c>
      <c r="W31" s="411" t="str">
        <f t="shared" si="9"/>
        <v>　　　　61</v>
      </c>
      <c r="X31" s="111">
        <v>228758955</v>
      </c>
      <c r="Y31" s="115">
        <f t="shared" si="10"/>
        <v>1.9277306008366395</v>
      </c>
      <c r="Z31" s="111">
        <v>1314746357</v>
      </c>
      <c r="AA31" s="116">
        <f t="shared" si="11"/>
        <v>1.6490906841841309</v>
      </c>
      <c r="AB31" s="112">
        <f t="shared" si="12"/>
        <v>5747.3000652586479</v>
      </c>
      <c r="AC31" s="382">
        <f t="shared" si="37"/>
        <v>-0.27763317716467384</v>
      </c>
      <c r="AD31" s="111">
        <v>717940123</v>
      </c>
      <c r="AE31" s="116">
        <f t="shared" si="13"/>
        <v>15.116916125037832</v>
      </c>
      <c r="AF31" s="112">
        <f t="shared" si="14"/>
        <v>3138.4131956714</v>
      </c>
      <c r="AG31" s="115">
        <f t="shared" si="38"/>
        <v>12.918315940985963</v>
      </c>
      <c r="AH31" s="411" t="str">
        <f t="shared" si="45"/>
        <v>　　　　61</v>
      </c>
      <c r="AI31" s="111">
        <v>4310949052</v>
      </c>
      <c r="AJ31" s="116">
        <f t="shared" si="15"/>
        <v>1.2240013537549288</v>
      </c>
      <c r="AK31" s="111">
        <v>38424108</v>
      </c>
      <c r="AL31" s="116">
        <f t="shared" si="16"/>
        <v>0.95268176876777488</v>
      </c>
      <c r="AM31" s="112">
        <f t="shared" si="17"/>
        <v>8913.1436109581737</v>
      </c>
      <c r="AN31" s="116">
        <f t="shared" si="39"/>
        <v>-0.26854649211144022</v>
      </c>
      <c r="AO31" s="111">
        <v>37355972</v>
      </c>
      <c r="AP31" s="116">
        <f t="shared" si="18"/>
        <v>1.9705699109834143</v>
      </c>
      <c r="AQ31" s="112">
        <f t="shared" si="19"/>
        <v>8665.3707917678257</v>
      </c>
      <c r="AR31" s="115">
        <f t="shared" si="40"/>
        <v>0.73238781678679743</v>
      </c>
      <c r="AS31" s="411" t="str">
        <f t="shared" si="46"/>
        <v>　　　　61</v>
      </c>
      <c r="AT31" s="111">
        <v>1096006523</v>
      </c>
      <c r="AU31" s="116">
        <f t="shared" si="20"/>
        <v>-2.8227942962394934</v>
      </c>
      <c r="AV31" s="111">
        <v>94227055</v>
      </c>
      <c r="AW31" s="116">
        <f t="shared" si="21"/>
        <v>-1.0044605382390586</v>
      </c>
      <c r="AX31" s="112">
        <f t="shared" si="22"/>
        <v>85973.078647452538</v>
      </c>
      <c r="AY31" s="116">
        <f t="shared" si="41"/>
        <v>1.8709860890584622</v>
      </c>
      <c r="AZ31" s="111">
        <v>52224315</v>
      </c>
      <c r="BA31" s="116">
        <f t="shared" si="23"/>
        <v>13.230620268236819</v>
      </c>
      <c r="BB31" s="112">
        <f t="shared" si="24"/>
        <v>47649.6388516476</v>
      </c>
      <c r="BC31" s="115">
        <f t="shared" si="42"/>
        <v>16.520760991832546</v>
      </c>
      <c r="BD31" s="411" t="str">
        <f t="shared" si="47"/>
        <v>　　　　61</v>
      </c>
      <c r="BE31" s="111">
        <f t="shared" si="25"/>
        <v>7423537909</v>
      </c>
      <c r="BF31" s="115">
        <f t="shared" si="26"/>
        <v>0.329471056124504</v>
      </c>
      <c r="BG31" s="111">
        <f t="shared" si="27"/>
        <v>1535629337</v>
      </c>
      <c r="BH31" s="116">
        <f t="shared" si="28"/>
        <v>1.3842068727957297</v>
      </c>
      <c r="BI31" s="112">
        <f t="shared" si="29"/>
        <v>206.85949958418942</v>
      </c>
      <c r="BJ31" s="115">
        <f t="shared" si="43"/>
        <v>0.97560975609755474</v>
      </c>
      <c r="BK31" s="111">
        <f t="shared" si="30"/>
        <v>892817722</v>
      </c>
      <c r="BL31" s="116">
        <f t="shared" si="31"/>
        <v>13.437624241066956</v>
      </c>
      <c r="BM31" s="112">
        <f t="shared" si="32"/>
        <v>120.268493667633</v>
      </c>
      <c r="BN31" s="115">
        <f t="shared" si="44"/>
        <v>13.20754716981132</v>
      </c>
    </row>
    <row r="32" spans="1:66" ht="12" hidden="1" customHeight="1" x14ac:dyDescent="0.15">
      <c r="A32" s="110" t="s">
        <v>19</v>
      </c>
      <c r="B32" s="111">
        <v>986731198</v>
      </c>
      <c r="C32" s="116">
        <f>((B32/B31)*100)-100</f>
        <v>0.34029864605801663</v>
      </c>
      <c r="D32" s="111">
        <v>71925513</v>
      </c>
      <c r="E32" s="116">
        <f>((D32/D31)*100)-100</f>
        <v>2.7487371385120696E-2</v>
      </c>
      <c r="F32" s="112">
        <f t="shared" si="0"/>
        <v>72892.71196227039</v>
      </c>
      <c r="G32" s="116">
        <f t="shared" si="33"/>
        <v>-0.31181192817383874</v>
      </c>
      <c r="H32" s="111">
        <v>70937669</v>
      </c>
      <c r="I32" s="116">
        <f t="shared" si="1"/>
        <v>1.3917250513668051</v>
      </c>
      <c r="J32" s="112">
        <f t="shared" si="2"/>
        <v>71891.584196165233</v>
      </c>
      <c r="K32" s="115">
        <f t="shared" si="34"/>
        <v>1.0485480561099649</v>
      </c>
      <c r="L32" s="411" t="str">
        <f t="shared" si="3"/>
        <v>　　　　62</v>
      </c>
      <c r="M32" s="111">
        <v>797835713</v>
      </c>
      <c r="N32" s="116">
        <f t="shared" si="4"/>
        <v>-0.82081003902465</v>
      </c>
      <c r="O32" s="111">
        <v>16160474</v>
      </c>
      <c r="P32" s="116">
        <f t="shared" si="5"/>
        <v>-1.0142980530095826</v>
      </c>
      <c r="Q32" s="112">
        <f t="shared" si="6"/>
        <v>20255.390598189479</v>
      </c>
      <c r="R32" s="116">
        <f t="shared" si="35"/>
        <v>-0.19709288001971004</v>
      </c>
      <c r="S32" s="111">
        <v>15421297</v>
      </c>
      <c r="T32" s="116">
        <f t="shared" si="7"/>
        <v>0.5735733270011707</v>
      </c>
      <c r="U32" s="112">
        <f t="shared" si="8"/>
        <v>19328.912893624758</v>
      </c>
      <c r="V32" s="115">
        <f t="shared" si="36"/>
        <v>1.4060122763758471</v>
      </c>
      <c r="W32" s="411" t="str">
        <f t="shared" si="9"/>
        <v>　　　　62</v>
      </c>
      <c r="X32" s="111">
        <v>231788357</v>
      </c>
      <c r="Y32" s="115">
        <f t="shared" si="10"/>
        <v>1.3242769009851258</v>
      </c>
      <c r="Z32" s="111">
        <v>1324652450</v>
      </c>
      <c r="AA32" s="116">
        <f t="shared" si="11"/>
        <v>0.75346038779706248</v>
      </c>
      <c r="AB32" s="112">
        <f t="shared" si="12"/>
        <v>5714.922298707178</v>
      </c>
      <c r="AC32" s="382">
        <f t="shared" si="37"/>
        <v>-0.55681224986949474</v>
      </c>
      <c r="AD32" s="111">
        <v>762821160</v>
      </c>
      <c r="AE32" s="116">
        <f t="shared" si="13"/>
        <v>6.2513621348336414</v>
      </c>
      <c r="AF32" s="112">
        <f t="shared" si="14"/>
        <v>3291.0244926581881</v>
      </c>
      <c r="AG32" s="115">
        <f t="shared" si="38"/>
        <v>4.8757170172084159</v>
      </c>
      <c r="AH32" s="411" t="str">
        <f t="shared" si="45"/>
        <v>　　　　62</v>
      </c>
      <c r="AI32" s="111">
        <v>4376966983</v>
      </c>
      <c r="AJ32" s="116">
        <f t="shared" si="15"/>
        <v>1.5314013272639215</v>
      </c>
      <c r="AK32" s="111">
        <v>38937351</v>
      </c>
      <c r="AL32" s="116">
        <f t="shared" si="16"/>
        <v>1.3357317234273864</v>
      </c>
      <c r="AM32" s="112">
        <f t="shared" si="17"/>
        <v>8895.9663509529382</v>
      </c>
      <c r="AN32" s="116">
        <f t="shared" si="39"/>
        <v>-0.19073263772017413</v>
      </c>
      <c r="AO32" s="111">
        <v>37894714</v>
      </c>
      <c r="AP32" s="116">
        <f t="shared" si="18"/>
        <v>1.4421843982536586</v>
      </c>
      <c r="AQ32" s="112">
        <f t="shared" si="19"/>
        <v>8657.7564206405623</v>
      </c>
      <c r="AR32" s="115">
        <f t="shared" si="40"/>
        <v>-8.0784766301206901E-2</v>
      </c>
      <c r="AS32" s="411" t="str">
        <f t="shared" si="46"/>
        <v>　　　　62</v>
      </c>
      <c r="AT32" s="111">
        <v>1050710092</v>
      </c>
      <c r="AU32" s="116">
        <f t="shared" si="20"/>
        <v>-4.1328614428328621</v>
      </c>
      <c r="AV32" s="111">
        <v>94058100</v>
      </c>
      <c r="AW32" s="116">
        <f t="shared" si="21"/>
        <v>-0.17930625126722077</v>
      </c>
      <c r="AX32" s="112">
        <f t="shared" si="22"/>
        <v>89518.60338655622</v>
      </c>
      <c r="AY32" s="116">
        <f t="shared" si="41"/>
        <v>4.1245507310434704</v>
      </c>
      <c r="AZ32" s="111">
        <v>57043102</v>
      </c>
      <c r="BA32" s="116">
        <f t="shared" si="23"/>
        <v>9.2270946971731576</v>
      </c>
      <c r="BB32" s="112">
        <f t="shared" si="24"/>
        <v>54290.048638839951</v>
      </c>
      <c r="BC32" s="115">
        <f t="shared" si="42"/>
        <v>13.93494228751311</v>
      </c>
      <c r="BD32" s="411" t="str">
        <f t="shared" si="47"/>
        <v>　　　　62</v>
      </c>
      <c r="BE32" s="111">
        <f t="shared" si="25"/>
        <v>7444032343</v>
      </c>
      <c r="BF32" s="115">
        <f t="shared" si="26"/>
        <v>0.27607367607234323</v>
      </c>
      <c r="BG32" s="111">
        <f t="shared" si="27"/>
        <v>1545733888</v>
      </c>
      <c r="BH32" s="116">
        <f t="shared" si="28"/>
        <v>0.65800716074753041</v>
      </c>
      <c r="BI32" s="112">
        <f t="shared" si="29"/>
        <v>207.6473901209647</v>
      </c>
      <c r="BJ32" s="115">
        <f t="shared" si="43"/>
        <v>0.48309178743961922</v>
      </c>
      <c r="BK32" s="111">
        <f t="shared" si="30"/>
        <v>944117942</v>
      </c>
      <c r="BL32" s="116">
        <f t="shared" si="31"/>
        <v>5.7458783283425845</v>
      </c>
      <c r="BM32" s="112">
        <f t="shared" si="32"/>
        <v>126.82883395688116</v>
      </c>
      <c r="BN32" s="115">
        <f t="shared" si="44"/>
        <v>5.8333333333333286</v>
      </c>
    </row>
    <row r="33" spans="1:66" ht="12" customHeight="1" x14ac:dyDescent="0.15">
      <c r="A33" s="110" t="s">
        <v>453</v>
      </c>
      <c r="B33" s="111">
        <v>987013833</v>
      </c>
      <c r="C33" s="116">
        <f>((B33/B30)*100)-100</f>
        <v>0.96747024383813596</v>
      </c>
      <c r="D33" s="111">
        <v>74647011</v>
      </c>
      <c r="E33" s="116">
        <f>((D33/D30)*100)-100</f>
        <v>4.4013073944693843</v>
      </c>
      <c r="F33" s="112">
        <f t="shared" si="0"/>
        <v>75629.143690025667</v>
      </c>
      <c r="G33" s="116">
        <f>((ROUND(F33,0)/ROUND(F30,0))*100)-100</f>
        <v>3.40023515900576</v>
      </c>
      <c r="H33" s="111">
        <v>72595029</v>
      </c>
      <c r="I33" s="116">
        <f>((H33/H30)*100)-100</f>
        <v>9.9356231362004621</v>
      </c>
      <c r="J33" s="112">
        <f t="shared" si="2"/>
        <v>73550.16370879981</v>
      </c>
      <c r="K33" s="115">
        <f>((ROUND(J33,0)/ROUND(J30,0))*100)-100</f>
        <v>8.8823094004441145</v>
      </c>
      <c r="L33" s="411" t="str">
        <f t="shared" si="3"/>
        <v>　　　　63</v>
      </c>
      <c r="M33" s="111">
        <v>795211625</v>
      </c>
      <c r="N33" s="116">
        <f>((M33/M30)*100)-100</f>
        <v>-1.8871135726633952</v>
      </c>
      <c r="O33" s="111">
        <v>16907167</v>
      </c>
      <c r="P33" s="116">
        <f>((O33/O30)*100)-100</f>
        <v>2.4564147917313761</v>
      </c>
      <c r="Q33" s="112">
        <f t="shared" si="6"/>
        <v>21261.217100542261</v>
      </c>
      <c r="R33" s="116">
        <f>((ROUND(Q33,0)/ROUND(Q30,0))*100)-100</f>
        <v>4.425343811394896</v>
      </c>
      <c r="S33" s="111">
        <v>15848306</v>
      </c>
      <c r="T33" s="116">
        <f>((S33/S30)*100)-100</f>
        <v>8.5195664231277419</v>
      </c>
      <c r="U33" s="112">
        <f t="shared" si="8"/>
        <v>19929.670922504436</v>
      </c>
      <c r="V33" s="115">
        <f>((ROUND(U33,0)/ROUND(U30,0))*100)-100</f>
        <v>10.611610611610615</v>
      </c>
      <c r="W33" s="411" t="str">
        <f t="shared" si="9"/>
        <v>　　　　63</v>
      </c>
      <c r="X33" s="111">
        <v>235646695</v>
      </c>
      <c r="Y33" s="115">
        <f>((X33/X30)*100)-100</f>
        <v>4.9966889599470221</v>
      </c>
      <c r="Z33" s="111">
        <v>1445655212</v>
      </c>
      <c r="AA33" s="116">
        <f>((Z33/Z30)*100)-100</f>
        <v>11.770256643237403</v>
      </c>
      <c r="AB33" s="112">
        <f t="shared" si="12"/>
        <v>6134.8418741879659</v>
      </c>
      <c r="AC33" s="382">
        <f>((ROUND(AB33,0)/ROUND(AB30,0))*100)-100</f>
        <v>6.4549713690786064</v>
      </c>
      <c r="AD33" s="111">
        <v>812333651</v>
      </c>
      <c r="AE33" s="116">
        <f>((AD33/AD30)*100)-100</f>
        <v>30.252289532107312</v>
      </c>
      <c r="AF33" s="112">
        <f t="shared" si="14"/>
        <v>3447.252468361587</v>
      </c>
      <c r="AG33" s="115">
        <f>((ROUND(AF33,0)/ROUND(AF30,0))*100)-100</f>
        <v>24.037423533645196</v>
      </c>
      <c r="AH33" s="411" t="str">
        <f>W33</f>
        <v>　　　　63</v>
      </c>
      <c r="AI33" s="111">
        <v>4423659095</v>
      </c>
      <c r="AJ33" s="116">
        <f>((AI33/AI30)*100)-100</f>
        <v>3.8705094445709847</v>
      </c>
      <c r="AK33" s="111">
        <v>40175740</v>
      </c>
      <c r="AL33" s="116">
        <f>((AK33/AK30)*100)-100</f>
        <v>5.5547911494719528</v>
      </c>
      <c r="AM33" s="112">
        <f t="shared" si="17"/>
        <v>9082.015394316908</v>
      </c>
      <c r="AN33" s="116">
        <f>((ROUND(AM33,0)/ROUND(AM30,0))*100)-100</f>
        <v>1.6224683898399945</v>
      </c>
      <c r="AO33" s="111">
        <v>38995304</v>
      </c>
      <c r="AP33" s="116">
        <f>((AO33/AO30)*100)-100</f>
        <v>6.4454532927707362</v>
      </c>
      <c r="AQ33" s="112">
        <f t="shared" si="19"/>
        <v>8815.1693343810894</v>
      </c>
      <c r="AR33" s="115">
        <f>((ROUND(AQ33,0)/ROUND(AQ30,0))*100)-100</f>
        <v>2.476168332945818</v>
      </c>
      <c r="AS33" s="411" t="str">
        <f>AH33</f>
        <v>　　　　63</v>
      </c>
      <c r="AT33" s="111">
        <v>1008307474</v>
      </c>
      <c r="AU33" s="116">
        <f>((AT33/AT30)*100)-100</f>
        <v>-10.598613459586915</v>
      </c>
      <c r="AV33" s="111">
        <v>103363198</v>
      </c>
      <c r="AW33" s="116">
        <f>((AV33/AV30)*100)-100</f>
        <v>8.5940290344722001</v>
      </c>
      <c r="AX33" s="112">
        <f t="shared" si="22"/>
        <v>102511.58566736955</v>
      </c>
      <c r="AY33" s="116">
        <f>((ROUND(AX33,0)/ROUND(AX30,0))*100)-100</f>
        <v>21.46835083062777</v>
      </c>
      <c r="AZ33" s="111">
        <v>60914280</v>
      </c>
      <c r="BA33" s="116">
        <f>((AZ33/AZ30)*100)-100</f>
        <v>32.071846372576715</v>
      </c>
      <c r="BB33" s="112">
        <f t="shared" si="24"/>
        <v>60412.405511932164</v>
      </c>
      <c r="BC33" s="115">
        <f>((ROUND(BB33,0)/ROUND(BB30,0))*100)-100</f>
        <v>47.728273096297755</v>
      </c>
      <c r="BD33" s="411" t="str">
        <f>AS33</f>
        <v>　　　　63</v>
      </c>
      <c r="BE33" s="111">
        <f t="shared" si="25"/>
        <v>7449838722</v>
      </c>
      <c r="BF33" s="115">
        <f>((BE33/BE30)*100)-100</f>
        <v>0.68492780585525281</v>
      </c>
      <c r="BG33" s="111">
        <f t="shared" si="27"/>
        <v>1680748328</v>
      </c>
      <c r="BH33" s="116">
        <f>((BG33/BG30)*100)-100</f>
        <v>10.965147696352929</v>
      </c>
      <c r="BI33" s="112">
        <f t="shared" si="29"/>
        <v>225.60868640506391</v>
      </c>
      <c r="BJ33" s="115">
        <f>((ROUND(BI33,0)/ROUND(BI30,0))*100)-100</f>
        <v>10.243902439024396</v>
      </c>
      <c r="BK33" s="111">
        <f t="shared" si="30"/>
        <v>1000686570</v>
      </c>
      <c r="BL33" s="116">
        <f>((BK33/BK30)*100)-100</f>
        <v>27.142981499578852</v>
      </c>
      <c r="BM33" s="112">
        <f t="shared" si="32"/>
        <v>134.32325280343161</v>
      </c>
      <c r="BN33" s="115">
        <f>((ROUND(BM33,0)/ROUND(BM30,0))*100)-100</f>
        <v>26.415094339622641</v>
      </c>
    </row>
    <row r="34" spans="1:66" ht="12" hidden="1" customHeight="1" x14ac:dyDescent="0.15">
      <c r="A34" s="110" t="s">
        <v>293</v>
      </c>
      <c r="B34" s="111">
        <v>988465943</v>
      </c>
      <c r="C34" s="116">
        <f>((B34/B33)*100)-100</f>
        <v>0.14712154495204288</v>
      </c>
      <c r="D34" s="111">
        <v>74655483</v>
      </c>
      <c r="E34" s="116">
        <f>((D34/D33)*100)-100</f>
        <v>1.1349416254574862E-2</v>
      </c>
      <c r="F34" s="112">
        <f t="shared" si="0"/>
        <v>75526.611239048027</v>
      </c>
      <c r="G34" s="116">
        <f t="shared" si="33"/>
        <v>-0.13486889949622594</v>
      </c>
      <c r="H34" s="111">
        <v>73539700</v>
      </c>
      <c r="I34" s="116">
        <f t="shared" si="1"/>
        <v>1.3012888251618477</v>
      </c>
      <c r="J34" s="112">
        <f t="shared" si="2"/>
        <v>74397.808564659863</v>
      </c>
      <c r="K34" s="115">
        <f t="shared" si="34"/>
        <v>1.1529571719918437</v>
      </c>
      <c r="L34" s="411" t="str">
        <f t="shared" si="3"/>
        <v>　　平成元</v>
      </c>
      <c r="M34" s="111">
        <v>789469358</v>
      </c>
      <c r="N34" s="116">
        <f t="shared" si="4"/>
        <v>-0.72210551499419751</v>
      </c>
      <c r="O34" s="111">
        <v>16775628</v>
      </c>
      <c r="P34" s="116">
        <f t="shared" si="5"/>
        <v>-0.7780073385446542</v>
      </c>
      <c r="Q34" s="112">
        <f t="shared" si="6"/>
        <v>21249.245243030698</v>
      </c>
      <c r="R34" s="116">
        <f t="shared" si="35"/>
        <v>-5.6441371525323802E-2</v>
      </c>
      <c r="S34" s="111">
        <v>16005272</v>
      </c>
      <c r="T34" s="116">
        <f t="shared" si="7"/>
        <v>0.99042762046619259</v>
      </c>
      <c r="U34" s="112">
        <f t="shared" si="8"/>
        <v>20273.455629167052</v>
      </c>
      <c r="V34" s="115">
        <f t="shared" si="36"/>
        <v>1.7210235825388907</v>
      </c>
      <c r="W34" s="411" t="str">
        <f t="shared" si="9"/>
        <v>　　平成元</v>
      </c>
      <c r="X34" s="111">
        <v>239065796</v>
      </c>
      <c r="Y34" s="115">
        <f t="shared" si="10"/>
        <v>1.4509437528924281</v>
      </c>
      <c r="Z34" s="111">
        <v>1456878849</v>
      </c>
      <c r="AA34" s="116">
        <f t="shared" si="11"/>
        <v>0.77637025113841673</v>
      </c>
      <c r="AB34" s="112">
        <f t="shared" si="12"/>
        <v>6094.049727632304</v>
      </c>
      <c r="AC34" s="382">
        <f t="shared" si="37"/>
        <v>-0.66829665851670939</v>
      </c>
      <c r="AD34" s="111">
        <v>845959186</v>
      </c>
      <c r="AE34" s="116">
        <f t="shared" si="13"/>
        <v>4.1393748687631273</v>
      </c>
      <c r="AF34" s="112">
        <f t="shared" si="14"/>
        <v>3538.6040167787114</v>
      </c>
      <c r="AG34" s="115">
        <f t="shared" si="38"/>
        <v>2.6689875253844093</v>
      </c>
      <c r="AH34" s="411" t="str">
        <f t="shared" si="45"/>
        <v>　　平成元</v>
      </c>
      <c r="AI34" s="111">
        <v>4462716172</v>
      </c>
      <c r="AJ34" s="116">
        <f t="shared" si="15"/>
        <v>0.88291335659536685</v>
      </c>
      <c r="AK34" s="111">
        <v>40594086</v>
      </c>
      <c r="AL34" s="116">
        <f t="shared" si="16"/>
        <v>1.0412900919808834</v>
      </c>
      <c r="AM34" s="112">
        <f t="shared" si="17"/>
        <v>9096.27330877452</v>
      </c>
      <c r="AN34" s="116">
        <f t="shared" si="39"/>
        <v>0.1541510680466871</v>
      </c>
      <c r="AO34" s="111">
        <v>39499759</v>
      </c>
      <c r="AP34" s="116">
        <f t="shared" si="18"/>
        <v>1.2936301253094484</v>
      </c>
      <c r="AQ34" s="112">
        <f t="shared" si="19"/>
        <v>8851.057848542916</v>
      </c>
      <c r="AR34" s="115">
        <f t="shared" si="40"/>
        <v>0.40839478162224907</v>
      </c>
      <c r="AS34" s="411" t="str">
        <f t="shared" si="46"/>
        <v>　　平成元</v>
      </c>
      <c r="AT34" s="111">
        <v>999372144</v>
      </c>
      <c r="AU34" s="116">
        <f t="shared" si="20"/>
        <v>-0.88617115616064268</v>
      </c>
      <c r="AV34" s="111">
        <v>122593790</v>
      </c>
      <c r="AW34" s="116">
        <f t="shared" si="21"/>
        <v>18.604873274141525</v>
      </c>
      <c r="AX34" s="112">
        <f t="shared" si="22"/>
        <v>122670.80960383463</v>
      </c>
      <c r="AY34" s="116">
        <f t="shared" si="41"/>
        <v>19.665014827532374</v>
      </c>
      <c r="AZ34" s="111">
        <v>73452620</v>
      </c>
      <c r="BA34" s="116">
        <f t="shared" si="23"/>
        <v>20.583580730167043</v>
      </c>
      <c r="BB34" s="112">
        <f t="shared" si="24"/>
        <v>73498.76664162855</v>
      </c>
      <c r="BC34" s="115">
        <f t="shared" si="42"/>
        <v>21.662914652718015</v>
      </c>
      <c r="BD34" s="411" t="str">
        <f t="shared" si="47"/>
        <v>　　平成元</v>
      </c>
      <c r="BE34" s="111">
        <f t="shared" si="25"/>
        <v>7479089413</v>
      </c>
      <c r="BF34" s="115">
        <f t="shared" si="26"/>
        <v>0.39263522462063349</v>
      </c>
      <c r="BG34" s="111">
        <f t="shared" si="27"/>
        <v>1711497836</v>
      </c>
      <c r="BH34" s="116">
        <f t="shared" si="28"/>
        <v>1.8295129310995861</v>
      </c>
      <c r="BI34" s="112">
        <f t="shared" si="29"/>
        <v>228.83772896538844</v>
      </c>
      <c r="BJ34" s="115">
        <f t="shared" si="43"/>
        <v>1.3274336283185733</v>
      </c>
      <c r="BK34" s="111">
        <f t="shared" si="30"/>
        <v>1048456537</v>
      </c>
      <c r="BL34" s="116">
        <f t="shared" si="31"/>
        <v>4.7737192076036337</v>
      </c>
      <c r="BM34" s="112">
        <f t="shared" si="32"/>
        <v>140.18505182965112</v>
      </c>
      <c r="BN34" s="115">
        <f t="shared" si="44"/>
        <v>4.4776119402985017</v>
      </c>
    </row>
    <row r="35" spans="1:66" ht="12" hidden="1" customHeight="1" x14ac:dyDescent="0.15">
      <c r="A35" s="110" t="s">
        <v>294</v>
      </c>
      <c r="B35" s="111">
        <v>987580064</v>
      </c>
      <c r="C35" s="116">
        <f>((B35/B34)*100)-100</f>
        <v>-8.9621600650332311E-2</v>
      </c>
      <c r="D35" s="111">
        <v>74541063</v>
      </c>
      <c r="E35" s="116">
        <f>((D35/D34)*100)-100</f>
        <v>-0.1532640275061965</v>
      </c>
      <c r="F35" s="112">
        <f t="shared" si="0"/>
        <v>75478.501153704943</v>
      </c>
      <c r="G35" s="116">
        <f t="shared" si="33"/>
        <v>-6.3553431223269286E-2</v>
      </c>
      <c r="H35" s="111">
        <v>73581993</v>
      </c>
      <c r="I35" s="116">
        <f t="shared" si="1"/>
        <v>5.751043314019455E-2</v>
      </c>
      <c r="J35" s="112">
        <f t="shared" si="2"/>
        <v>74507.36976399718</v>
      </c>
      <c r="K35" s="115">
        <f t="shared" si="34"/>
        <v>0.14650931476651863</v>
      </c>
      <c r="L35" s="411" t="str">
        <f t="shared" si="3"/>
        <v>　　　　２</v>
      </c>
      <c r="M35" s="111">
        <v>783221917</v>
      </c>
      <c r="N35" s="116">
        <f t="shared" si="4"/>
        <v>-0.79134686314196756</v>
      </c>
      <c r="O35" s="111">
        <v>16667173</v>
      </c>
      <c r="P35" s="116">
        <f t="shared" si="5"/>
        <v>-0.64650336786199603</v>
      </c>
      <c r="Q35" s="112">
        <f t="shared" si="6"/>
        <v>21280.268897276019</v>
      </c>
      <c r="R35" s="116">
        <f t="shared" si="35"/>
        <v>0.14588921831615664</v>
      </c>
      <c r="S35" s="111">
        <v>15952422</v>
      </c>
      <c r="T35" s="116">
        <f t="shared" si="7"/>
        <v>-0.33020369788154369</v>
      </c>
      <c r="U35" s="112">
        <f t="shared" si="8"/>
        <v>20367.691012916333</v>
      </c>
      <c r="V35" s="115">
        <f t="shared" si="36"/>
        <v>0.46860356138707004</v>
      </c>
      <c r="W35" s="411" t="str">
        <f t="shared" si="9"/>
        <v>　　　　２</v>
      </c>
      <c r="X35" s="111">
        <v>242628912</v>
      </c>
      <c r="Y35" s="115">
        <f t="shared" si="10"/>
        <v>1.4904332027489318</v>
      </c>
      <c r="Z35" s="111">
        <v>1468518528</v>
      </c>
      <c r="AA35" s="116">
        <f t="shared" si="11"/>
        <v>0.79894625472731207</v>
      </c>
      <c r="AB35" s="112">
        <f t="shared" si="12"/>
        <v>6052.5290077548552</v>
      </c>
      <c r="AC35" s="382">
        <f t="shared" si="37"/>
        <v>-0.67279291106005701</v>
      </c>
      <c r="AD35" s="111">
        <v>859237343</v>
      </c>
      <c r="AE35" s="116">
        <f t="shared" si="13"/>
        <v>1.5695978269098134</v>
      </c>
      <c r="AF35" s="112">
        <f t="shared" si="14"/>
        <v>3541.3642006522291</v>
      </c>
      <c r="AG35" s="115">
        <f t="shared" si="38"/>
        <v>5.6513139304882998E-2</v>
      </c>
      <c r="AH35" s="411" t="str">
        <f t="shared" si="45"/>
        <v>　　　　２</v>
      </c>
      <c r="AI35" s="111">
        <v>4495997798</v>
      </c>
      <c r="AJ35" s="116">
        <f t="shared" si="15"/>
        <v>0.74577061854877513</v>
      </c>
      <c r="AK35" s="111">
        <v>40835550</v>
      </c>
      <c r="AL35" s="116">
        <f t="shared" si="16"/>
        <v>0.59482556153622568</v>
      </c>
      <c r="AM35" s="112">
        <f t="shared" si="17"/>
        <v>9082.6445729500319</v>
      </c>
      <c r="AN35" s="116">
        <f t="shared" si="39"/>
        <v>-0.14291996481969704</v>
      </c>
      <c r="AO35" s="111">
        <v>39748901</v>
      </c>
      <c r="AP35" s="116">
        <f t="shared" si="18"/>
        <v>0.63074308883757624</v>
      </c>
      <c r="AQ35" s="112">
        <f t="shared" si="19"/>
        <v>8840.9520613381756</v>
      </c>
      <c r="AR35" s="115">
        <f t="shared" si="40"/>
        <v>-0.11298158400180114</v>
      </c>
      <c r="AS35" s="411" t="str">
        <f t="shared" si="46"/>
        <v>　　　　２</v>
      </c>
      <c r="AT35" s="111">
        <v>971451351</v>
      </c>
      <c r="AU35" s="116">
        <f t="shared" si="20"/>
        <v>-2.7938334250789438</v>
      </c>
      <c r="AV35" s="111">
        <v>121011074</v>
      </c>
      <c r="AW35" s="116">
        <f t="shared" si="21"/>
        <v>-1.2910246106266925</v>
      </c>
      <c r="AX35" s="112">
        <f t="shared" si="22"/>
        <v>124567.30218701399</v>
      </c>
      <c r="AY35" s="116">
        <f t="shared" si="41"/>
        <v>1.545597573998748</v>
      </c>
      <c r="AZ35" s="111">
        <v>74939355</v>
      </c>
      <c r="BA35" s="116">
        <f t="shared" si="23"/>
        <v>2.0240734775696296</v>
      </c>
      <c r="BB35" s="112">
        <f t="shared" si="24"/>
        <v>77141.644738934541</v>
      </c>
      <c r="BC35" s="115">
        <f t="shared" si="42"/>
        <v>4.956530020816615</v>
      </c>
      <c r="BD35" s="411" t="str">
        <f t="shared" si="47"/>
        <v>　　　　２</v>
      </c>
      <c r="BE35" s="111">
        <f t="shared" si="25"/>
        <v>7480880042</v>
      </c>
      <c r="BF35" s="115">
        <f t="shared" si="26"/>
        <v>2.3941804959420665E-2</v>
      </c>
      <c r="BG35" s="111">
        <f t="shared" si="27"/>
        <v>1721573388</v>
      </c>
      <c r="BH35" s="116">
        <f t="shared" si="28"/>
        <v>0.58869791057101395</v>
      </c>
      <c r="BI35" s="112">
        <f t="shared" si="29"/>
        <v>230.12979466781297</v>
      </c>
      <c r="BJ35" s="115">
        <f t="shared" si="43"/>
        <v>0.4366812227074206</v>
      </c>
      <c r="BK35" s="111">
        <f t="shared" si="30"/>
        <v>1063460014</v>
      </c>
      <c r="BL35" s="116">
        <f t="shared" si="31"/>
        <v>1.4310060999696077</v>
      </c>
      <c r="BM35" s="112">
        <f t="shared" si="32"/>
        <v>142.15707350330482</v>
      </c>
      <c r="BN35" s="115">
        <f t="shared" si="44"/>
        <v>1.4285714285714164</v>
      </c>
    </row>
    <row r="36" spans="1:66" ht="12" customHeight="1" x14ac:dyDescent="0.15">
      <c r="A36" s="110" t="s">
        <v>548</v>
      </c>
      <c r="B36" s="111">
        <v>991036212</v>
      </c>
      <c r="C36" s="116">
        <f>((B36/B33)*100)-100</f>
        <v>0.40753015464576947</v>
      </c>
      <c r="D36" s="111">
        <v>76223443</v>
      </c>
      <c r="E36" s="116">
        <f>((D36/D33)*100)-100</f>
        <v>2.1118487919094235</v>
      </c>
      <c r="F36" s="112">
        <f t="shared" si="0"/>
        <v>76912.873694266178</v>
      </c>
      <c r="G36" s="116">
        <f>((ROUND(F36,0)/ROUND(F33,0))*100)-100</f>
        <v>1.697761440717187</v>
      </c>
      <c r="H36" s="111">
        <v>72619195</v>
      </c>
      <c r="I36" s="116">
        <f>((H36/H33)*100)-100</f>
        <v>3.3288780695997389E-2</v>
      </c>
      <c r="J36" s="112">
        <f t="shared" si="2"/>
        <v>73276.025760398756</v>
      </c>
      <c r="K36" s="115">
        <f>((ROUND(J36,0)/ROUND(J33,0))*100)-100</f>
        <v>-0.37253569000679931</v>
      </c>
      <c r="L36" s="411" t="str">
        <f t="shared" si="3"/>
        <v>　　平成３</v>
      </c>
      <c r="M36" s="111">
        <v>768287426</v>
      </c>
      <c r="N36" s="116">
        <f>((M36/M33)*100)-100</f>
        <v>-3.3857904177394289</v>
      </c>
      <c r="O36" s="111">
        <v>16814161</v>
      </c>
      <c r="P36" s="116">
        <f>((O36/O33)*100)-100</f>
        <v>-0.55009807379320819</v>
      </c>
      <c r="Q36" s="112">
        <f t="shared" si="6"/>
        <v>21885.248190955037</v>
      </c>
      <c r="R36" s="116">
        <f>((ROUND(Q36,0)/ROUND(Q33,0))*100)-100</f>
        <v>2.9349513193170651</v>
      </c>
      <c r="S36" s="111">
        <v>15199004</v>
      </c>
      <c r="T36" s="116">
        <f>((S36/S33)*100)-100</f>
        <v>-4.0969804596150539</v>
      </c>
      <c r="U36" s="112">
        <f t="shared" si="8"/>
        <v>19782.965965136074</v>
      </c>
      <c r="V36" s="115">
        <f>((ROUND(U36,0)/ROUND(U33,0))*100)-100</f>
        <v>-0.73758153537380622</v>
      </c>
      <c r="W36" s="411" t="str">
        <f t="shared" si="9"/>
        <v>　　平成３</v>
      </c>
      <c r="X36" s="111">
        <v>248156814</v>
      </c>
      <c r="Y36" s="115">
        <f>((X36/X33)*100)-100</f>
        <v>5.3088455155290859</v>
      </c>
      <c r="Z36" s="111">
        <v>1660628039</v>
      </c>
      <c r="AA36" s="116">
        <f>((Z36/Z33)*100)-100</f>
        <v>14.870269564662976</v>
      </c>
      <c r="AB36" s="112">
        <f t="shared" si="12"/>
        <v>6691.8494488730821</v>
      </c>
      <c r="AC36" s="382">
        <f>((ROUND(AB36,0)/ROUND(AB33,0))*100)-100</f>
        <v>9.0790546047269771</v>
      </c>
      <c r="AD36" s="111">
        <v>899399722</v>
      </c>
      <c r="AE36" s="116">
        <f>((AD36/AD33)*100)-100</f>
        <v>10.718018500504044</v>
      </c>
      <c r="AF36" s="112">
        <f t="shared" si="14"/>
        <v>3624.3200720653999</v>
      </c>
      <c r="AG36" s="115">
        <f>((ROUND(AF36,0)/ROUND(AF33,0))*100)-100</f>
        <v>5.1348999129678106</v>
      </c>
      <c r="AH36" s="411" t="str">
        <f>W36</f>
        <v>　　平成３</v>
      </c>
      <c r="AI36" s="111">
        <v>4559697331</v>
      </c>
      <c r="AJ36" s="116">
        <f>((AI36/AI33)*100)-100</f>
        <v>3.0752423068441743</v>
      </c>
      <c r="AK36" s="111">
        <v>42178844</v>
      </c>
      <c r="AL36" s="116">
        <f>((AK36/AK33)*100)-100</f>
        <v>4.9858546476057484</v>
      </c>
      <c r="AM36" s="112">
        <f t="shared" si="17"/>
        <v>9250.360481876467</v>
      </c>
      <c r="AN36" s="116">
        <f>((ROUND(AM36,0)/ROUND(AM33,0))*100)-100</f>
        <v>1.849812816560231</v>
      </c>
      <c r="AO36" s="111">
        <v>39404296</v>
      </c>
      <c r="AP36" s="116">
        <f>((AO36/AO33)*100)-100</f>
        <v>1.0488237250310988</v>
      </c>
      <c r="AQ36" s="112">
        <f t="shared" si="19"/>
        <v>8641.8665844555362</v>
      </c>
      <c r="AR36" s="115">
        <f>((ROUND(AQ36,0)/ROUND(AQ33,0))*100)-100</f>
        <v>-1.9625638116846318</v>
      </c>
      <c r="AS36" s="411" t="str">
        <f>AH36</f>
        <v>　　平成３</v>
      </c>
      <c r="AT36" s="111">
        <v>924933048</v>
      </c>
      <c r="AU36" s="116">
        <f>((AT36/AT33)*100)-100</f>
        <v>-8.2687501729259196</v>
      </c>
      <c r="AV36" s="111">
        <v>163105551</v>
      </c>
      <c r="AW36" s="116">
        <f>((AV36/AV33)*100)-100</f>
        <v>57.79847581728265</v>
      </c>
      <c r="AX36" s="112">
        <f t="shared" si="22"/>
        <v>176343.08921352326</v>
      </c>
      <c r="AY36" s="116">
        <f>((ROUND(AX36,0)/ROUND(AX33,0))*100)-100</f>
        <v>72.021812080536904</v>
      </c>
      <c r="AZ36" s="111">
        <v>94811251</v>
      </c>
      <c r="BA36" s="116">
        <f>((AZ36/AZ33)*100)-100</f>
        <v>55.647002640431765</v>
      </c>
      <c r="BB36" s="112">
        <f t="shared" si="24"/>
        <v>102506.06917442527</v>
      </c>
      <c r="BC36" s="115">
        <f>((ROUND(BB36,0)/ROUND(BB33,0))*100)-100</f>
        <v>69.67820962722638</v>
      </c>
      <c r="BD36" s="411" t="str">
        <f>AS36</f>
        <v>　　平成３</v>
      </c>
      <c r="BE36" s="111">
        <f t="shared" si="25"/>
        <v>7492110831</v>
      </c>
      <c r="BF36" s="115">
        <f>((BE36/BE33)*100)-100</f>
        <v>0.56742314266706728</v>
      </c>
      <c r="BG36" s="111">
        <f t="shared" si="27"/>
        <v>1958950038</v>
      </c>
      <c r="BH36" s="116">
        <f>((BG36/BG33)*100)-100</f>
        <v>16.55225267015706</v>
      </c>
      <c r="BI36" s="112">
        <f t="shared" si="29"/>
        <v>261.46837415891935</v>
      </c>
      <c r="BJ36" s="115">
        <f>((ROUND(BI36,0)/ROUND(BI33,0))*100)-100</f>
        <v>15.486725663716811</v>
      </c>
      <c r="BK36" s="111">
        <f t="shared" si="30"/>
        <v>1121433468</v>
      </c>
      <c r="BL36" s="116">
        <f>((BK36/BK33)*100)-100</f>
        <v>12.066405368066441</v>
      </c>
      <c r="BM36" s="112">
        <f t="shared" si="32"/>
        <v>149.68191118581171</v>
      </c>
      <c r="BN36" s="115">
        <f>((ROUND(BM36,0)/ROUND(BM33,0))*100)-100</f>
        <v>11.940298507462671</v>
      </c>
    </row>
    <row r="37" spans="1:66" ht="12" hidden="1" customHeight="1" x14ac:dyDescent="0.15">
      <c r="A37" s="110" t="s">
        <v>22</v>
      </c>
      <c r="B37" s="111">
        <v>990702238</v>
      </c>
      <c r="C37" s="116">
        <f>((B37/B36)*100)-100</f>
        <v>-3.369947494915948E-2</v>
      </c>
      <c r="D37" s="111">
        <v>76041046</v>
      </c>
      <c r="E37" s="116">
        <f>((D37/D36)*100)-100</f>
        <v>-0.23929252316770544</v>
      </c>
      <c r="F37" s="112">
        <f t="shared" si="0"/>
        <v>76754.692866657279</v>
      </c>
      <c r="G37" s="116">
        <f t="shared" si="33"/>
        <v>-0.2054269109253255</v>
      </c>
      <c r="H37" s="111">
        <v>73134549</v>
      </c>
      <c r="I37" s="116">
        <f t="shared" si="1"/>
        <v>0.70966636300498465</v>
      </c>
      <c r="J37" s="112">
        <f t="shared" si="2"/>
        <v>73820.918329246779</v>
      </c>
      <c r="K37" s="115">
        <f t="shared" si="34"/>
        <v>0.74376330585729988</v>
      </c>
      <c r="L37" s="411" t="str">
        <f t="shared" si="3"/>
        <v>　　　　４</v>
      </c>
      <c r="M37" s="111">
        <v>760387025</v>
      </c>
      <c r="N37" s="116">
        <f t="shared" si="4"/>
        <v>-1.0283131979827544</v>
      </c>
      <c r="O37" s="111">
        <v>16623306</v>
      </c>
      <c r="P37" s="116">
        <f t="shared" si="5"/>
        <v>-1.1350848846992676</v>
      </c>
      <c r="Q37" s="112">
        <f t="shared" si="6"/>
        <v>21861.638157226578</v>
      </c>
      <c r="R37" s="116">
        <f t="shared" si="35"/>
        <v>-0.10509481379941121</v>
      </c>
      <c r="S37" s="111">
        <v>15212379</v>
      </c>
      <c r="T37" s="116">
        <f t="shared" si="7"/>
        <v>8.799918731516243E-2</v>
      </c>
      <c r="U37" s="112">
        <f t="shared" si="8"/>
        <v>20006.100182995626</v>
      </c>
      <c r="V37" s="115">
        <f t="shared" si="36"/>
        <v>1.1272304503866906</v>
      </c>
      <c r="W37" s="411" t="str">
        <f t="shared" si="9"/>
        <v>　　　　４</v>
      </c>
      <c r="X37" s="111">
        <v>253239061</v>
      </c>
      <c r="Y37" s="115">
        <f t="shared" si="10"/>
        <v>2.0479981661918174</v>
      </c>
      <c r="Z37" s="111">
        <v>1679146101</v>
      </c>
      <c r="AA37" s="116">
        <f t="shared" si="11"/>
        <v>1.115124011223557</v>
      </c>
      <c r="AB37" s="112">
        <f t="shared" si="12"/>
        <v>6630.6757510840716</v>
      </c>
      <c r="AC37" s="382">
        <f t="shared" si="37"/>
        <v>-0.91153616258218051</v>
      </c>
      <c r="AD37" s="111">
        <v>946648598</v>
      </c>
      <c r="AE37" s="116">
        <f t="shared" si="13"/>
        <v>5.2533789864791487</v>
      </c>
      <c r="AF37" s="112">
        <f t="shared" si="14"/>
        <v>3738.1618548964689</v>
      </c>
      <c r="AG37" s="115">
        <f t="shared" si="38"/>
        <v>3.1456953642384065</v>
      </c>
      <c r="AH37" s="411" t="str">
        <f t="shared" si="45"/>
        <v>　　　　４</v>
      </c>
      <c r="AI37" s="111">
        <v>4590938279</v>
      </c>
      <c r="AJ37" s="116">
        <f t="shared" si="15"/>
        <v>0.68515398571746289</v>
      </c>
      <c r="AK37" s="111">
        <v>42437188</v>
      </c>
      <c r="AL37" s="116">
        <f t="shared" si="16"/>
        <v>0.61249663456874259</v>
      </c>
      <c r="AM37" s="112">
        <f t="shared" si="17"/>
        <v>9243.6851512723206</v>
      </c>
      <c r="AN37" s="116">
        <f t="shared" si="39"/>
        <v>-6.4864864864873084E-2</v>
      </c>
      <c r="AO37" s="111">
        <v>39883349</v>
      </c>
      <c r="AP37" s="116">
        <f t="shared" si="18"/>
        <v>1.2157379997348414</v>
      </c>
      <c r="AQ37" s="112">
        <f t="shared" si="19"/>
        <v>8687.406925602887</v>
      </c>
      <c r="AR37" s="115">
        <f t="shared" si="40"/>
        <v>0.52071279796344072</v>
      </c>
      <c r="AS37" s="411" t="str">
        <f t="shared" si="46"/>
        <v>　　　　４</v>
      </c>
      <c r="AT37" s="111">
        <v>909375953</v>
      </c>
      <c r="AU37" s="116">
        <f t="shared" si="20"/>
        <v>-1.6819698499950277</v>
      </c>
      <c r="AV37" s="111">
        <v>171672583</v>
      </c>
      <c r="AW37" s="116">
        <f t="shared" si="21"/>
        <v>5.2524466196739041</v>
      </c>
      <c r="AX37" s="112">
        <f t="shared" si="22"/>
        <v>188780.64944829259</v>
      </c>
      <c r="AY37" s="116">
        <f t="shared" si="41"/>
        <v>7.0532995355642214</v>
      </c>
      <c r="AZ37" s="111">
        <v>104772074</v>
      </c>
      <c r="BA37" s="116">
        <f t="shared" si="23"/>
        <v>10.505950396119118</v>
      </c>
      <c r="BB37" s="112">
        <f t="shared" si="24"/>
        <v>115213.15651063845</v>
      </c>
      <c r="BC37" s="115">
        <f t="shared" si="42"/>
        <v>12.396347530876241</v>
      </c>
      <c r="BD37" s="411" t="str">
        <f t="shared" si="47"/>
        <v>　　　　４</v>
      </c>
      <c r="BE37" s="111">
        <f t="shared" si="25"/>
        <v>7504642556</v>
      </c>
      <c r="BF37" s="115">
        <f t="shared" si="26"/>
        <v>0.16726561155699926</v>
      </c>
      <c r="BG37" s="111">
        <f t="shared" si="27"/>
        <v>1985920224</v>
      </c>
      <c r="BH37" s="116">
        <f t="shared" si="28"/>
        <v>1.3767674252445801</v>
      </c>
      <c r="BI37" s="112">
        <f t="shared" si="29"/>
        <v>264.62555800372485</v>
      </c>
      <c r="BJ37" s="115">
        <f t="shared" si="43"/>
        <v>1.5325670498084207</v>
      </c>
      <c r="BK37" s="111">
        <f t="shared" si="30"/>
        <v>1179650949</v>
      </c>
      <c r="BL37" s="116">
        <f t="shared" si="31"/>
        <v>5.1913450651537119</v>
      </c>
      <c r="BM37" s="112">
        <f t="shared" si="32"/>
        <v>157.18949173093702</v>
      </c>
      <c r="BN37" s="115">
        <f t="shared" si="44"/>
        <v>4.6666666666666572</v>
      </c>
    </row>
    <row r="38" spans="1:66" ht="12" hidden="1" customHeight="1" x14ac:dyDescent="0.15">
      <c r="A38" s="110" t="s">
        <v>23</v>
      </c>
      <c r="B38" s="111">
        <v>989250913</v>
      </c>
      <c r="C38" s="116">
        <f>((B38/B37)*100)-100</f>
        <v>-0.14649457166160573</v>
      </c>
      <c r="D38" s="111">
        <v>75824208</v>
      </c>
      <c r="E38" s="116">
        <f>((D38/D37)*100)-100</f>
        <v>-0.28515914944146914</v>
      </c>
      <c r="F38" s="112">
        <f t="shared" si="0"/>
        <v>76648.105150649484</v>
      </c>
      <c r="G38" s="116">
        <f t="shared" si="33"/>
        <v>-0.13940459904891611</v>
      </c>
      <c r="H38" s="111">
        <v>73132485</v>
      </c>
      <c r="I38" s="116">
        <f t="shared" si="1"/>
        <v>-2.8221955672478316E-3</v>
      </c>
      <c r="J38" s="112">
        <f t="shared" si="2"/>
        <v>73927.134197145788</v>
      </c>
      <c r="K38" s="115">
        <f t="shared" si="34"/>
        <v>0.14359057720703561</v>
      </c>
      <c r="L38" s="411" t="str">
        <f t="shared" si="3"/>
        <v>　　　　５</v>
      </c>
      <c r="M38" s="111">
        <v>753735382</v>
      </c>
      <c r="N38" s="116">
        <f t="shared" si="4"/>
        <v>-0.87477071298000908</v>
      </c>
      <c r="O38" s="111">
        <v>16481592</v>
      </c>
      <c r="P38" s="116">
        <f t="shared" si="5"/>
        <v>-0.85250190305104923</v>
      </c>
      <c r="Q38" s="112">
        <f t="shared" si="6"/>
        <v>21866.549446394438</v>
      </c>
      <c r="R38" s="116">
        <f t="shared" si="35"/>
        <v>2.2870734608005705E-2</v>
      </c>
      <c r="S38" s="111">
        <v>15137960</v>
      </c>
      <c r="T38" s="116">
        <f t="shared" si="7"/>
        <v>-0.48920027564392399</v>
      </c>
      <c r="U38" s="112">
        <f t="shared" si="8"/>
        <v>20083.918523012893</v>
      </c>
      <c r="V38" s="115">
        <f t="shared" si="36"/>
        <v>0.38988303508946842</v>
      </c>
      <c r="W38" s="411" t="str">
        <f t="shared" si="9"/>
        <v>　　　　５</v>
      </c>
      <c r="X38" s="111">
        <v>257060104</v>
      </c>
      <c r="Y38" s="115">
        <f t="shared" si="10"/>
        <v>1.5088679388208561</v>
      </c>
      <c r="Z38" s="111">
        <v>1694340002</v>
      </c>
      <c r="AA38" s="116">
        <f t="shared" si="11"/>
        <v>0.90485878453050361</v>
      </c>
      <c r="AB38" s="112">
        <f t="shared" si="12"/>
        <v>6591.2211799307452</v>
      </c>
      <c r="AC38" s="382">
        <f t="shared" si="37"/>
        <v>-0.60322726587241959</v>
      </c>
      <c r="AD38" s="111">
        <v>974195729</v>
      </c>
      <c r="AE38" s="116">
        <f t="shared" si="13"/>
        <v>2.9099637455967553</v>
      </c>
      <c r="AF38" s="112">
        <f t="shared" si="14"/>
        <v>3789.7585577884929</v>
      </c>
      <c r="AG38" s="115">
        <f t="shared" si="38"/>
        <v>1.3911182450508193</v>
      </c>
      <c r="AH38" s="411" t="str">
        <f t="shared" si="45"/>
        <v>　　　　５</v>
      </c>
      <c r="AI38" s="111">
        <v>4613927686</v>
      </c>
      <c r="AJ38" s="116">
        <f t="shared" si="15"/>
        <v>0.50075617668743178</v>
      </c>
      <c r="AK38" s="111">
        <v>42569263</v>
      </c>
      <c r="AL38" s="116">
        <f t="shared" si="16"/>
        <v>0.31122467398169817</v>
      </c>
      <c r="AM38" s="112">
        <f t="shared" si="17"/>
        <v>9226.2527497272094</v>
      </c>
      <c r="AN38" s="116">
        <f t="shared" si="39"/>
        <v>-0.19472090004326503</v>
      </c>
      <c r="AO38" s="111">
        <v>40097015</v>
      </c>
      <c r="AP38" s="116">
        <f t="shared" si="18"/>
        <v>0.53572732821409375</v>
      </c>
      <c r="AQ38" s="112">
        <f t="shared" si="19"/>
        <v>8690.4298742405554</v>
      </c>
      <c r="AR38" s="115">
        <f t="shared" si="40"/>
        <v>3.4534361689878779E-2</v>
      </c>
      <c r="AS38" s="411" t="str">
        <f t="shared" si="46"/>
        <v>　　　　５</v>
      </c>
      <c r="AT38" s="111">
        <v>882717924</v>
      </c>
      <c r="AU38" s="116">
        <f t="shared" si="20"/>
        <v>-2.9314640344354927</v>
      </c>
      <c r="AV38" s="111">
        <v>173843231</v>
      </c>
      <c r="AW38" s="116">
        <f t="shared" si="21"/>
        <v>1.2644115688525517</v>
      </c>
      <c r="AX38" s="112">
        <f t="shared" si="22"/>
        <v>196940.86442952981</v>
      </c>
      <c r="AY38" s="116">
        <f t="shared" si="41"/>
        <v>4.3224688925262598</v>
      </c>
      <c r="AZ38" s="111">
        <v>110951958</v>
      </c>
      <c r="BA38" s="116">
        <f t="shared" si="23"/>
        <v>5.8984076233901845</v>
      </c>
      <c r="BB38" s="112">
        <f t="shared" si="24"/>
        <v>125693.55961100888</v>
      </c>
      <c r="BC38" s="115">
        <f t="shared" si="42"/>
        <v>9.0970636994089205</v>
      </c>
      <c r="BD38" s="411" t="str">
        <f t="shared" si="47"/>
        <v>　　　　５</v>
      </c>
      <c r="BE38" s="111">
        <f t="shared" si="25"/>
        <v>7496692009</v>
      </c>
      <c r="BF38" s="115">
        <f t="shared" si="26"/>
        <v>-0.10594171462095403</v>
      </c>
      <c r="BG38" s="111">
        <f t="shared" si="27"/>
        <v>2003058296</v>
      </c>
      <c r="BH38" s="116">
        <f t="shared" si="28"/>
        <v>0.86297887462372103</v>
      </c>
      <c r="BI38" s="112">
        <f t="shared" si="29"/>
        <v>267.19228875819755</v>
      </c>
      <c r="BJ38" s="115">
        <f t="shared" si="43"/>
        <v>0.75471698113207708</v>
      </c>
      <c r="BK38" s="111">
        <f t="shared" si="30"/>
        <v>1213515147</v>
      </c>
      <c r="BL38" s="116">
        <f t="shared" si="31"/>
        <v>2.8706964571771891</v>
      </c>
      <c r="BM38" s="112">
        <f t="shared" si="32"/>
        <v>161.87341637393391</v>
      </c>
      <c r="BN38" s="115">
        <f t="shared" si="44"/>
        <v>3.1847133757961785</v>
      </c>
    </row>
    <row r="39" spans="1:66" ht="12" customHeight="1" x14ac:dyDescent="0.15">
      <c r="A39" s="110" t="s">
        <v>549</v>
      </c>
      <c r="B39" s="111">
        <v>999634795</v>
      </c>
      <c r="C39" s="116">
        <f>((B39/B36)*100)-100</f>
        <v>0.86763560159393194</v>
      </c>
      <c r="D39" s="111">
        <v>77705190</v>
      </c>
      <c r="E39" s="116">
        <f>((D39/D36)*100)-100</f>
        <v>1.9439518102062152</v>
      </c>
      <c r="F39" s="112">
        <f t="shared" si="0"/>
        <v>77733.578691606075</v>
      </c>
      <c r="G39" s="116">
        <f>((ROUND(F39,0)/ROUND(F36,0))*100)-100</f>
        <v>1.0674398346183409</v>
      </c>
      <c r="H39" s="111">
        <v>74454384</v>
      </c>
      <c r="I39" s="116">
        <f>((H39/H36)*100)-100</f>
        <v>2.5271403793446012</v>
      </c>
      <c r="J39" s="112">
        <f t="shared" si="2"/>
        <v>74481.585047267188</v>
      </c>
      <c r="K39" s="115">
        <f>((ROUND(J39,0)/ROUND(J36,0))*100)-100</f>
        <v>1.645832196080562</v>
      </c>
      <c r="L39" s="411" t="str">
        <f t="shared" si="3"/>
        <v>　　　  ６</v>
      </c>
      <c r="M39" s="111">
        <v>750634544</v>
      </c>
      <c r="N39" s="116">
        <f>((M39/M36)*100)-100</f>
        <v>-2.2976924263758463</v>
      </c>
      <c r="O39" s="111">
        <v>16792812</v>
      </c>
      <c r="P39" s="116">
        <f>((O39/O36)*100)-100</f>
        <v>-0.12697035552353952</v>
      </c>
      <c r="Q39" s="112">
        <f t="shared" si="6"/>
        <v>22371.488408345886</v>
      </c>
      <c r="R39" s="116">
        <f>((ROUND(Q39,0)/ROUND(Q36,0))*100)-100</f>
        <v>2.2206991089787493</v>
      </c>
      <c r="S39" s="111">
        <v>15295230</v>
      </c>
      <c r="T39" s="116">
        <f>((S39/S36)*100)-100</f>
        <v>0.63310727466088679</v>
      </c>
      <c r="U39" s="112">
        <f t="shared" si="8"/>
        <v>20376.400369871601</v>
      </c>
      <c r="V39" s="115">
        <f>((ROUND(U39,0)/ROUND(U36,0))*100)-100</f>
        <v>2.9975231259161887</v>
      </c>
      <c r="W39" s="411" t="str">
        <f t="shared" si="9"/>
        <v>　　　  ６</v>
      </c>
      <c r="X39" s="111">
        <v>262766957</v>
      </c>
      <c r="Y39" s="115">
        <f>((X39/X36)*100)-100</f>
        <v>5.8874639646203661</v>
      </c>
      <c r="Z39" s="111">
        <v>4458185835</v>
      </c>
      <c r="AA39" s="116">
        <f>((Z39/Z36)*100)-100</f>
        <v>168.46384201031788</v>
      </c>
      <c r="AB39" s="112">
        <f t="shared" si="12"/>
        <v>16966.310703213723</v>
      </c>
      <c r="AC39" s="382">
        <f>((ROUND(AB39,0)/ROUND(AB36,0))*100)-100</f>
        <v>153.52659892408846</v>
      </c>
      <c r="AD39" s="111">
        <v>1030360686</v>
      </c>
      <c r="AE39" s="116">
        <f>((AD39/AD36)*100)-100</f>
        <v>14.560930006602788</v>
      </c>
      <c r="AF39" s="112">
        <f t="shared" si="14"/>
        <v>3921.1957917524614</v>
      </c>
      <c r="AG39" s="115">
        <f>((ROUND(AF39,0)/ROUND(AF36,0))*100)-100</f>
        <v>8.1953642384105905</v>
      </c>
      <c r="AH39" s="411" t="str">
        <f>W39</f>
        <v>　　　  ６</v>
      </c>
      <c r="AI39" s="111">
        <v>4713938004</v>
      </c>
      <c r="AJ39" s="116">
        <f>((AI39/AI36)*100)-100</f>
        <v>3.3826954247898158</v>
      </c>
      <c r="AK39" s="111">
        <v>44626077</v>
      </c>
      <c r="AL39" s="116">
        <f>((AK39/AK36)*100)-100</f>
        <v>5.8020390506672044</v>
      </c>
      <c r="AM39" s="112">
        <f t="shared" si="17"/>
        <v>9466.8357882799173</v>
      </c>
      <c r="AN39" s="116">
        <f>((ROUND(AM39,0)/ROUND(AM36,0))*100)-100</f>
        <v>2.3459459459459424</v>
      </c>
      <c r="AO39" s="111">
        <v>41836841</v>
      </c>
      <c r="AP39" s="116">
        <f>((AO39/AO36)*100)-100</f>
        <v>6.1732989722744946</v>
      </c>
      <c r="AQ39" s="112">
        <f t="shared" si="19"/>
        <v>8875.1360252297454</v>
      </c>
      <c r="AR39" s="115">
        <f>((ROUND(AQ39,0)/ROUND(AQ36,0))*100)-100</f>
        <v>2.6961351538995757</v>
      </c>
      <c r="AS39" s="411" t="str">
        <f>AH39</f>
        <v>　　　  ６</v>
      </c>
      <c r="AT39" s="111">
        <v>866348749</v>
      </c>
      <c r="AU39" s="116">
        <f>((AT39/AT36)*100)-100</f>
        <v>-6.3338961805590088</v>
      </c>
      <c r="AV39" s="111">
        <v>553597797</v>
      </c>
      <c r="AW39" s="116">
        <f>((AV39/AV36)*100)-100</f>
        <v>239.410764137635</v>
      </c>
      <c r="AX39" s="112">
        <f t="shared" si="22"/>
        <v>639001.0923880263</v>
      </c>
      <c r="AY39" s="116">
        <f>((ROUND(AX39,0)/ROUND(AX36,0))*100)-100</f>
        <v>262.36255479378258</v>
      </c>
      <c r="AZ39" s="111">
        <v>128983486</v>
      </c>
      <c r="BA39" s="116">
        <f>((AZ39/AZ36)*100)-100</f>
        <v>36.042383830585663</v>
      </c>
      <c r="BB39" s="112">
        <f t="shared" si="24"/>
        <v>148881.71322331997</v>
      </c>
      <c r="BC39" s="115">
        <f>((ROUND(BB39,0)/ROUND(BB36,0))*100)-100</f>
        <v>45.242229723138166</v>
      </c>
      <c r="BD39" s="411" t="str">
        <f>AS39</f>
        <v>　　　  ６</v>
      </c>
      <c r="BE39" s="111">
        <f t="shared" si="25"/>
        <v>7593323049</v>
      </c>
      <c r="BF39" s="115">
        <f>((BE39/BE36)*100)-100</f>
        <v>1.3509172552709288</v>
      </c>
      <c r="BG39" s="111">
        <f t="shared" si="27"/>
        <v>5150907711</v>
      </c>
      <c r="BH39" s="116">
        <f>((BG39/BG36)*100)-100</f>
        <v>162.94227065938065</v>
      </c>
      <c r="BI39" s="112">
        <f t="shared" si="29"/>
        <v>678.34697375062251</v>
      </c>
      <c r="BJ39" s="115">
        <f>((ROUND(BI39,0)/ROUND(BI36,0))*100)-100</f>
        <v>159.77011494252878</v>
      </c>
      <c r="BK39" s="111">
        <f t="shared" si="30"/>
        <v>1290930627</v>
      </c>
      <c r="BL39" s="116">
        <f>((BK39/BK36)*100)-100</f>
        <v>15.114330349199108</v>
      </c>
      <c r="BM39" s="112">
        <f t="shared" si="32"/>
        <v>170.00865348011351</v>
      </c>
      <c r="BN39" s="115">
        <f>((ROUND(BM39,0)/ROUND(BM36,0))*100)-100</f>
        <v>13.333333333333329</v>
      </c>
    </row>
    <row r="40" spans="1:66" ht="12" hidden="1" customHeight="1" x14ac:dyDescent="0.15">
      <c r="A40" s="110" t="s">
        <v>24</v>
      </c>
      <c r="B40" s="111">
        <v>1001014521</v>
      </c>
      <c r="C40" s="116">
        <f>((B40/B39)*100)-100</f>
        <v>0.1380230066921655</v>
      </c>
      <c r="D40" s="111">
        <v>77660484</v>
      </c>
      <c r="E40" s="116">
        <f>((D40/D39)*100)-100</f>
        <v>-5.753283660975228E-2</v>
      </c>
      <c r="F40" s="112">
        <f t="shared" si="0"/>
        <v>77581.775659376275</v>
      </c>
      <c r="G40" s="116">
        <f t="shared" si="33"/>
        <v>-0.19553863174415653</v>
      </c>
      <c r="H40" s="111">
        <v>74989266</v>
      </c>
      <c r="I40" s="116">
        <f t="shared" si="1"/>
        <v>0.7184022904547902</v>
      </c>
      <c r="J40" s="112">
        <f t="shared" si="2"/>
        <v>74913.264919560548</v>
      </c>
      <c r="K40" s="115">
        <f t="shared" si="34"/>
        <v>0.57866330120029374</v>
      </c>
      <c r="L40" s="411" t="str">
        <f t="shared" si="3"/>
        <v>　　　　７</v>
      </c>
      <c r="M40" s="111">
        <v>750766353</v>
      </c>
      <c r="N40" s="116">
        <f t="shared" si="4"/>
        <v>1.7559676816574665E-2</v>
      </c>
      <c r="O40" s="111">
        <v>16787529</v>
      </c>
      <c r="P40" s="116">
        <f t="shared" si="5"/>
        <v>-3.1459888909608935E-2</v>
      </c>
      <c r="Q40" s="112">
        <f t="shared" si="6"/>
        <v>22360.523927209084</v>
      </c>
      <c r="R40" s="116">
        <f t="shared" si="35"/>
        <v>-4.4700728621876351E-2</v>
      </c>
      <c r="S40" s="111">
        <v>15490054</v>
      </c>
      <c r="T40" s="116">
        <f t="shared" si="7"/>
        <v>1.2737565894726686</v>
      </c>
      <c r="U40" s="112">
        <f t="shared" si="8"/>
        <v>20632.323143016507</v>
      </c>
      <c r="V40" s="115">
        <f t="shared" si="36"/>
        <v>1.2563800549666269</v>
      </c>
      <c r="W40" s="411" t="str">
        <f t="shared" si="9"/>
        <v>　　　　７</v>
      </c>
      <c r="X40" s="111">
        <v>267268987</v>
      </c>
      <c r="Y40" s="115">
        <f t="shared" si="10"/>
        <v>1.7133166404937299</v>
      </c>
      <c r="Z40" s="111">
        <v>4499515359</v>
      </c>
      <c r="AA40" s="116">
        <f t="shared" si="11"/>
        <v>0.92704803096212629</v>
      </c>
      <c r="AB40" s="112">
        <f t="shared" si="12"/>
        <v>16835.157006076428</v>
      </c>
      <c r="AC40" s="382">
        <f t="shared" si="37"/>
        <v>-0.7721325002947026</v>
      </c>
      <c r="AD40" s="111">
        <v>1090785658</v>
      </c>
      <c r="AE40" s="116">
        <f t="shared" si="13"/>
        <v>5.8644485199234424</v>
      </c>
      <c r="AF40" s="112">
        <f t="shared" si="14"/>
        <v>4081.2279428439633</v>
      </c>
      <c r="AG40" s="115">
        <f t="shared" si="38"/>
        <v>4.0805916857944453</v>
      </c>
      <c r="AH40" s="411" t="str">
        <f t="shared" si="45"/>
        <v>　　　　７</v>
      </c>
      <c r="AI40" s="111">
        <v>4799615957</v>
      </c>
      <c r="AJ40" s="116">
        <f t="shared" si="15"/>
        <v>1.8175451804266061</v>
      </c>
      <c r="AK40" s="111">
        <v>45141979</v>
      </c>
      <c r="AL40" s="116">
        <f t="shared" si="16"/>
        <v>1.1560550124090128</v>
      </c>
      <c r="AM40" s="112">
        <f t="shared" si="17"/>
        <v>9405.3314691069554</v>
      </c>
      <c r="AN40" s="116">
        <f t="shared" si="39"/>
        <v>-0.65490651737614769</v>
      </c>
      <c r="AO40" s="111">
        <v>42555349</v>
      </c>
      <c r="AP40" s="116">
        <f t="shared" si="18"/>
        <v>1.7174050019694391</v>
      </c>
      <c r="AQ40" s="112">
        <f t="shared" si="19"/>
        <v>8866.4071003295903</v>
      </c>
      <c r="AR40" s="115">
        <f t="shared" si="40"/>
        <v>-0.10140845070422699</v>
      </c>
      <c r="AS40" s="411" t="str">
        <f t="shared" si="46"/>
        <v>　　　　７</v>
      </c>
      <c r="AT40" s="111">
        <v>841816223</v>
      </c>
      <c r="AU40" s="116">
        <f t="shared" si="20"/>
        <v>-2.8317148294283498</v>
      </c>
      <c r="AV40" s="111">
        <v>544928590</v>
      </c>
      <c r="AW40" s="116">
        <f t="shared" si="21"/>
        <v>-1.5659757041988343</v>
      </c>
      <c r="AX40" s="112">
        <f t="shared" si="22"/>
        <v>647324.88530338043</v>
      </c>
      <c r="AY40" s="116">
        <f t="shared" si="41"/>
        <v>1.3026583682967754</v>
      </c>
      <c r="AZ40" s="111">
        <v>138858463</v>
      </c>
      <c r="BA40" s="116">
        <f t="shared" si="23"/>
        <v>7.6560010170604329</v>
      </c>
      <c r="BB40" s="112">
        <f t="shared" si="24"/>
        <v>164951.04181426542</v>
      </c>
      <c r="BC40" s="115">
        <f t="shared" si="42"/>
        <v>10.793111323061225</v>
      </c>
      <c r="BD40" s="411" t="str">
        <f t="shared" si="47"/>
        <v>　　　　７</v>
      </c>
      <c r="BE40" s="111">
        <f t="shared" si="25"/>
        <v>7660482041</v>
      </c>
      <c r="BF40" s="115">
        <f t="shared" si="26"/>
        <v>0.88444797576265444</v>
      </c>
      <c r="BG40" s="111">
        <f t="shared" si="27"/>
        <v>5184033941</v>
      </c>
      <c r="BH40" s="116">
        <f t="shared" si="28"/>
        <v>0.64311441514001899</v>
      </c>
      <c r="BI40" s="112">
        <f t="shared" si="29"/>
        <v>676.72424701922228</v>
      </c>
      <c r="BJ40" s="115">
        <f t="shared" si="43"/>
        <v>-0.1474926253687272</v>
      </c>
      <c r="BK40" s="111">
        <f t="shared" si="30"/>
        <v>1362678790</v>
      </c>
      <c r="BL40" s="116">
        <f t="shared" si="31"/>
        <v>5.5578635675207266</v>
      </c>
      <c r="BM40" s="112">
        <f t="shared" si="32"/>
        <v>177.8842092059935</v>
      </c>
      <c r="BN40" s="115">
        <f t="shared" si="44"/>
        <v>4.7058823529411882</v>
      </c>
    </row>
    <row r="41" spans="1:66" ht="12" hidden="1" customHeight="1" x14ac:dyDescent="0.15">
      <c r="A41" s="110" t="s">
        <v>25</v>
      </c>
      <c r="B41" s="111">
        <v>1003241158</v>
      </c>
      <c r="C41" s="116">
        <f>((B41/B40)*100)-100</f>
        <v>0.22243803194538714</v>
      </c>
      <c r="D41" s="111">
        <v>77751643</v>
      </c>
      <c r="E41" s="116">
        <f>((D41/D40)*100)-100</f>
        <v>0.11738144717202204</v>
      </c>
      <c r="F41" s="112">
        <f t="shared" si="0"/>
        <v>77500.451790675041</v>
      </c>
      <c r="G41" s="116">
        <f t="shared" si="33"/>
        <v>-0.10569461988605156</v>
      </c>
      <c r="H41" s="111">
        <v>75205466</v>
      </c>
      <c r="I41" s="116">
        <f t="shared" si="1"/>
        <v>0.2883079292975026</v>
      </c>
      <c r="J41" s="112">
        <f t="shared" si="2"/>
        <v>74962.500691184759</v>
      </c>
      <c r="K41" s="115">
        <f t="shared" si="34"/>
        <v>6.6744089810839569E-2</v>
      </c>
      <c r="L41" s="411" t="str">
        <f t="shared" si="3"/>
        <v>　　　　８</v>
      </c>
      <c r="M41" s="111">
        <v>748739943</v>
      </c>
      <c r="N41" s="116">
        <f t="shared" si="4"/>
        <v>-0.26991220263170135</v>
      </c>
      <c r="O41" s="111">
        <v>16741009</v>
      </c>
      <c r="P41" s="116">
        <f t="shared" si="5"/>
        <v>-0.27711046694246022</v>
      </c>
      <c r="Q41" s="112">
        <f t="shared" si="6"/>
        <v>22358.910001412867</v>
      </c>
      <c r="R41" s="116">
        <f t="shared" si="35"/>
        <v>-8.9441438218358371E-3</v>
      </c>
      <c r="S41" s="111">
        <v>15504794</v>
      </c>
      <c r="T41" s="116">
        <f t="shared" si="7"/>
        <v>9.5157834827432453E-2</v>
      </c>
      <c r="U41" s="112">
        <f t="shared" si="8"/>
        <v>20707.849427501427</v>
      </c>
      <c r="V41" s="115">
        <f t="shared" si="36"/>
        <v>0.36835982939122403</v>
      </c>
      <c r="W41" s="411" t="str">
        <f t="shared" si="9"/>
        <v>　　　　８</v>
      </c>
      <c r="X41" s="111">
        <v>272489130</v>
      </c>
      <c r="Y41" s="115">
        <f t="shared" si="10"/>
        <v>1.9531420605863161</v>
      </c>
      <c r="Z41" s="111">
        <v>4555447955</v>
      </c>
      <c r="AA41" s="116">
        <f t="shared" si="11"/>
        <v>1.2430804550566279</v>
      </c>
      <c r="AB41" s="112">
        <f t="shared" si="12"/>
        <v>16717.907077614436</v>
      </c>
      <c r="AC41" s="382">
        <f t="shared" si="37"/>
        <v>-0.69498069498069981</v>
      </c>
      <c r="AD41" s="111">
        <v>1134971444</v>
      </c>
      <c r="AE41" s="116">
        <f t="shared" si="13"/>
        <v>4.0508220543545121</v>
      </c>
      <c r="AF41" s="112">
        <f t="shared" si="14"/>
        <v>4165.1989714231904</v>
      </c>
      <c r="AG41" s="115">
        <f t="shared" si="38"/>
        <v>2.0583190394511064</v>
      </c>
      <c r="AH41" s="411" t="str">
        <f t="shared" si="45"/>
        <v>　　　　８</v>
      </c>
      <c r="AI41" s="111">
        <v>4832779877</v>
      </c>
      <c r="AJ41" s="116">
        <f t="shared" si="15"/>
        <v>0.69097028381264636</v>
      </c>
      <c r="AK41" s="111">
        <v>45496725</v>
      </c>
      <c r="AL41" s="116">
        <f t="shared" si="16"/>
        <v>0.78584503351082446</v>
      </c>
      <c r="AM41" s="112">
        <f t="shared" si="17"/>
        <v>9414.1935196606919</v>
      </c>
      <c r="AN41" s="116">
        <f t="shared" si="39"/>
        <v>9.569377990430894E-2</v>
      </c>
      <c r="AO41" s="111">
        <v>42953458</v>
      </c>
      <c r="AP41" s="116">
        <f t="shared" si="18"/>
        <v>0.93550871830471749</v>
      </c>
      <c r="AQ41" s="112">
        <f t="shared" si="19"/>
        <v>8887.9400869099427</v>
      </c>
      <c r="AR41" s="115">
        <f t="shared" si="40"/>
        <v>0.24813895781636575</v>
      </c>
      <c r="AS41" s="411" t="str">
        <f t="shared" si="46"/>
        <v>　　　　８</v>
      </c>
      <c r="AT41" s="111">
        <v>830041707</v>
      </c>
      <c r="AU41" s="116">
        <f t="shared" si="20"/>
        <v>-1.3987038593814276</v>
      </c>
      <c r="AV41" s="111">
        <v>540883873</v>
      </c>
      <c r="AW41" s="116">
        <f t="shared" si="21"/>
        <v>-0.74224716306406435</v>
      </c>
      <c r="AX41" s="112">
        <f t="shared" si="22"/>
        <v>651634.57262274658</v>
      </c>
      <c r="AY41" s="116">
        <f t="shared" si="41"/>
        <v>0.66581701618197542</v>
      </c>
      <c r="AZ41" s="111">
        <v>148500983</v>
      </c>
      <c r="BA41" s="116">
        <f t="shared" si="23"/>
        <v>6.9441356267928853</v>
      </c>
      <c r="BB41" s="112">
        <f t="shared" si="24"/>
        <v>178907.85697591459</v>
      </c>
      <c r="BC41" s="115">
        <f t="shared" si="42"/>
        <v>8.4613006286715375</v>
      </c>
      <c r="BD41" s="411" t="str">
        <f t="shared" si="47"/>
        <v>　　　　８</v>
      </c>
      <c r="BE41" s="111">
        <f t="shared" si="25"/>
        <v>7687291815</v>
      </c>
      <c r="BF41" s="115">
        <f t="shared" si="26"/>
        <v>0.34997502580790751</v>
      </c>
      <c r="BG41" s="111">
        <f t="shared" si="27"/>
        <v>5236321205</v>
      </c>
      <c r="BH41" s="116">
        <f t="shared" si="28"/>
        <v>1.0086211740719051</v>
      </c>
      <c r="BI41" s="112">
        <f t="shared" si="29"/>
        <v>681.16592045881634</v>
      </c>
      <c r="BJ41" s="115">
        <f t="shared" si="43"/>
        <v>0.59084194977843651</v>
      </c>
      <c r="BK41" s="111">
        <f t="shared" si="30"/>
        <v>1417136145</v>
      </c>
      <c r="BL41" s="116">
        <f t="shared" si="31"/>
        <v>3.9963456831965516</v>
      </c>
      <c r="BM41" s="112">
        <f t="shared" si="32"/>
        <v>184.34790549186405</v>
      </c>
      <c r="BN41" s="115">
        <f t="shared" si="44"/>
        <v>3.3707865168539399</v>
      </c>
    </row>
    <row r="42" spans="1:66" ht="12" customHeight="1" x14ac:dyDescent="0.15">
      <c r="A42" s="110" t="s">
        <v>550</v>
      </c>
      <c r="B42" s="111">
        <v>1001228584</v>
      </c>
      <c r="C42" s="116">
        <f>((B42/B39)*100)-100</f>
        <v>0.15943712723604619</v>
      </c>
      <c r="D42" s="111">
        <v>77976725</v>
      </c>
      <c r="E42" s="116">
        <f>((D42/D39)*100)-100</f>
        <v>0.34944255332236196</v>
      </c>
      <c r="F42" s="112">
        <f t="shared" si="0"/>
        <v>77881.041598388896</v>
      </c>
      <c r="G42" s="116">
        <f>((ROUND(F42,0)/ROUND(F39,0))*100)-100</f>
        <v>0.18910643991046072</v>
      </c>
      <c r="H42" s="111">
        <v>75220205</v>
      </c>
      <c r="I42" s="116">
        <f>((H42/H39)*100)-100</f>
        <v>1.028577444143508</v>
      </c>
      <c r="J42" s="112">
        <f t="shared" si="2"/>
        <v>75127.904059119435</v>
      </c>
      <c r="K42" s="115">
        <f>((ROUND(J42,0)/ROUND(J39,0))*100)-100</f>
        <v>0.86732364866679745</v>
      </c>
      <c r="L42" s="411" t="str">
        <f t="shared" si="3"/>
        <v>　　　　９</v>
      </c>
      <c r="M42" s="111">
        <v>742380095</v>
      </c>
      <c r="N42" s="116">
        <f>((M42/M39)*100)-100</f>
        <v>-1.0996628207400931</v>
      </c>
      <c r="O42" s="111">
        <v>16710337</v>
      </c>
      <c r="P42" s="116">
        <f>((O42/O39)*100)-100</f>
        <v>-0.49113275370437748</v>
      </c>
      <c r="Q42" s="112">
        <f t="shared" si="6"/>
        <v>22509.139337848221</v>
      </c>
      <c r="R42" s="116">
        <f>((ROUND(Q42,0)/ROUND(Q39,0))*100)-100</f>
        <v>0.61687005498190217</v>
      </c>
      <c r="S42" s="111">
        <v>15448276</v>
      </c>
      <c r="T42" s="116">
        <f>((S42/S39)*100)-100</f>
        <v>1.0006126092906129</v>
      </c>
      <c r="U42" s="112">
        <f t="shared" si="8"/>
        <v>20809.119350108653</v>
      </c>
      <c r="V42" s="115">
        <f>((ROUND(U42,0)/ROUND(U39,0))*100)-100</f>
        <v>2.1250490773458921</v>
      </c>
      <c r="W42" s="411" t="str">
        <f t="shared" si="9"/>
        <v>　　　　９</v>
      </c>
      <c r="X42" s="111">
        <v>276878752</v>
      </c>
      <c r="Y42" s="115">
        <f>((X42/X39)*100)-100</f>
        <v>5.3704602592022184</v>
      </c>
      <c r="Z42" s="111">
        <v>4738345645</v>
      </c>
      <c r="AA42" s="116">
        <f>((Z42/Z39)*100)-100</f>
        <v>6.2841662588522382</v>
      </c>
      <c r="AB42" s="112">
        <f t="shared" si="12"/>
        <v>17113.431820871541</v>
      </c>
      <c r="AC42" s="382">
        <f>((ROUND(AB42,0)/ROUND(AB39,0))*100)-100</f>
        <v>0.86643875987269325</v>
      </c>
      <c r="AD42" s="111">
        <v>1163603223</v>
      </c>
      <c r="AE42" s="116">
        <f>((AD42/AD39)*100)-100</f>
        <v>12.931640231467441</v>
      </c>
      <c r="AF42" s="112">
        <f t="shared" si="14"/>
        <v>4202.5732007055567</v>
      </c>
      <c r="AG42" s="115">
        <f>((ROUND(AF42,0)/ROUND(AF39,0))*100)-100</f>
        <v>7.1920428462127148</v>
      </c>
      <c r="AH42" s="411" t="str">
        <f>W42</f>
        <v>　　　　９</v>
      </c>
      <c r="AI42" s="111">
        <v>4864995661</v>
      </c>
      <c r="AJ42" s="116">
        <f>((AI42/AI39)*100)-100</f>
        <v>3.204489682974625</v>
      </c>
      <c r="AK42" s="111">
        <v>45865462</v>
      </c>
      <c r="AL42" s="116">
        <f>((AK42/AK39)*100)-100</f>
        <v>2.7772663055280304</v>
      </c>
      <c r="AM42" s="112">
        <f t="shared" si="17"/>
        <v>9427.6470517082344</v>
      </c>
      <c r="AN42" s="116">
        <f>((ROUND(AM42,0)/ROUND(AM39,0))*100)-100</f>
        <v>-0.41195732544629493</v>
      </c>
      <c r="AO42" s="111">
        <v>43056438</v>
      </c>
      <c r="AP42" s="116">
        <f>((AO42/AO38)*100)-100</f>
        <v>7.3806566399019999</v>
      </c>
      <c r="AQ42" s="112">
        <f t="shared" si="19"/>
        <v>8850.252086586599</v>
      </c>
      <c r="AR42" s="115">
        <f>((ROUND(AQ42,0)/ROUND(AQ39,0))*100)-100</f>
        <v>-0.28169014084507182</v>
      </c>
      <c r="AS42" s="411" t="str">
        <f>AH42</f>
        <v>　　　　９</v>
      </c>
      <c r="AT42" s="111">
        <v>814632285</v>
      </c>
      <c r="AU42" s="116">
        <f>((AT42/AT39)*100)-100</f>
        <v>-5.9694740783887283</v>
      </c>
      <c r="AV42" s="111">
        <v>560845611</v>
      </c>
      <c r="AW42" s="116">
        <f>((AV42/AV39)*100)-100</f>
        <v>1.3092201665679539</v>
      </c>
      <c r="AX42" s="112">
        <f t="shared" si="22"/>
        <v>688464.74823913956</v>
      </c>
      <c r="AY42" s="116">
        <f>((ROUND(AX42,0)/ROUND(AX39,0))*100)-100</f>
        <v>7.7408329564429437</v>
      </c>
      <c r="AZ42" s="111">
        <v>165184737</v>
      </c>
      <c r="BA42" s="116">
        <f>((AZ42/AZ39)*100)-100</f>
        <v>28.066578228471826</v>
      </c>
      <c r="BB42" s="112">
        <f t="shared" si="24"/>
        <v>202772.14645378315</v>
      </c>
      <c r="BC42" s="115">
        <f>((ROUND(BB42,0)/ROUND(BB39,0))*100)-100</f>
        <v>36.196450880563134</v>
      </c>
      <c r="BD42" s="411" t="str">
        <f>AS42</f>
        <v>　　　　９</v>
      </c>
      <c r="BE42" s="111">
        <f t="shared" si="25"/>
        <v>7700115377</v>
      </c>
      <c r="BF42" s="115">
        <f>((BE42/BE39)*100)-100</f>
        <v>1.4063977959434197</v>
      </c>
      <c r="BG42" s="111">
        <f t="shared" si="27"/>
        <v>5439743780</v>
      </c>
      <c r="BH42" s="116">
        <f>((BG42/BG39)*100)-100</f>
        <v>5.6074790154593046</v>
      </c>
      <c r="BI42" s="112">
        <f t="shared" si="29"/>
        <v>706.44964570899049</v>
      </c>
      <c r="BJ42" s="115">
        <f>((ROUND(BI42,0)/ROUND(BI39,0))*100)-100</f>
        <v>4.1297935103244754</v>
      </c>
      <c r="BK42" s="111">
        <f t="shared" si="30"/>
        <v>1462512879</v>
      </c>
      <c r="BL42" s="116">
        <f>((BK42/BK39)*100)-100</f>
        <v>13.291361163127789</v>
      </c>
      <c r="BM42" s="112">
        <f t="shared" si="32"/>
        <v>189.93389155810308</v>
      </c>
      <c r="BN42" s="115">
        <f>((ROUND(BM42,0)/ROUND(BM39,0))*100)-100</f>
        <v>11.764705882352942</v>
      </c>
    </row>
    <row r="43" spans="1:66" ht="12" hidden="1" customHeight="1" x14ac:dyDescent="0.15">
      <c r="A43" s="110" t="s">
        <v>295</v>
      </c>
      <c r="B43" s="111">
        <v>999097056</v>
      </c>
      <c r="C43" s="116">
        <f>((B43/B42)*100)-100</f>
        <v>-0.21289124522238012</v>
      </c>
      <c r="D43" s="111">
        <v>77788508</v>
      </c>
      <c r="E43" s="116">
        <f>((D43/D42)*100)-100</f>
        <v>-0.24137587209516198</v>
      </c>
      <c r="F43" s="112">
        <f t="shared" si="0"/>
        <v>77858.810145467985</v>
      </c>
      <c r="G43" s="116">
        <f t="shared" si="33"/>
        <v>-2.8248224855857984E-2</v>
      </c>
      <c r="H43" s="111">
        <v>75205812</v>
      </c>
      <c r="I43" s="116">
        <f t="shared" si="1"/>
        <v>-1.9134486538547435E-2</v>
      </c>
      <c r="J43" s="112">
        <f t="shared" si="2"/>
        <v>75273.780008015558</v>
      </c>
      <c r="K43" s="115">
        <f t="shared" si="34"/>
        <v>0.19433500159726691</v>
      </c>
      <c r="L43" s="411" t="str">
        <f t="shared" si="3"/>
        <v>　　　　10</v>
      </c>
      <c r="M43" s="111">
        <v>737324566</v>
      </c>
      <c r="N43" s="116">
        <f t="shared" si="4"/>
        <v>-0.68098929834587807</v>
      </c>
      <c r="O43" s="111">
        <v>16590443</v>
      </c>
      <c r="P43" s="116">
        <f t="shared" si="5"/>
        <v>-0.71748403398447635</v>
      </c>
      <c r="Q43" s="112">
        <f t="shared" si="6"/>
        <v>22500.86836249533</v>
      </c>
      <c r="R43" s="116">
        <f t="shared" si="35"/>
        <v>-3.5541339019957263E-2</v>
      </c>
      <c r="S43" s="111">
        <v>15386133</v>
      </c>
      <c r="T43" s="116">
        <f t="shared" si="7"/>
        <v>-0.40226495176550259</v>
      </c>
      <c r="U43" s="112">
        <f t="shared" si="8"/>
        <v>20867.517114572853</v>
      </c>
      <c r="V43" s="115">
        <f t="shared" si="36"/>
        <v>0.28353116440000292</v>
      </c>
      <c r="W43" s="411" t="str">
        <f t="shared" si="9"/>
        <v>　　　　10</v>
      </c>
      <c r="X43" s="111">
        <v>280567498</v>
      </c>
      <c r="Y43" s="115">
        <f t="shared" si="10"/>
        <v>1.332260411228674</v>
      </c>
      <c r="Z43" s="111">
        <v>4766570066</v>
      </c>
      <c r="AA43" s="116">
        <f t="shared" si="11"/>
        <v>0.59565981704569992</v>
      </c>
      <c r="AB43" s="112">
        <f t="shared" si="12"/>
        <v>16989.031516401803</v>
      </c>
      <c r="AC43" s="382">
        <f t="shared" si="37"/>
        <v>-0.72459533687839439</v>
      </c>
      <c r="AD43" s="111">
        <v>1200894304</v>
      </c>
      <c r="AE43" s="116">
        <f t="shared" si="13"/>
        <v>3.2047935467088422</v>
      </c>
      <c r="AF43" s="112">
        <f t="shared" si="14"/>
        <v>4280.2331437549474</v>
      </c>
      <c r="AG43" s="115">
        <f t="shared" si="38"/>
        <v>1.8320247442303241</v>
      </c>
      <c r="AH43" s="411" t="str">
        <f t="shared" si="45"/>
        <v>　　　　10</v>
      </c>
      <c r="AI43" s="111">
        <v>4901206421</v>
      </c>
      <c r="AJ43" s="116">
        <f t="shared" si="15"/>
        <v>0.74431227740410577</v>
      </c>
      <c r="AK43" s="111">
        <v>45850416</v>
      </c>
      <c r="AL43" s="116">
        <f t="shared" si="16"/>
        <v>-3.2804640668388174E-2</v>
      </c>
      <c r="AM43" s="112">
        <f t="shared" si="17"/>
        <v>9354.9244944156162</v>
      </c>
      <c r="AN43" s="116">
        <f t="shared" si="39"/>
        <v>-0.77428935086975059</v>
      </c>
      <c r="AO43" s="111">
        <v>43145284</v>
      </c>
      <c r="AP43" s="116">
        <f t="shared" si="18"/>
        <v>0.20634777080259425</v>
      </c>
      <c r="AQ43" s="112">
        <f t="shared" si="19"/>
        <v>8802.9926295569094</v>
      </c>
      <c r="AR43" s="115">
        <f t="shared" si="40"/>
        <v>-0.53107344632768161</v>
      </c>
      <c r="AS43" s="411" t="str">
        <f t="shared" si="46"/>
        <v>　　　　10</v>
      </c>
      <c r="AT43" s="111">
        <v>795724626</v>
      </c>
      <c r="AU43" s="116">
        <f t="shared" si="20"/>
        <v>-2.3210053601055165</v>
      </c>
      <c r="AV43" s="111">
        <v>545737487</v>
      </c>
      <c r="AW43" s="116">
        <f t="shared" si="21"/>
        <v>-2.6938115773183853</v>
      </c>
      <c r="AX43" s="112">
        <f t="shared" si="22"/>
        <v>685837.12149685307</v>
      </c>
      <c r="AY43" s="116">
        <f t="shared" si="41"/>
        <v>-0.38171875113476972</v>
      </c>
      <c r="AZ43" s="111">
        <v>167734737</v>
      </c>
      <c r="BA43" s="116">
        <f t="shared" si="23"/>
        <v>1.543726161576302</v>
      </c>
      <c r="BB43" s="112">
        <f t="shared" si="24"/>
        <v>210794.95533923566</v>
      </c>
      <c r="BC43" s="115">
        <f t="shared" si="42"/>
        <v>3.9566606829345261</v>
      </c>
      <c r="BD43" s="411" t="str">
        <f t="shared" si="47"/>
        <v>　　　　10</v>
      </c>
      <c r="BE43" s="111">
        <f t="shared" si="25"/>
        <v>7713920167</v>
      </c>
      <c r="BF43" s="115">
        <f t="shared" si="26"/>
        <v>0.17928030067231759</v>
      </c>
      <c r="BG43" s="111">
        <f t="shared" si="27"/>
        <v>5452536920</v>
      </c>
      <c r="BH43" s="116">
        <f t="shared" si="28"/>
        <v>0.23517909146816862</v>
      </c>
      <c r="BI43" s="112">
        <f t="shared" si="29"/>
        <v>706.84383581331917</v>
      </c>
      <c r="BJ43" s="115">
        <f t="shared" si="43"/>
        <v>0.14164305949009304</v>
      </c>
      <c r="BK43" s="111">
        <f t="shared" si="30"/>
        <v>1502366270</v>
      </c>
      <c r="BL43" s="116">
        <f t="shared" si="31"/>
        <v>2.7249941913161138</v>
      </c>
      <c r="BM43" s="112">
        <f t="shared" si="32"/>
        <v>194.76041201814527</v>
      </c>
      <c r="BN43" s="115">
        <f t="shared" si="44"/>
        <v>2.6315789473684248</v>
      </c>
    </row>
    <row r="44" spans="1:66" ht="12" hidden="1" customHeight="1" x14ac:dyDescent="0.15">
      <c r="A44" s="110" t="s">
        <v>296</v>
      </c>
      <c r="B44" s="111">
        <v>998963090</v>
      </c>
      <c r="C44" s="116">
        <f>((B44/B43)*100)-100</f>
        <v>-1.3408707311810986E-2</v>
      </c>
      <c r="D44" s="111">
        <v>77667734</v>
      </c>
      <c r="E44" s="116">
        <f>((D44/D43)*100)-100</f>
        <v>-0.15525943755085336</v>
      </c>
      <c r="F44" s="112">
        <f t="shared" si="0"/>
        <v>77748.352043717648</v>
      </c>
      <c r="G44" s="116">
        <f t="shared" si="33"/>
        <v>-0.14256540669673257</v>
      </c>
      <c r="H44" s="111">
        <v>77626774</v>
      </c>
      <c r="I44" s="116">
        <f t="shared" si="1"/>
        <v>3.2191155651640315</v>
      </c>
      <c r="J44" s="112">
        <f t="shared" si="2"/>
        <v>77707.34952779887</v>
      </c>
      <c r="K44" s="115">
        <f t="shared" si="34"/>
        <v>3.2321917262268443</v>
      </c>
      <c r="L44" s="411" t="str">
        <f t="shared" si="3"/>
        <v>　　　　11</v>
      </c>
      <c r="M44" s="111">
        <v>733606179</v>
      </c>
      <c r="N44" s="116">
        <f t="shared" si="4"/>
        <v>-0.50430803088147513</v>
      </c>
      <c r="O44" s="111">
        <v>16517027</v>
      </c>
      <c r="P44" s="116">
        <f t="shared" si="5"/>
        <v>-0.4425198290365131</v>
      </c>
      <c r="Q44" s="112">
        <f t="shared" si="6"/>
        <v>22514.841713185735</v>
      </c>
      <c r="R44" s="116">
        <f t="shared" si="35"/>
        <v>6.2219456913027216E-2</v>
      </c>
      <c r="S44" s="111">
        <v>16511368</v>
      </c>
      <c r="T44" s="116">
        <f t="shared" si="7"/>
        <v>7.3133060789218405</v>
      </c>
      <c r="U44" s="112">
        <f t="shared" si="8"/>
        <v>22507.127765072983</v>
      </c>
      <c r="V44" s="115">
        <f t="shared" si="36"/>
        <v>7.8541307264711406</v>
      </c>
      <c r="W44" s="411" t="str">
        <f t="shared" si="9"/>
        <v>　　　　11</v>
      </c>
      <c r="X44" s="111">
        <v>284799095</v>
      </c>
      <c r="Y44" s="115">
        <f t="shared" si="10"/>
        <v>1.5082277990731541</v>
      </c>
      <c r="Z44" s="111">
        <v>4794172525</v>
      </c>
      <c r="AA44" s="116">
        <f t="shared" si="11"/>
        <v>0.57908430208313177</v>
      </c>
      <c r="AB44" s="112">
        <f t="shared" si="12"/>
        <v>16833.524435883479</v>
      </c>
      <c r="AC44" s="382">
        <f t="shared" si="37"/>
        <v>-0.91235505326976352</v>
      </c>
      <c r="AD44" s="111">
        <v>1243231708</v>
      </c>
      <c r="AE44" s="116">
        <f t="shared" si="13"/>
        <v>3.5254896171112051</v>
      </c>
      <c r="AF44" s="112">
        <f t="shared" si="14"/>
        <v>4365.293745052104</v>
      </c>
      <c r="AG44" s="115">
        <f t="shared" si="38"/>
        <v>1.9859813084112119</v>
      </c>
      <c r="AH44" s="411" t="str">
        <f t="shared" si="45"/>
        <v>　　　　11</v>
      </c>
      <c r="AI44" s="111">
        <v>4937917338</v>
      </c>
      <c r="AJ44" s="116">
        <f t="shared" si="15"/>
        <v>0.74901797326279507</v>
      </c>
      <c r="AK44" s="111">
        <v>46059613</v>
      </c>
      <c r="AL44" s="116">
        <f t="shared" si="16"/>
        <v>0.45625976436069493</v>
      </c>
      <c r="AM44" s="112">
        <f t="shared" si="17"/>
        <v>9327.7407958099757</v>
      </c>
      <c r="AN44" s="116">
        <f t="shared" si="39"/>
        <v>-0.28861571352217652</v>
      </c>
      <c r="AO44" s="111">
        <v>45901078</v>
      </c>
      <c r="AP44" s="116">
        <f t="shared" si="18"/>
        <v>6.387242693778532</v>
      </c>
      <c r="AQ44" s="112">
        <f t="shared" si="19"/>
        <v>9295.6351550816489</v>
      </c>
      <c r="AR44" s="115">
        <f t="shared" si="40"/>
        <v>5.6003635124389319</v>
      </c>
      <c r="AS44" s="411" t="str">
        <f t="shared" si="46"/>
        <v>　　　　11</v>
      </c>
      <c r="AT44" s="111">
        <v>781717145</v>
      </c>
      <c r="AU44" s="116">
        <f t="shared" si="20"/>
        <v>-1.7603427796892106</v>
      </c>
      <c r="AV44" s="111">
        <v>540229834</v>
      </c>
      <c r="AW44" s="116">
        <f t="shared" si="21"/>
        <v>-1.0092128782056733</v>
      </c>
      <c r="AX44" s="112">
        <f t="shared" si="22"/>
        <v>691080.95870150067</v>
      </c>
      <c r="AY44" s="116">
        <f t="shared" si="41"/>
        <v>0.76461316610215135</v>
      </c>
      <c r="AZ44" s="111">
        <v>173810604</v>
      </c>
      <c r="BA44" s="116">
        <f t="shared" si="23"/>
        <v>3.6223069285880882</v>
      </c>
      <c r="BB44" s="112">
        <f t="shared" si="24"/>
        <v>222344.62313091522</v>
      </c>
      <c r="BC44" s="115">
        <f t="shared" si="42"/>
        <v>5.4792570981285138</v>
      </c>
      <c r="BD44" s="411" t="str">
        <f t="shared" si="47"/>
        <v>　　　　11</v>
      </c>
      <c r="BE44" s="111">
        <f t="shared" si="25"/>
        <v>7737002847</v>
      </c>
      <c r="BF44" s="115">
        <f t="shared" si="26"/>
        <v>0.29923410536120798</v>
      </c>
      <c r="BG44" s="111">
        <f t="shared" si="27"/>
        <v>5474646733</v>
      </c>
      <c r="BH44" s="116">
        <f t="shared" si="28"/>
        <v>0.40549588795815339</v>
      </c>
      <c r="BI44" s="112">
        <f t="shared" si="29"/>
        <v>707.59269981692955</v>
      </c>
      <c r="BJ44" s="115">
        <f t="shared" si="43"/>
        <v>0.141442715700137</v>
      </c>
      <c r="BK44" s="111">
        <f t="shared" si="30"/>
        <v>1557081532</v>
      </c>
      <c r="BL44" s="116">
        <f t="shared" si="31"/>
        <v>3.6419389261182005</v>
      </c>
      <c r="BM44" s="112">
        <f t="shared" si="32"/>
        <v>201.25125488402188</v>
      </c>
      <c r="BN44" s="115">
        <f t="shared" si="44"/>
        <v>3.076923076923066</v>
      </c>
    </row>
    <row r="45" spans="1:66" ht="12" customHeight="1" x14ac:dyDescent="0.15">
      <c r="A45" s="110" t="s">
        <v>454</v>
      </c>
      <c r="B45" s="111">
        <v>996217484</v>
      </c>
      <c r="C45" s="116">
        <f>((B45/B42)*100)-100</f>
        <v>-0.50049509972839701</v>
      </c>
      <c r="D45" s="111">
        <v>77618350</v>
      </c>
      <c r="E45" s="116">
        <f>((D45/D42)*100)-100</f>
        <v>-0.45959226935985953</v>
      </c>
      <c r="F45" s="112">
        <f t="shared" ref="F45:F51" si="48">((D45*1000)/B45)*1000</f>
        <v>77913.05738617212</v>
      </c>
      <c r="G45" s="116">
        <f>((ROUND(F45,0)/ROUND(F42,0))*100)-100</f>
        <v>4.1088327063093288E-2</v>
      </c>
      <c r="H45" s="111">
        <v>77498880</v>
      </c>
      <c r="I45" s="116">
        <f>((H45/H42)*100)-100</f>
        <v>3.0293389920966121</v>
      </c>
      <c r="J45" s="112">
        <f t="shared" ref="J45:J51" si="49">((H45*1000)/B45)*1000</f>
        <v>77793.133773187219</v>
      </c>
      <c r="K45" s="115">
        <f>((ROUND(J45,0)/ROUND(J42,0))*100)-100</f>
        <v>3.5472793099776538</v>
      </c>
      <c r="L45" s="411" t="str">
        <f t="shared" si="3"/>
        <v>　　　　12</v>
      </c>
      <c r="M45" s="111">
        <v>728336202</v>
      </c>
      <c r="N45" s="116">
        <f>((M45/M42)*100)-100</f>
        <v>-1.8917388942115849</v>
      </c>
      <c r="O45" s="111">
        <v>16466361</v>
      </c>
      <c r="P45" s="116">
        <f>((O45/O42)*100)-100</f>
        <v>-1.4600303991475556</v>
      </c>
      <c r="Q45" s="112">
        <f t="shared" ref="Q45:Q51" si="50">((O45*1000)/M45)*1000</f>
        <v>22608.186926289847</v>
      </c>
      <c r="R45" s="116">
        <f>((ROUND(Q45,0)/ROUND(Q42,0))*100)-100</f>
        <v>0.43982407037184146</v>
      </c>
      <c r="S45" s="111">
        <v>16444701</v>
      </c>
      <c r="T45" s="116">
        <f>((S45/S42)*100)-100</f>
        <v>6.4500724870529211</v>
      </c>
      <c r="U45" s="112">
        <f t="shared" ref="U45:U51" si="51">((S45*1000)/M45)*1000</f>
        <v>22578.447912987303</v>
      </c>
      <c r="V45" s="115">
        <f>((ROUND(U45,0)/ROUND(U42,0))*100)-100</f>
        <v>8.5011293190446509</v>
      </c>
      <c r="W45" s="411" t="str">
        <f>L45</f>
        <v>　　　　12</v>
      </c>
      <c r="X45" s="111">
        <v>287958417</v>
      </c>
      <c r="Y45" s="115">
        <f>((X45/X42)*100)-100</f>
        <v>4.0016306487830491</v>
      </c>
      <c r="Z45" s="111">
        <v>4844384784</v>
      </c>
      <c r="AA45" s="116">
        <f>((Z45/Z42)*100)-100</f>
        <v>2.2378937068868083</v>
      </c>
      <c r="AB45" s="112">
        <f t="shared" ref="AB45:AB51" si="52">((Z45*1000)/X45)</f>
        <v>16823.209526117098</v>
      </c>
      <c r="AC45" s="382">
        <f>((ROUND(AB45,0)/ROUND(AB42,0))*100)-100</f>
        <v>-1.6946181265704467</v>
      </c>
      <c r="AD45" s="111">
        <v>1264914694</v>
      </c>
      <c r="AE45" s="116">
        <f>((AD45/AD42)*100)-100</f>
        <v>8.7067025079905704</v>
      </c>
      <c r="AF45" s="112">
        <f t="shared" ref="AF45:AF51" si="53">((AD45*1000)/X45)</f>
        <v>4392.6991514194915</v>
      </c>
      <c r="AG45" s="115">
        <f>((ROUND(AF45,0)/ROUND(AF42,0))*100)-100</f>
        <v>4.5205805377111545</v>
      </c>
      <c r="AH45" s="411" t="str">
        <f>W45</f>
        <v>　　　　12</v>
      </c>
      <c r="AI45" s="111">
        <v>4954544930</v>
      </c>
      <c r="AJ45" s="116">
        <f>((AI45/AI42)*100)-100</f>
        <v>1.8406854854541308</v>
      </c>
      <c r="AK45" s="111">
        <v>46214901</v>
      </c>
      <c r="AL45" s="116">
        <f>((AK45/AK42)*100)-100</f>
        <v>0.7618782952627754</v>
      </c>
      <c r="AM45" s="112">
        <f t="shared" ref="AM45:AM51" si="54">((AK45*1000)/AI45)*1000</f>
        <v>9327.7791710327674</v>
      </c>
      <c r="AN45" s="116">
        <f>((ROUND(AM45,0)/ROUND(AM42,0))*100)-100</f>
        <v>-1.0606703436571934</v>
      </c>
      <c r="AO45" s="111">
        <v>46033646</v>
      </c>
      <c r="AP45" s="116">
        <f>((AO45/AO42)*100)-100</f>
        <v>6.9146639580357316</v>
      </c>
      <c r="AQ45" s="112">
        <f t="shared" ref="AQ45:AQ51" si="55">((AO45*1000)/AI45)*1000</f>
        <v>9291.1955891779544</v>
      </c>
      <c r="AR45" s="115">
        <f>((ROUND(AQ45,0)/ROUND(AQ42,0))*100)-100</f>
        <v>4.9830508474576334</v>
      </c>
      <c r="AS45" s="411" t="str">
        <f>AH45</f>
        <v>　　　　12</v>
      </c>
      <c r="AT45" s="111">
        <v>766990775</v>
      </c>
      <c r="AU45" s="116">
        <f>((AT45/AT42)*100)-100</f>
        <v>-5.8482226738656635</v>
      </c>
      <c r="AV45" s="111">
        <v>548361699</v>
      </c>
      <c r="AW45" s="116">
        <f>((AV45/AV42)*100)-100</f>
        <v>-2.2259088339375381</v>
      </c>
      <c r="AX45" s="112">
        <f t="shared" ref="AX45:AX51" si="56">((AV45*1000)/AT45)*1000</f>
        <v>714952.14398113196</v>
      </c>
      <c r="AY45" s="116">
        <f>((ROUND(AX45,0)/ROUND(AX42,0))*100)-100</f>
        <v>3.8472543992795494</v>
      </c>
      <c r="AZ45" s="111">
        <v>179996069</v>
      </c>
      <c r="BA45" s="116">
        <f>((AZ45/AZ42)*100)-100</f>
        <v>8.9665257632126156</v>
      </c>
      <c r="BB45" s="112">
        <f t="shared" ref="BB45:BB51" si="57">((AZ45*1000)/AT45)*1000</f>
        <v>234678.27106525499</v>
      </c>
      <c r="BC45" s="115">
        <f>((ROUND(BB45,0)/ROUND(BB42,0))*100)-100</f>
        <v>15.734914090702873</v>
      </c>
      <c r="BD45" s="411" t="str">
        <f>AS45</f>
        <v>　　　　12</v>
      </c>
      <c r="BE45" s="111">
        <f>B45+M45+X45+AI45+AT45</f>
        <v>7734047808</v>
      </c>
      <c r="BF45" s="115">
        <f>((BE45/BE42)*100)-100</f>
        <v>0.44067431900248266</v>
      </c>
      <c r="BG45" s="111">
        <f>D45+O45+Z45+AK45+AV45</f>
        <v>5533046095</v>
      </c>
      <c r="BH45" s="116">
        <f>((BG45/BG42)*100)-100</f>
        <v>1.7151968690701835</v>
      </c>
      <c r="BI45" s="112">
        <f t="shared" ref="BI45:BI51" si="58">((BG45*1000)/BE45)</f>
        <v>715.41400213180577</v>
      </c>
      <c r="BJ45" s="115">
        <f>((ROUND(BI45,0)/ROUND(BI42,0))*100)-100</f>
        <v>1.2747875354107663</v>
      </c>
      <c r="BK45" s="111">
        <f>H45+S45+AD45+AO45+AZ45</f>
        <v>1584887990</v>
      </c>
      <c r="BL45" s="116">
        <f>((BK45/BK42)*100)-100</f>
        <v>8.3674552721665378</v>
      </c>
      <c r="BM45" s="112">
        <f t="shared" ref="BM45:BM51" si="59">((BK45*1000)/BE45)</f>
        <v>204.92347983168816</v>
      </c>
      <c r="BN45" s="115">
        <f>((ROUND(BM45,0)/ROUND(BM42,0))*100)-100</f>
        <v>7.8947368421052602</v>
      </c>
    </row>
    <row r="46" spans="1:66" ht="12" hidden="1" customHeight="1" x14ac:dyDescent="0.15">
      <c r="A46" s="110" t="s">
        <v>307</v>
      </c>
      <c r="B46" s="111">
        <v>995121226</v>
      </c>
      <c r="C46" s="116">
        <f>((B46/B45)*100)-100</f>
        <v>-0.11004203576094085</v>
      </c>
      <c r="D46" s="111">
        <v>77460470</v>
      </c>
      <c r="E46" s="116">
        <f>((D46/D45)*100)-100</f>
        <v>-0.20340550913540767</v>
      </c>
      <c r="F46" s="112">
        <f t="shared" si="48"/>
        <v>77840.234914253553</v>
      </c>
      <c r="G46" s="116">
        <f>((ROUND(F46,0)/ROUND(F45,0))*100)-100</f>
        <v>-9.3694248713305228E-2</v>
      </c>
      <c r="H46" s="111">
        <v>77423064</v>
      </c>
      <c r="I46" s="116">
        <f>((H46/H45)*100)-100</f>
        <v>-9.7828510553952697E-2</v>
      </c>
      <c r="J46" s="112">
        <f t="shared" si="49"/>
        <v>77802.645524114268</v>
      </c>
      <c r="K46" s="115">
        <f>((ROUND(J46,0)/ROUND(J45,0))*100)-100</f>
        <v>1.2854627023003218E-2</v>
      </c>
      <c r="L46" s="411" t="str">
        <f t="shared" si="3"/>
        <v>　　　　13</v>
      </c>
      <c r="M46" s="111">
        <v>723138710</v>
      </c>
      <c r="N46" s="116">
        <f>((M46/M45)*100)-100</f>
        <v>-0.71361165155978767</v>
      </c>
      <c r="O46" s="111">
        <v>16338213</v>
      </c>
      <c r="P46" s="116">
        <f>((O46/O45)*100)-100</f>
        <v>-0.77824116694635848</v>
      </c>
      <c r="Q46" s="112">
        <f t="shared" si="50"/>
        <v>22593.470345405796</v>
      </c>
      <c r="R46" s="116">
        <f>((ROUND(Q46,0)/ROUND(Q45,0))*100)-100</f>
        <v>-6.6348195329084092E-2</v>
      </c>
      <c r="S46" s="111">
        <v>16328353</v>
      </c>
      <c r="T46" s="116">
        <f>((S46/S45)*100)-100</f>
        <v>-0.70751058350042229</v>
      </c>
      <c r="U46" s="112">
        <f t="shared" si="51"/>
        <v>22579.835340304213</v>
      </c>
      <c r="V46" s="115">
        <f>((ROUND(U46,0)/ROUND(U45,0))*100)-100</f>
        <v>8.8581805297138771E-3</v>
      </c>
      <c r="W46" s="411" t="str">
        <f t="shared" si="9"/>
        <v>　　　　13</v>
      </c>
      <c r="X46" s="111">
        <v>290148449</v>
      </c>
      <c r="Y46" s="115">
        <f>((X46/X45)*100)-100</f>
        <v>0.76053758831436369</v>
      </c>
      <c r="Z46" s="111">
        <v>4841396192</v>
      </c>
      <c r="AA46" s="116">
        <f>((Z46/Z45)*100)-100</f>
        <v>-6.1691879015697282E-2</v>
      </c>
      <c r="AB46" s="112">
        <f t="shared" si="52"/>
        <v>16685.9282160078</v>
      </c>
      <c r="AC46" s="382">
        <f>((ROUND(AB46,0)/ROUND(AB45,0))*100)-100</f>
        <v>-0.81436129108958255</v>
      </c>
      <c r="AD46" s="111">
        <v>1289358674</v>
      </c>
      <c r="AE46" s="116">
        <f>((AD46/AD45)*100)-100</f>
        <v>1.9324607513809156</v>
      </c>
      <c r="AF46" s="112">
        <f t="shared" si="53"/>
        <v>4443.7896478295497</v>
      </c>
      <c r="AG46" s="115">
        <f>((ROUND(AF46,0)/ROUND(AF45,0))*100)-100</f>
        <v>1.1609378556795065</v>
      </c>
      <c r="AH46" s="411" t="str">
        <f t="shared" si="45"/>
        <v>　　　　13</v>
      </c>
      <c r="AI46" s="111">
        <v>4950237801</v>
      </c>
      <c r="AJ46" s="116">
        <f>((AI46/AI45)*100)-100</f>
        <v>-8.6932888102793981E-2</v>
      </c>
      <c r="AK46" s="111">
        <v>46253732</v>
      </c>
      <c r="AL46" s="116">
        <f>((AK46/AK45)*100)-100</f>
        <v>8.4022683506333351E-2</v>
      </c>
      <c r="AM46" s="112">
        <f t="shared" si="54"/>
        <v>9343.7394039244446</v>
      </c>
      <c r="AN46" s="116">
        <f>((ROUND(AM46,0)/ROUND(AM45,0))*100)-100</f>
        <v>0.17152658662091369</v>
      </c>
      <c r="AO46" s="111">
        <v>46118961</v>
      </c>
      <c r="AP46" s="116">
        <f>((AO46/AO45)*100)-100</f>
        <v>0.18533183315526003</v>
      </c>
      <c r="AQ46" s="112">
        <f t="shared" si="55"/>
        <v>9316.5142471910112</v>
      </c>
      <c r="AR46" s="115">
        <f>((ROUND(AQ46,0)/ROUND(AQ45,0))*100)-100</f>
        <v>0.2798407060596162</v>
      </c>
      <c r="AS46" s="411" t="str">
        <f t="shared" si="46"/>
        <v>　　　　13</v>
      </c>
      <c r="AT46" s="111">
        <v>761876695</v>
      </c>
      <c r="AU46" s="116">
        <f>((AT46/AT45)*100)-100</f>
        <v>-0.66677203516560724</v>
      </c>
      <c r="AV46" s="111">
        <v>546145804</v>
      </c>
      <c r="AW46" s="116">
        <f>((AV46/AV45)*100)-100</f>
        <v>-0.40409368561680026</v>
      </c>
      <c r="AX46" s="112">
        <f t="shared" si="56"/>
        <v>716842.77466972522</v>
      </c>
      <c r="AY46" s="116">
        <f>((ROUND(AX46,0)/ROUND(AX45,0))*100)-100</f>
        <v>0.26449328066779287</v>
      </c>
      <c r="AZ46" s="111">
        <v>186022778</v>
      </c>
      <c r="BA46" s="116">
        <f>((AZ46/AZ45)*100)-100</f>
        <v>3.3482447886125755</v>
      </c>
      <c r="BB46" s="112">
        <f t="shared" si="57"/>
        <v>244163.89058862076</v>
      </c>
      <c r="BC46" s="115">
        <f>((ROUND(BB46,0)/ROUND(BB45,0))*100)-100</f>
        <v>4.0421343287398059</v>
      </c>
      <c r="BD46" s="411" t="str">
        <f t="shared" si="47"/>
        <v>　　　　13</v>
      </c>
      <c r="BE46" s="111">
        <f>B46+M46+X46+AI46+AT46</f>
        <v>7720522881</v>
      </c>
      <c r="BF46" s="115">
        <f>((BE46/BE45)*100)-100</f>
        <v>-0.17487514088043099</v>
      </c>
      <c r="BG46" s="111">
        <f>D46+O46+Z46+AK46+AV46</f>
        <v>5527594411</v>
      </c>
      <c r="BH46" s="116">
        <f>((BG46/BG45)*100)-100</f>
        <v>-9.8529524359577181E-2</v>
      </c>
      <c r="BI46" s="112">
        <f t="shared" si="58"/>
        <v>715.9611461813372</v>
      </c>
      <c r="BJ46" s="115">
        <f>((ROUND(BI46,0)/ROUND(BI45,0))*100)-100</f>
        <v>0.1398601398601329</v>
      </c>
      <c r="BK46" s="111">
        <f>H46+S46+AD46+AO46+AZ46</f>
        <v>1615251830</v>
      </c>
      <c r="BL46" s="116">
        <f>((BK46/BK45)*100)-100</f>
        <v>1.9158350742502535</v>
      </c>
      <c r="BM46" s="112">
        <f t="shared" si="59"/>
        <v>209.21534135661867</v>
      </c>
      <c r="BN46" s="115">
        <f t="shared" si="44"/>
        <v>1.9512195121951237</v>
      </c>
    </row>
    <row r="47" spans="1:66" ht="12" hidden="1" customHeight="1" x14ac:dyDescent="0.15">
      <c r="A47" s="110" t="s">
        <v>266</v>
      </c>
      <c r="B47" s="118">
        <v>993023060</v>
      </c>
      <c r="C47" s="116">
        <f>((B47/B46)*100)-100</f>
        <v>-0.21084526640376566</v>
      </c>
      <c r="D47" s="118">
        <v>77226531</v>
      </c>
      <c r="E47" s="116">
        <f>((D47/D46)*100)-100</f>
        <v>-0.30201081919591388</v>
      </c>
      <c r="F47" s="119">
        <f t="shared" si="48"/>
        <v>77769.121494519975</v>
      </c>
      <c r="G47" s="116">
        <f>((ROUND(F47,0)/ROUND(F46,0))*100)-100</f>
        <v>-9.1212744090441333E-2</v>
      </c>
      <c r="H47" s="118">
        <v>77208993</v>
      </c>
      <c r="I47" s="116">
        <f>((H47/H46)*100)-100</f>
        <v>-0.27649512811841248</v>
      </c>
      <c r="J47" s="119">
        <f t="shared" si="49"/>
        <v>77751.460273238772</v>
      </c>
      <c r="K47" s="115">
        <f>((ROUND(J47,0)/ROUND(J46,0))*100)-100</f>
        <v>-6.683546906931781E-2</v>
      </c>
      <c r="L47" s="411" t="str">
        <f t="shared" si="3"/>
        <v>　　　　14</v>
      </c>
      <c r="M47" s="118">
        <v>717453467</v>
      </c>
      <c r="N47" s="116">
        <f>((M47/M46)*100)-100</f>
        <v>-0.78618983071726234</v>
      </c>
      <c r="O47" s="118">
        <v>16200771</v>
      </c>
      <c r="P47" s="116">
        <f>((O47/O46)*100)-100</f>
        <v>-0.84123031080571309</v>
      </c>
      <c r="Q47" s="119">
        <f t="shared" si="50"/>
        <v>22580.936249068262</v>
      </c>
      <c r="R47" s="116">
        <f>((ROUND(Q47,0)/ROUND(Q46,0))*100)-100</f>
        <v>-5.3113796308593919E-2</v>
      </c>
      <c r="S47" s="118">
        <v>16196099</v>
      </c>
      <c r="T47" s="116">
        <f>((S47/S46)*100)-100</f>
        <v>-0.80996534065621972</v>
      </c>
      <c r="U47" s="119">
        <f t="shared" si="51"/>
        <v>22574.424328484009</v>
      </c>
      <c r="V47" s="115">
        <f>((ROUND(U47,0)/ROUND(U46,0))*100)-100</f>
        <v>-2.6572187776793044E-2</v>
      </c>
      <c r="W47" s="411" t="str">
        <f t="shared" si="9"/>
        <v>　　　　14</v>
      </c>
      <c r="X47" s="118">
        <v>292323397</v>
      </c>
      <c r="Y47" s="115">
        <f>((X47/X46)*100)-100</f>
        <v>0.74959835473737257</v>
      </c>
      <c r="Z47" s="118">
        <v>4838045917</v>
      </c>
      <c r="AA47" s="116">
        <f>((Z47/Z46)*100)-100</f>
        <v>-6.9200595595461323E-2</v>
      </c>
      <c r="AB47" s="119">
        <f t="shared" si="52"/>
        <v>16550.320523950399</v>
      </c>
      <c r="AC47" s="382">
        <f>((ROUND(AB47,0)/ROUND(AB46,0))*100)-100</f>
        <v>-0.81505453673737804</v>
      </c>
      <c r="AD47" s="118">
        <v>1300748635</v>
      </c>
      <c r="AE47" s="116">
        <f>((AD47/AD46)*100)-100</f>
        <v>0.88338188819598429</v>
      </c>
      <c r="AF47" s="119">
        <f t="shared" si="53"/>
        <v>4449.6904741429234</v>
      </c>
      <c r="AG47" s="115">
        <f>((ROUND(AF47,0)/ROUND(AF46,0))*100)-100</f>
        <v>0.13501350135014434</v>
      </c>
      <c r="AH47" s="411" t="str">
        <f t="shared" si="45"/>
        <v>　　　　14</v>
      </c>
      <c r="AI47" s="118">
        <v>5002488518</v>
      </c>
      <c r="AJ47" s="116">
        <f>((AI47/AI46)*100)-100</f>
        <v>1.0555193326155887</v>
      </c>
      <c r="AK47" s="118">
        <v>46436556</v>
      </c>
      <c r="AL47" s="116">
        <f>((AK47/AK46)*100)-100</f>
        <v>0.39526324059646356</v>
      </c>
      <c r="AM47" s="119">
        <f t="shared" si="54"/>
        <v>9282.6911711864122</v>
      </c>
      <c r="AN47" s="116">
        <f>((ROUND(AM47,0)/ROUND(AM46,0))*100)-100</f>
        <v>-0.65282534246576063</v>
      </c>
      <c r="AO47" s="118">
        <v>46328804</v>
      </c>
      <c r="AP47" s="116">
        <f>((AO47/AO46)*100)-100</f>
        <v>0.4550037456394449</v>
      </c>
      <c r="AQ47" s="119">
        <f t="shared" si="55"/>
        <v>9261.1514915625048</v>
      </c>
      <c r="AR47" s="115">
        <f>((ROUND(AQ47,0)/ROUND(AQ46,0))*100)-100</f>
        <v>-0.6010518407212686</v>
      </c>
      <c r="AS47" s="411" t="str">
        <f t="shared" si="46"/>
        <v>　　　　14</v>
      </c>
      <c r="AT47" s="118">
        <f>BE47-B47-M47-X47-AI47</f>
        <v>742868884</v>
      </c>
      <c r="AU47" s="116">
        <f>((AT47/AT46)*100)-100</f>
        <v>-2.4948670991964121</v>
      </c>
      <c r="AV47" s="118">
        <f>BG47-D47-O47-Z47-AK47</f>
        <v>559843899</v>
      </c>
      <c r="AW47" s="116">
        <f>((AV47/AV46)*100)-100</f>
        <v>2.5081388339294222</v>
      </c>
      <c r="AX47" s="119">
        <f t="shared" si="56"/>
        <v>753624.10656575568</v>
      </c>
      <c r="AY47" s="116">
        <f>((ROUND(AX47,0)/ROUND(AX46,0))*100)-100</f>
        <v>5.1309701008449622</v>
      </c>
      <c r="AZ47" s="118">
        <f>BK47-H47-S47-AD47-AO47</f>
        <v>190503755</v>
      </c>
      <c r="BA47" s="116">
        <f>((AZ47/AZ46)*100)-100</f>
        <v>2.4088324280373712</v>
      </c>
      <c r="BB47" s="119">
        <f t="shared" si="57"/>
        <v>256443.30931486422</v>
      </c>
      <c r="BC47" s="115">
        <f>((ROUND(BB47,0)/ROUND(BB46,0))*100)-100</f>
        <v>5.0289969037204543</v>
      </c>
      <c r="BD47" s="411" t="str">
        <f t="shared" si="47"/>
        <v>　　　　14</v>
      </c>
      <c r="BE47" s="118">
        <v>7748157326</v>
      </c>
      <c r="BF47" s="115">
        <f>((BE47/BE46)*100)-100</f>
        <v>0.35793488894395864</v>
      </c>
      <c r="BG47" s="118">
        <v>5537753674</v>
      </c>
      <c r="BH47" s="116">
        <f>((BG47/BG46)*100)-100</f>
        <v>0.18379175902963141</v>
      </c>
      <c r="BI47" s="119">
        <f t="shared" si="58"/>
        <v>714.7187958377292</v>
      </c>
      <c r="BJ47" s="115">
        <f>((ROUND(BI47,0)/ROUND(BI46,0))*100)-100</f>
        <v>-0.13966480446927676</v>
      </c>
      <c r="BK47" s="118">
        <v>1630986286</v>
      </c>
      <c r="BL47" s="116">
        <f>((BK47/BK46)*100)-100</f>
        <v>0.97411782533005464</v>
      </c>
      <c r="BM47" s="119">
        <f t="shared" si="59"/>
        <v>210.49989273281827</v>
      </c>
      <c r="BN47" s="115">
        <f t="shared" si="44"/>
        <v>0.47846889952151628</v>
      </c>
    </row>
    <row r="48" spans="1:66" ht="12" customHeight="1" x14ac:dyDescent="0.15">
      <c r="A48" s="120" t="s">
        <v>455</v>
      </c>
      <c r="B48" s="118">
        <v>991196173</v>
      </c>
      <c r="C48" s="122">
        <f>((B48/B45)*100)-100</f>
        <v>-0.50403763040159788</v>
      </c>
      <c r="D48" s="118">
        <v>77115353</v>
      </c>
      <c r="E48" s="122">
        <f>((D48/D45)*100)-100</f>
        <v>-0.64803876918280423</v>
      </c>
      <c r="F48" s="119">
        <f t="shared" si="48"/>
        <v>77800.29332296463</v>
      </c>
      <c r="G48" s="122">
        <f>((ROUND(F48,0)/ROUND(F45,0))*100)-100</f>
        <v>-0.1450335630767654</v>
      </c>
      <c r="H48" s="118">
        <v>77048605</v>
      </c>
      <c r="I48" s="122">
        <f>((H48/H45)*100)-100</f>
        <v>-0.58100839650843739</v>
      </c>
      <c r="J48" s="119">
        <f t="shared" si="49"/>
        <v>77732.95246570732</v>
      </c>
      <c r="K48" s="121">
        <f>((ROUND(J48,0)/ROUND(J45,0))*100)-100</f>
        <v>-7.7127762137990885E-2</v>
      </c>
      <c r="L48" s="412" t="str">
        <f t="shared" si="3"/>
        <v>　　　　15</v>
      </c>
      <c r="M48" s="118">
        <v>711199641</v>
      </c>
      <c r="N48" s="381">
        <f>((M48/M45)*100)-100</f>
        <v>-2.352836636836571</v>
      </c>
      <c r="O48" s="118">
        <v>16117008</v>
      </c>
      <c r="P48" s="122">
        <f>((O48/O45)*100)-100</f>
        <v>-2.1216163061164508</v>
      </c>
      <c r="Q48" s="119">
        <f t="shared" si="50"/>
        <v>22661.721225475139</v>
      </c>
      <c r="R48" s="121">
        <f>((ROUND(Q48,0)/ROUND(Q45,0))*100)-100</f>
        <v>0.2388535031847141</v>
      </c>
      <c r="S48" s="118">
        <v>16111908</v>
      </c>
      <c r="T48" s="122">
        <f>((S48/S45)*100)-100</f>
        <v>-2.023709643611042</v>
      </c>
      <c r="U48" s="119">
        <f t="shared" si="51"/>
        <v>22654.550243227695</v>
      </c>
      <c r="V48" s="121">
        <f>((ROUND(U48,0)/ROUND(U45,0))*100)-100</f>
        <v>0.34103995039419033</v>
      </c>
      <c r="W48" s="412" t="str">
        <f t="shared" si="9"/>
        <v>　　　　15</v>
      </c>
      <c r="X48" s="118">
        <v>294482406</v>
      </c>
      <c r="Y48" s="121">
        <f>((X48/X45)*100)-100</f>
        <v>2.2656010780889915</v>
      </c>
      <c r="Z48" s="118">
        <v>4844492795</v>
      </c>
      <c r="AA48" s="122">
        <f>((Z48/Z45)*100)-100</f>
        <v>2.2296123205762797E-3</v>
      </c>
      <c r="AB48" s="119">
        <f t="shared" si="52"/>
        <v>16450.873452181724</v>
      </c>
      <c r="AC48" s="381">
        <f>((ROUND(AB48,0)/ROUND(AB45,0))*100)-100</f>
        <v>-2.2112583962432382</v>
      </c>
      <c r="AD48" s="118">
        <v>1323204007</v>
      </c>
      <c r="AE48" s="122">
        <f>((AD48/AD45)*100)-100</f>
        <v>4.6081615840569867</v>
      </c>
      <c r="AF48" s="119">
        <f t="shared" si="53"/>
        <v>4493.3210950470166</v>
      </c>
      <c r="AG48" s="121">
        <f>((ROUND(AF48,0)/ROUND(AF45,0))*100)-100</f>
        <v>2.2763487366264599</v>
      </c>
      <c r="AH48" s="412" t="str">
        <f>W48</f>
        <v>　　　　15</v>
      </c>
      <c r="AI48" s="118">
        <v>5017390584</v>
      </c>
      <c r="AJ48" s="122">
        <f>((AI48/AI45)*100)-100</f>
        <v>1.2684445269527629</v>
      </c>
      <c r="AK48" s="118">
        <v>46515182</v>
      </c>
      <c r="AL48" s="122">
        <f>((AK48/AK45)*100)-100</f>
        <v>0.64974930921088969</v>
      </c>
      <c r="AM48" s="119">
        <f t="shared" si="54"/>
        <v>9270.7915043195298</v>
      </c>
      <c r="AN48" s="122">
        <f>((ROUND(AM48,0)/ROUND(AM45,0))*100)-100</f>
        <v>-0.61106346483704499</v>
      </c>
      <c r="AO48" s="118">
        <v>46413136</v>
      </c>
      <c r="AP48" s="122">
        <f>((AO48/AO45)*100)-100</f>
        <v>0.82437528411283267</v>
      </c>
      <c r="AQ48" s="119">
        <f t="shared" si="55"/>
        <v>9250.4530438605361</v>
      </c>
      <c r="AR48" s="121">
        <f>((ROUND(AQ48,0)/ROUND(AQ45,0))*100)-100</f>
        <v>-0.44128726724787271</v>
      </c>
      <c r="AS48" s="412" t="str">
        <f>AH48</f>
        <v>　　　　15</v>
      </c>
      <c r="AT48" s="118">
        <v>722069389</v>
      </c>
      <c r="AU48" s="122">
        <f>((AT48/AT45)*100)-100</f>
        <v>-5.8568352402934636</v>
      </c>
      <c r="AV48" s="118">
        <v>556021995</v>
      </c>
      <c r="AW48" s="122">
        <f>((AV48/AV45)*100)-100</f>
        <v>1.3969422032883472</v>
      </c>
      <c r="AX48" s="119">
        <f t="shared" si="56"/>
        <v>770039.56056084798</v>
      </c>
      <c r="AY48" s="122">
        <f>((ROUND(AX48,0)/ROUND(AX45,0))*100)-100</f>
        <v>7.7051326522619661</v>
      </c>
      <c r="AZ48" s="118">
        <v>192047867</v>
      </c>
      <c r="BA48" s="122">
        <f>((AZ48/AZ45)*100)-100</f>
        <v>6.6955895575697184</v>
      </c>
      <c r="BB48" s="119">
        <f t="shared" si="57"/>
        <v>265968.71426161512</v>
      </c>
      <c r="BC48" s="121">
        <f>((ROUND(BB48,0)/ROUND(BB45,0))*100)-100</f>
        <v>13.333589002803834</v>
      </c>
      <c r="BD48" s="412" t="str">
        <f>AS48</f>
        <v>　　　　15</v>
      </c>
      <c r="BE48" s="118">
        <v>7736338193</v>
      </c>
      <c r="BF48" s="121">
        <f>((BE48/BE45)*100)-100</f>
        <v>2.9614311378196589E-2</v>
      </c>
      <c r="BG48" s="118">
        <v>5540262333</v>
      </c>
      <c r="BH48" s="122">
        <f>((BG48/BG45)*100)-100</f>
        <v>0.13042070996880284</v>
      </c>
      <c r="BI48" s="119">
        <f t="shared" si="58"/>
        <v>716.13497171219126</v>
      </c>
      <c r="BJ48" s="121">
        <f>((ROUND(BI48,0)/ROUND(BI45,0))*100)-100</f>
        <v>0.1398601398601329</v>
      </c>
      <c r="BK48" s="118">
        <v>1654825523</v>
      </c>
      <c r="BL48" s="122">
        <f>((BK48/BK45)*100)-100</f>
        <v>4.4127744951868948</v>
      </c>
      <c r="BM48" s="119">
        <f t="shared" si="59"/>
        <v>213.90294500017083</v>
      </c>
      <c r="BN48" s="121">
        <f>((ROUND(BM48,0)/ROUND(BM45,0))*100)-100</f>
        <v>4.3902439024390247</v>
      </c>
    </row>
    <row r="49" spans="1:66" ht="12" hidden="1" customHeight="1" x14ac:dyDescent="0.15">
      <c r="A49" s="110" t="s">
        <v>362</v>
      </c>
      <c r="B49" s="111">
        <v>989137972</v>
      </c>
      <c r="C49" s="116">
        <f>((B49/B48)*100)-100</f>
        <v>-0.2076481988192711</v>
      </c>
      <c r="D49" s="111">
        <v>76949804</v>
      </c>
      <c r="E49" s="116">
        <f>((D49/D48)*100)-100</f>
        <v>-0.21467709549355618</v>
      </c>
      <c r="F49" s="112">
        <f t="shared" si="48"/>
        <v>77794.813441860257</v>
      </c>
      <c r="G49" s="116">
        <f>((ROUND(F49,0)/ROUND(F48,0))*100)-100</f>
        <v>-6.4267352185112259E-3</v>
      </c>
      <c r="H49" s="111">
        <v>76915476</v>
      </c>
      <c r="I49" s="116">
        <f>((H49/H48)*100)-100</f>
        <v>-0.17278573700329503</v>
      </c>
      <c r="J49" s="112">
        <f t="shared" si="49"/>
        <v>77760.108475544403</v>
      </c>
      <c r="K49" s="115">
        <f>((ROUND(J49,0)/ROUND(J48,0))*100)-100</f>
        <v>3.4734282737062472E-2</v>
      </c>
      <c r="L49" s="411" t="str">
        <f t="shared" si="3"/>
        <v>　　　　16</v>
      </c>
      <c r="M49" s="111">
        <v>706133032</v>
      </c>
      <c r="N49" s="382">
        <f>((M49/M48)*100)-100</f>
        <v>-0.71240319987731482</v>
      </c>
      <c r="O49" s="111">
        <v>16007350</v>
      </c>
      <c r="P49" s="116">
        <f>((O49/O48)*100)-100</f>
        <v>-0.68038683110414411</v>
      </c>
      <c r="Q49" s="112">
        <f t="shared" si="50"/>
        <v>22669.028744713927</v>
      </c>
      <c r="R49" s="115">
        <f>((ROUND(Q49,0)/ROUND(Q48,0))*100)-100</f>
        <v>3.0888712381965888E-2</v>
      </c>
      <c r="S49" s="111">
        <v>16004166</v>
      </c>
      <c r="T49" s="116">
        <f>((S49/S48)*100)-100</f>
        <v>-0.66871037247729248</v>
      </c>
      <c r="U49" s="112">
        <f t="shared" si="51"/>
        <v>22664.519679345634</v>
      </c>
      <c r="V49" s="115">
        <f>((ROUND(U49,0)/ROUND(U48,0))*100)-100</f>
        <v>4.4140366365041928E-2</v>
      </c>
      <c r="W49" s="411" t="str">
        <f t="shared" si="9"/>
        <v>　　　　16</v>
      </c>
      <c r="X49" s="111">
        <v>296615658</v>
      </c>
      <c r="Y49" s="115">
        <f>((X49/X48)*100)-100</f>
        <v>0.72440728428442469</v>
      </c>
      <c r="Z49" s="111">
        <v>4755109568</v>
      </c>
      <c r="AA49" s="116">
        <f>((Z49/Z48)*100)-100</f>
        <v>-1.8450481976617397</v>
      </c>
      <c r="AB49" s="112">
        <f t="shared" si="52"/>
        <v>16031.215614382703</v>
      </c>
      <c r="AC49" s="382">
        <f>((ROUND(AB49,0)/ROUND(AB48,0))*100)-100</f>
        <v>-2.5530362895872685</v>
      </c>
      <c r="AD49" s="111">
        <v>1339573071</v>
      </c>
      <c r="AE49" s="116">
        <f>((AD49/AD48)*100)-100</f>
        <v>1.2370778741150019</v>
      </c>
      <c r="AF49" s="112">
        <f t="shared" si="53"/>
        <v>4516.1913569647086</v>
      </c>
      <c r="AG49" s="115">
        <f>((ROUND(AF49,0)/ROUND(AF48,0))*100)-100</f>
        <v>0.51190741152905161</v>
      </c>
      <c r="AH49" s="411" t="str">
        <f t="shared" si="45"/>
        <v>　　　　16</v>
      </c>
      <c r="AI49" s="111">
        <v>5029556844</v>
      </c>
      <c r="AJ49" s="116">
        <f>((AI49/AI48)*100)-100</f>
        <v>0.24248181990849105</v>
      </c>
      <c r="AK49" s="111">
        <v>46545306</v>
      </c>
      <c r="AL49" s="116">
        <f>((AK49/AK48)*100)-100</f>
        <v>6.4761651367930995E-2</v>
      </c>
      <c r="AM49" s="112">
        <f t="shared" si="54"/>
        <v>9254.3552928576864</v>
      </c>
      <c r="AN49" s="116">
        <f>((ROUND(AM49,0)/ROUND(AM48,0))*100)-100</f>
        <v>-0.18336749002266117</v>
      </c>
      <c r="AO49" s="111">
        <v>46468524</v>
      </c>
      <c r="AP49" s="116">
        <f>((AO49/AO48)*100)-100</f>
        <v>0.1193369049658628</v>
      </c>
      <c r="AQ49" s="112">
        <f t="shared" si="55"/>
        <v>9239.0891367366748</v>
      </c>
      <c r="AR49" s="115">
        <f>((ROUND(AQ49,0)/ROUND(AQ48,0))*100)-100</f>
        <v>-0.11891891891892215</v>
      </c>
      <c r="AS49" s="411" t="str">
        <f t="shared" si="46"/>
        <v>　　　　16</v>
      </c>
      <c r="AT49" s="111">
        <f>BE49-B49-M49-X49-AI49</f>
        <v>711894643</v>
      </c>
      <c r="AU49" s="116">
        <f>((AT49/AT48)*100)-100</f>
        <v>-1.4091091735783294</v>
      </c>
      <c r="AV49" s="111">
        <f>BG49-D49-O49-Z49-AK49</f>
        <v>529218694</v>
      </c>
      <c r="AW49" s="116">
        <f>((AV49/AV48)*100)-100</f>
        <v>-4.8205468922142103</v>
      </c>
      <c r="AX49" s="112">
        <f t="shared" si="56"/>
        <v>743394.68515989382</v>
      </c>
      <c r="AY49" s="116">
        <f>((ROUND(AX49,0)/ROUND(AX48,0))*100)-100</f>
        <v>-3.4602098592280868</v>
      </c>
      <c r="AZ49" s="111">
        <f>BK49-H49-S49-AD49-AO49</f>
        <v>194085591</v>
      </c>
      <c r="BA49" s="116">
        <f>((AZ49/AZ48)*100)-100</f>
        <v>1.0610500558176028</v>
      </c>
      <c r="BB49" s="112">
        <f t="shared" si="57"/>
        <v>272632.46452045575</v>
      </c>
      <c r="BC49" s="115">
        <f>((ROUND(BB49,0)/ROUND(BB48,0))*100)-100</f>
        <v>2.5051791750166501</v>
      </c>
      <c r="BD49" s="411" t="str">
        <f t="shared" si="47"/>
        <v>　　　　16</v>
      </c>
      <c r="BE49" s="111">
        <v>7733338149</v>
      </c>
      <c r="BF49" s="115">
        <f>((BE49/BE48)*100)-100</f>
        <v>-3.8778604620915758E-2</v>
      </c>
      <c r="BG49" s="111">
        <v>5423830722</v>
      </c>
      <c r="BH49" s="116">
        <f>((BG49/BG48)*100)-100</f>
        <v>-2.1015541142607503</v>
      </c>
      <c r="BI49" s="112">
        <f t="shared" si="58"/>
        <v>701.35698420239862</v>
      </c>
      <c r="BJ49" s="115">
        <f>((ROUND(BI49,0)/ROUND(BI48,0))*100)-100</f>
        <v>-2.0949720670391088</v>
      </c>
      <c r="BK49" s="111">
        <v>1673046828</v>
      </c>
      <c r="BL49" s="116">
        <f>((BK49/BK48)*100)-100</f>
        <v>1.1011012790621493</v>
      </c>
      <c r="BM49" s="112">
        <f t="shared" si="59"/>
        <v>216.34212752177947</v>
      </c>
      <c r="BN49" s="115">
        <f>((ROUND(BM49,0)/ROUND(BM48,0))*100)-100</f>
        <v>0.93457943925233167</v>
      </c>
    </row>
    <row r="50" spans="1:66" ht="12" hidden="1" customHeight="1" x14ac:dyDescent="0.15">
      <c r="A50" s="120" t="s">
        <v>368</v>
      </c>
      <c r="B50" s="118">
        <v>987461807</v>
      </c>
      <c r="C50" s="122">
        <f>((B50/B49)*100)-100</f>
        <v>-0.16945714828952418</v>
      </c>
      <c r="D50" s="118">
        <v>76807437</v>
      </c>
      <c r="E50" s="122">
        <f>((D50/D49)*100)-100</f>
        <v>-0.18501281692672933</v>
      </c>
      <c r="F50" s="119">
        <f t="shared" si="48"/>
        <v>77782.691396792434</v>
      </c>
      <c r="G50" s="122">
        <f>((ROUND(F50,0)/ROUND(F49,0))*100)-100</f>
        <v>-1.5425155858352468E-2</v>
      </c>
      <c r="H50" s="118">
        <v>76793369</v>
      </c>
      <c r="I50" s="122">
        <f>((H50/H49)*100)-100</f>
        <v>-0.15875478687800637</v>
      </c>
      <c r="J50" s="119">
        <f t="shared" si="49"/>
        <v>77768.444769834023</v>
      </c>
      <c r="K50" s="121">
        <f>((ROUND(J50,0)/ROUND(J49,0))*100)-100</f>
        <v>1.028806584362485E-2</v>
      </c>
      <c r="L50" s="412" t="str">
        <f t="shared" si="3"/>
        <v>　　　　17</v>
      </c>
      <c r="M50" s="118">
        <v>702136543</v>
      </c>
      <c r="N50" s="381">
        <f>((M50/M49)*100)-100</f>
        <v>-0.56596828343812433</v>
      </c>
      <c r="O50" s="118">
        <v>15917436</v>
      </c>
      <c r="P50" s="122">
        <f>((O50/O49)*100)-100</f>
        <v>-0.56170446701047183</v>
      </c>
      <c r="Q50" s="119">
        <f t="shared" si="50"/>
        <v>22670.000812078513</v>
      </c>
      <c r="R50" s="121">
        <f>((ROUND(Q50,0)/ROUND(Q49,0))*100)-100</f>
        <v>4.4113106003891289E-3</v>
      </c>
      <c r="S50" s="118">
        <v>15915998</v>
      </c>
      <c r="T50" s="122">
        <f>((S50/S49)*100)-100</f>
        <v>-0.55090655770503361</v>
      </c>
      <c r="U50" s="119">
        <f t="shared" si="51"/>
        <v>22667.9527773845</v>
      </c>
      <c r="V50" s="121">
        <f>((ROUND(U50,0)/ROUND(U49,0))*100)-100</f>
        <v>1.323626737259076E-2</v>
      </c>
      <c r="W50" s="412" t="str">
        <f t="shared" si="9"/>
        <v>　　　　17</v>
      </c>
      <c r="X50" s="118">
        <v>298542384</v>
      </c>
      <c r="Y50" s="121">
        <f>((X50/X49)*100)-100</f>
        <v>0.64956988885596445</v>
      </c>
      <c r="Z50" s="118">
        <v>4642917772</v>
      </c>
      <c r="AA50" s="122">
        <f>((Z50/Z49)*100)-100</f>
        <v>-2.3593945501278455</v>
      </c>
      <c r="AB50" s="119">
        <f t="shared" si="52"/>
        <v>15551.955168951823</v>
      </c>
      <c r="AC50" s="381">
        <f>((ROUND(AB50,0)/ROUND(AB49,0))*100)-100</f>
        <v>-2.9879608258998189</v>
      </c>
      <c r="AD50" s="118">
        <v>1352082947</v>
      </c>
      <c r="AE50" s="122">
        <f>((AD50/AD49)*100)-100</f>
        <v>0.93387037040548648</v>
      </c>
      <c r="AF50" s="119">
        <f t="shared" si="53"/>
        <v>4528.9480471221805</v>
      </c>
      <c r="AG50" s="121">
        <f>((ROUND(AF50,0)/ROUND(AF49,0))*100)-100</f>
        <v>0.28786536758194359</v>
      </c>
      <c r="AH50" s="412" t="str">
        <f t="shared" si="45"/>
        <v>　　　　17</v>
      </c>
      <c r="AI50" s="118">
        <v>5035003774</v>
      </c>
      <c r="AJ50" s="122">
        <f>((AI50/AI49)*100)-100</f>
        <v>0.1082984081688636</v>
      </c>
      <c r="AK50" s="118">
        <v>46499815</v>
      </c>
      <c r="AL50" s="122">
        <f>((AK50/AK49)*100)-100</f>
        <v>-9.7734882224216335E-2</v>
      </c>
      <c r="AM50" s="119">
        <f t="shared" si="54"/>
        <v>9235.3088671190344</v>
      </c>
      <c r="AN50" s="122">
        <f>((ROUND(AM50,0)/ROUND(AM49,0))*100)-100</f>
        <v>-0.20531661984006178</v>
      </c>
      <c r="AO50" s="118">
        <v>46433749</v>
      </c>
      <c r="AP50" s="122">
        <f>((AO50/AO49)*100)-100</f>
        <v>-7.4835602697433501E-2</v>
      </c>
      <c r="AQ50" s="119">
        <f t="shared" si="55"/>
        <v>9222.187526407999</v>
      </c>
      <c r="AR50" s="121">
        <f>((ROUND(AQ50,0)/ROUND(AQ49,0))*100)-100</f>
        <v>-0.18400259768372962</v>
      </c>
      <c r="AS50" s="412" t="str">
        <f t="shared" si="46"/>
        <v>　　　　17</v>
      </c>
      <c r="AT50" s="118">
        <f>BE50-B50-M50-X50-AI50</f>
        <v>703169368</v>
      </c>
      <c r="AU50" s="122">
        <f>((AT50/AT49)*100)-100</f>
        <v>-1.2256413341208372</v>
      </c>
      <c r="AV50" s="118">
        <f>BG50-D50-O50-Z50-AK50</f>
        <v>500724470</v>
      </c>
      <c r="AW50" s="122">
        <f>((AV50/AV49)*100)-100</f>
        <v>-5.3842058723647455</v>
      </c>
      <c r="AX50" s="119">
        <f t="shared" si="56"/>
        <v>712096.53433026106</v>
      </c>
      <c r="AY50" s="122">
        <f>((ROUND(AX50,0)/ROUND(AX49,0))*100)-100</f>
        <v>-4.2101440015066061</v>
      </c>
      <c r="AZ50" s="118">
        <f>BK50-H50-S50-AD50-AO50</f>
        <v>194347825</v>
      </c>
      <c r="BA50" s="122">
        <f>((AZ50/AZ49)*100)-100</f>
        <v>0.13511255454301363</v>
      </c>
      <c r="BB50" s="119">
        <f t="shared" si="57"/>
        <v>276388.35513096466</v>
      </c>
      <c r="BC50" s="121">
        <f>((ROUND(BB50,0)/ROUND(BB49,0))*100)-100</f>
        <v>1.3776812699903189</v>
      </c>
      <c r="BD50" s="412" t="str">
        <f t="shared" si="47"/>
        <v>　　　　17</v>
      </c>
      <c r="BE50" s="118">
        <v>7726313876</v>
      </c>
      <c r="BF50" s="121">
        <f>((BE50/BE49)*100)-100</f>
        <v>-9.0831059817404025E-2</v>
      </c>
      <c r="BG50" s="118">
        <v>5282866930</v>
      </c>
      <c r="BH50" s="122">
        <f>((BG50/BG49)*100)-100</f>
        <v>-2.5989710819739713</v>
      </c>
      <c r="BI50" s="119">
        <f t="shared" si="58"/>
        <v>683.74997635159491</v>
      </c>
      <c r="BJ50" s="121">
        <f>((ROUND(BI50,0)/ROUND(BI49,0))*100)-100</f>
        <v>-2.425106990014271</v>
      </c>
      <c r="BK50" s="118">
        <v>1685573888</v>
      </c>
      <c r="BL50" s="122">
        <f>((BK50/BK49)*100)-100</f>
        <v>0.74875728463470637</v>
      </c>
      <c r="BM50" s="119">
        <f t="shared" si="59"/>
        <v>218.16016214871155</v>
      </c>
      <c r="BN50" s="121">
        <f>((ROUND(BM50,0)/ROUND(BM49,0))*100)-100</f>
        <v>0.92592592592592382</v>
      </c>
    </row>
    <row r="51" spans="1:66" ht="12" customHeight="1" x14ac:dyDescent="0.15">
      <c r="A51" s="120" t="s">
        <v>456</v>
      </c>
      <c r="B51" s="137">
        <v>987125846</v>
      </c>
      <c r="C51" s="381">
        <f>((B51/B48)*100)-100</f>
        <v>-0.41064797371851114</v>
      </c>
      <c r="D51" s="118">
        <v>76793041</v>
      </c>
      <c r="E51" s="122">
        <f>((D51/D48)*100)-100</f>
        <v>-0.4179608696078958</v>
      </c>
      <c r="F51" s="119">
        <f t="shared" si="48"/>
        <v>77794.580408544993</v>
      </c>
      <c r="G51" s="121">
        <f>((ROUND(F51,0)/ROUND(F48,0))*100)-100</f>
        <v>-6.4267352185112259E-3</v>
      </c>
      <c r="H51" s="137">
        <v>76818853</v>
      </c>
      <c r="I51" s="122">
        <f>((H51/H48)*100)-100</f>
        <v>-0.29819099255593073</v>
      </c>
      <c r="J51" s="119">
        <f t="shared" si="49"/>
        <v>77820.729050184338</v>
      </c>
      <c r="K51" s="121">
        <f>((ROUND(J51,0)/ROUND(J48,0))*100)-100</f>
        <v>0.11320803262448464</v>
      </c>
      <c r="L51" s="412" t="str">
        <f t="shared" si="3"/>
        <v>　　　　18</v>
      </c>
      <c r="M51" s="118">
        <v>695578187</v>
      </c>
      <c r="N51" s="381">
        <f>((M51/M48)*100)-100</f>
        <v>-2.1964935159465284</v>
      </c>
      <c r="O51" s="118">
        <v>15865507</v>
      </c>
      <c r="P51" s="122">
        <f>((O51/O48)*100)-100</f>
        <v>-1.5604695362811754</v>
      </c>
      <c r="Q51" s="119">
        <f t="shared" si="50"/>
        <v>22809.092200586791</v>
      </c>
      <c r="R51" s="121">
        <f>((ROUND(Q51,0)/ROUND(Q48,0))*100)-100</f>
        <v>0.64866296002116997</v>
      </c>
      <c r="S51" s="118">
        <v>15864640</v>
      </c>
      <c r="T51" s="122">
        <f>((S51/S48)*100)-100</f>
        <v>-1.5346909875602677</v>
      </c>
      <c r="U51" s="119">
        <f t="shared" si="51"/>
        <v>22807.845755519644</v>
      </c>
      <c r="V51" s="121">
        <f>((ROUND(U51,0)/ROUND(U48,0))*100)-100</f>
        <v>0.67534760538512728</v>
      </c>
      <c r="W51" s="412" t="str">
        <f t="shared" si="9"/>
        <v>　　　　18</v>
      </c>
      <c r="X51" s="118">
        <v>300562379</v>
      </c>
      <c r="Y51" s="121">
        <f>((X51/X48)*100)-100</f>
        <v>2.0646303059612876</v>
      </c>
      <c r="Z51" s="137">
        <v>4454799559</v>
      </c>
      <c r="AA51" s="122">
        <f>((Z51/Z48)*100)-100</f>
        <v>-8.0440461466307056</v>
      </c>
      <c r="AB51" s="119">
        <f t="shared" si="52"/>
        <v>14821.547439907641</v>
      </c>
      <c r="AC51" s="381">
        <f>((ROUND(AB51,0)/ROUND(AB48,0))*100)-100</f>
        <v>-9.902133608899149</v>
      </c>
      <c r="AD51" s="118">
        <v>1390637574</v>
      </c>
      <c r="AE51" s="122">
        <f>((AD51/AD48)*100)-100</f>
        <v>5.0962335847884077</v>
      </c>
      <c r="AF51" s="119">
        <f t="shared" si="53"/>
        <v>4626.7852238420028</v>
      </c>
      <c r="AG51" s="121">
        <f>((ROUND(AF51,0)/ROUND(AF48,0))*100)-100</f>
        <v>2.9824170932561742</v>
      </c>
      <c r="AH51" s="412" t="str">
        <f>W51</f>
        <v>　　　　18</v>
      </c>
      <c r="AI51" s="118">
        <v>5046884852</v>
      </c>
      <c r="AJ51" s="381">
        <f>((AI51/AI48)*100)-100</f>
        <v>0.58784078110352311</v>
      </c>
      <c r="AK51" s="118">
        <v>46473434</v>
      </c>
      <c r="AL51" s="122">
        <f>((AK51/AK48)*100)-100</f>
        <v>-8.9751341830719866E-2</v>
      </c>
      <c r="AM51" s="119">
        <f t="shared" si="54"/>
        <v>9208.3404640356148</v>
      </c>
      <c r="AN51" s="121">
        <f>((ROUND(AM51,0)/ROUND(AM48,0))*100)-100</f>
        <v>-0.67953834537806301</v>
      </c>
      <c r="AO51" s="118">
        <v>46431078</v>
      </c>
      <c r="AP51" s="122">
        <f>((AO51/AO48)*100)-100</f>
        <v>3.8657159473132197E-2</v>
      </c>
      <c r="AQ51" s="119">
        <f t="shared" si="55"/>
        <v>9199.9479602947758</v>
      </c>
      <c r="AR51" s="121">
        <f>((ROUND(AQ51,0)/ROUND(AQ48,0))*100)-100</f>
        <v>-0.54054054054053324</v>
      </c>
      <c r="AS51" s="412" t="str">
        <f>AH51</f>
        <v>　　　　18</v>
      </c>
      <c r="AT51" s="118">
        <v>683789385</v>
      </c>
      <c r="AU51" s="122">
        <f>((AT51/AT48)*100)-100</f>
        <v>-5.3014301095098801</v>
      </c>
      <c r="AV51" s="118">
        <f>BG51-D51-O51-Z51-AK51</f>
        <v>458768768</v>
      </c>
      <c r="AW51" s="122">
        <f>((AV51/AV48)*100)-100</f>
        <v>-17.490895661420737</v>
      </c>
      <c r="AX51" s="119">
        <f t="shared" si="56"/>
        <v>670921.16090687772</v>
      </c>
      <c r="AY51" s="122">
        <f>((ROUND(AX51,0)/ROUND(AX48,0))*100)-100</f>
        <v>-12.871928730975014</v>
      </c>
      <c r="AZ51" s="118">
        <f>BK51-H51-S51-AD51-AO51</f>
        <v>194061856</v>
      </c>
      <c r="BA51" s="122">
        <f>((AZ51/AZ48)*100)-100</f>
        <v>1.0486911578143179</v>
      </c>
      <c r="BB51" s="119">
        <f t="shared" si="57"/>
        <v>283803.55158628267</v>
      </c>
      <c r="BC51" s="121">
        <f>((ROUND(BB51,0)/ROUND(BB48,0))*100)-100</f>
        <v>6.705668705751421</v>
      </c>
      <c r="BD51" s="412" t="str">
        <f>AS51</f>
        <v>　　　　18</v>
      </c>
      <c r="BE51" s="118">
        <v>7713940649</v>
      </c>
      <c r="BF51" s="121">
        <f>((BE51/BE48)*100)-100</f>
        <v>-0.28951092159164205</v>
      </c>
      <c r="BG51" s="137">
        <v>5052700309</v>
      </c>
      <c r="BH51" s="122">
        <f>((BG51/BG48)*100)-100</f>
        <v>-8.8003418375315476</v>
      </c>
      <c r="BI51" s="119">
        <f t="shared" si="58"/>
        <v>655.0089686851569</v>
      </c>
      <c r="BJ51" s="121">
        <f>((ROUND(BI51,0)/ROUND(BI48,0))*100)-100</f>
        <v>-8.5195530726256976</v>
      </c>
      <c r="BK51" s="137">
        <v>1723814001</v>
      </c>
      <c r="BL51" s="122">
        <f>((BK51/BK48)*100)-100</f>
        <v>4.168927602405617</v>
      </c>
      <c r="BM51" s="119">
        <f t="shared" si="59"/>
        <v>223.46736634841329</v>
      </c>
      <c r="BN51" s="121">
        <f>((ROUND(BM51,0)/ROUND(BM48,0))*100)-100</f>
        <v>4.2056074766355209</v>
      </c>
    </row>
    <row r="52" spans="1:66" ht="12" hidden="1" customHeight="1" x14ac:dyDescent="0.15">
      <c r="A52" s="120" t="s">
        <v>394</v>
      </c>
      <c r="B52" s="137">
        <v>986407777</v>
      </c>
      <c r="C52" s="381">
        <f>((B52/B51)*100)-100</f>
        <v>-7.2743409861033115E-2</v>
      </c>
      <c r="D52" s="118">
        <v>76791062</v>
      </c>
      <c r="E52" s="122">
        <f>((D52/D51)*100)-100</f>
        <v>-2.5770564288478681E-3</v>
      </c>
      <c r="F52" s="119">
        <f t="shared" ref="F52:F59" si="60">((D52*1000)/B52)*1000</f>
        <v>77849.205765132559</v>
      </c>
      <c r="G52" s="121">
        <f>((ROUND(F52,0)/ROUND(F51,0))*100)-100</f>
        <v>6.9413201362550581E-2</v>
      </c>
      <c r="H52" s="137">
        <v>76790675</v>
      </c>
      <c r="I52" s="122">
        <f>((H52/H51)*100)-100</f>
        <v>-3.668109962538324E-2</v>
      </c>
      <c r="J52" s="119">
        <f t="shared" ref="J52:J59" si="61">((H52*1000)/B52)*1000</f>
        <v>77848.813432459385</v>
      </c>
      <c r="K52" s="121">
        <f>((ROUND(J52,0)/ROUND(J51,0))*100)-100</f>
        <v>3.598000539699342E-2</v>
      </c>
      <c r="L52" s="412" t="str">
        <f t="shared" si="3"/>
        <v>　　　　19</v>
      </c>
      <c r="M52" s="118">
        <v>692877847</v>
      </c>
      <c r="N52" s="381">
        <f>((M52/M51)*100)-100</f>
        <v>-0.38821516408478374</v>
      </c>
      <c r="O52" s="118">
        <v>15795400</v>
      </c>
      <c r="P52" s="122">
        <f>((O52/O51)*100)-100</f>
        <v>-0.44188313679481439</v>
      </c>
      <c r="Q52" s="119">
        <f t="shared" ref="Q52:Q59" si="62">((O52*1000)/M52)*1000</f>
        <v>22796.803315895308</v>
      </c>
      <c r="R52" s="121">
        <f>((ROUND(Q52,0)/ROUND(Q51,0))*100)-100</f>
        <v>-5.2610811521773826E-2</v>
      </c>
      <c r="S52" s="118">
        <v>15795059</v>
      </c>
      <c r="T52" s="122">
        <f>((S52/S51)*100)-100</f>
        <v>-0.43859173608730373</v>
      </c>
      <c r="U52" s="119">
        <f t="shared" ref="U52:U59" si="63">((S52*1000)/M52)*1000</f>
        <v>22796.311165653417</v>
      </c>
      <c r="V52" s="121">
        <f>((ROUND(U52,0)/ROUND(U51,0))*100)-100</f>
        <v>-5.261311820413539E-2</v>
      </c>
      <c r="W52" s="412" t="str">
        <f t="shared" si="9"/>
        <v>　　　　19</v>
      </c>
      <c r="X52" s="118">
        <v>303407873</v>
      </c>
      <c r="Y52" s="121">
        <f>((X52/X51)*100)-100</f>
        <v>0.94672327570310699</v>
      </c>
      <c r="Z52" s="137">
        <v>4340877342</v>
      </c>
      <c r="AA52" s="122">
        <f>((Z52/Z51)*100)-100</f>
        <v>-2.557291646710425</v>
      </c>
      <c r="AB52" s="119">
        <f t="shared" ref="AB52:AB59" si="64">((Z52*1000)/X52)</f>
        <v>14307.068894023063</v>
      </c>
      <c r="AC52" s="381">
        <f>((ROUND(AB52,0)/ROUND(AB51,0))*100)-100</f>
        <v>-3.4745648360545118</v>
      </c>
      <c r="AD52" s="118">
        <v>1425767716</v>
      </c>
      <c r="AE52" s="122">
        <f>((AD52/AD51)*100)-100</f>
        <v>2.5261896166772146</v>
      </c>
      <c r="AF52" s="119">
        <f t="shared" ref="AF52:AF59" si="65">((AD52*1000)/X52)</f>
        <v>4699.1783762974401</v>
      </c>
      <c r="AG52" s="121">
        <f>((ROUND(AF52,0)/ROUND(AF51,0))*100)-100</f>
        <v>1.5560838556299927</v>
      </c>
      <c r="AH52" s="412" t="str">
        <f t="shared" si="45"/>
        <v>　　　　19</v>
      </c>
      <c r="AI52" s="118">
        <v>5076449063</v>
      </c>
      <c r="AJ52" s="381">
        <f>((AI52/AI51)*100)-100</f>
        <v>0.58579127257647201</v>
      </c>
      <c r="AK52" s="118">
        <v>46687664</v>
      </c>
      <c r="AL52" s="122">
        <f>((AK52/AK51)*100)-100</f>
        <v>0.46097303676762635</v>
      </c>
      <c r="AM52" s="119">
        <f t="shared" ref="AM52:AM59" si="66">((AK52*1000)/AI52)*1000</f>
        <v>9196.9137128324219</v>
      </c>
      <c r="AN52" s="121">
        <f>((ROUND(AM52,0)/ROUND(AM51,0))*100)-100</f>
        <v>-0.11946133796698177</v>
      </c>
      <c r="AO52" s="118">
        <v>46658683</v>
      </c>
      <c r="AP52" s="122">
        <f>((AO52/AO51)*100)-100</f>
        <v>0.49019968909615841</v>
      </c>
      <c r="AQ52" s="119">
        <f t="shared" ref="AQ52:AQ59" si="67">((AO52*1000)/AI52)*1000</f>
        <v>9191.2048010241215</v>
      </c>
      <c r="AR52" s="121">
        <f>((ROUND(AQ52,0)/ROUND(AQ51,0))*100)-100</f>
        <v>-9.7826086956516178E-2</v>
      </c>
      <c r="AS52" s="412" t="str">
        <f t="shared" si="46"/>
        <v>　　　　19</v>
      </c>
      <c r="AT52" s="118">
        <f>+BE52-B52-M52-X52-AI52</f>
        <v>677683428</v>
      </c>
      <c r="AU52" s="122">
        <f>((AT52/AT51)*100)-100</f>
        <v>-0.89295872880506977</v>
      </c>
      <c r="AV52" s="118">
        <f>+BG52-D52-O52-Z52-AK52</f>
        <v>436402203</v>
      </c>
      <c r="AW52" s="122">
        <f>((AV52/AV51)*100)-100</f>
        <v>-4.8753460479681081</v>
      </c>
      <c r="AX52" s="119">
        <f t="shared" ref="AX52:AX59" si="68">((AV52*1000)/AT52)*1000</f>
        <v>643961.74521770957</v>
      </c>
      <c r="AY52" s="122">
        <f>((ROUND(AX52,0)/ROUND(AX51,0))*100)-100</f>
        <v>-4.0182078068803975</v>
      </c>
      <c r="AZ52" s="118">
        <f>+BK52-H52-S52-AD52-AO52</f>
        <v>197781395</v>
      </c>
      <c r="BA52" s="122">
        <f>((AZ52/AZ51)*100)-100</f>
        <v>1.9166770207536246</v>
      </c>
      <c r="BB52" s="119">
        <f t="shared" ref="BB52:BB59" si="69">((AZ52*1000)/AT52)*1000</f>
        <v>291849.24232793838</v>
      </c>
      <c r="BC52" s="121">
        <f>((ROUND(BB52,0)/ROUND(BB51,0))*100)-100</f>
        <v>2.8347028230750766</v>
      </c>
      <c r="BD52" s="412" t="str">
        <f t="shared" si="47"/>
        <v>　　　　19</v>
      </c>
      <c r="BE52" s="118">
        <v>7736825988</v>
      </c>
      <c r="BF52" s="121">
        <f>((BE52/BE51)*100)-100</f>
        <v>0.29667507233111223</v>
      </c>
      <c r="BG52" s="137">
        <v>4916553671</v>
      </c>
      <c r="BH52" s="122">
        <f>((BG52/BG51)*100)-100</f>
        <v>-2.6945322238386495</v>
      </c>
      <c r="BI52" s="119">
        <f t="shared" ref="BI52:BI59" si="70">((BG52*1000)/BE52)</f>
        <v>635.47424727216185</v>
      </c>
      <c r="BJ52" s="121">
        <f>((ROUND(BI52,0)/ROUND(BI51,0))*100)-100</f>
        <v>-3.0534351145038272</v>
      </c>
      <c r="BK52" s="137">
        <v>1762793528</v>
      </c>
      <c r="BL52" s="122">
        <f>((BK52/BK51)*100)-100</f>
        <v>2.2612374059723237</v>
      </c>
      <c r="BM52" s="119">
        <f t="shared" ref="BM52:BM59" si="71">((BK52*1000)/BE52)</f>
        <v>227.84453608419454</v>
      </c>
      <c r="BN52" s="121">
        <f>((ROUND(BM52,0)/ROUND(BM51,0))*100)-100</f>
        <v>2.2421524663677133</v>
      </c>
    </row>
    <row r="53" spans="1:66" ht="12" hidden="1" customHeight="1" x14ac:dyDescent="0.15">
      <c r="A53" s="110" t="s">
        <v>397</v>
      </c>
      <c r="B53" s="341">
        <v>984718122</v>
      </c>
      <c r="C53" s="382">
        <f>((B53/B52)*100)-100</f>
        <v>-0.17129376302554533</v>
      </c>
      <c r="D53" s="111">
        <v>76658297</v>
      </c>
      <c r="E53" s="116">
        <f>((D53/D52)*100)-100</f>
        <v>-0.17289121486560077</v>
      </c>
      <c r="F53" s="112">
        <f t="shared" si="60"/>
        <v>77847.960027692068</v>
      </c>
      <c r="G53" s="115">
        <f>((ROUND(F53,0)/ROUND(F52,0))*100)-100</f>
        <v>-1.2845380158950093E-3</v>
      </c>
      <c r="H53" s="341">
        <v>76654518</v>
      </c>
      <c r="I53" s="116">
        <f>((H53/H52)*100)-100</f>
        <v>-0.17730928918126665</v>
      </c>
      <c r="J53" s="112">
        <f t="shared" si="61"/>
        <v>77844.122381247289</v>
      </c>
      <c r="K53" s="115">
        <f>((ROUND(J53,0)/ROUND(J52,0))*100)-100</f>
        <v>-6.4226900795176789E-3</v>
      </c>
      <c r="L53" s="411" t="str">
        <f t="shared" si="3"/>
        <v>　　　　20</v>
      </c>
      <c r="M53" s="111">
        <v>689309393</v>
      </c>
      <c r="N53" s="382">
        <f>((M53/M52)*100)-100</f>
        <v>-0.51501920799611867</v>
      </c>
      <c r="O53" s="111">
        <v>15730402</v>
      </c>
      <c r="P53" s="116">
        <f>((O53/O52)*100)-100</f>
        <v>-0.41149955050204312</v>
      </c>
      <c r="Q53" s="112">
        <f t="shared" si="62"/>
        <v>22820.524658076145</v>
      </c>
      <c r="R53" s="115">
        <f>((ROUND(Q53,0)/ROUND(Q52,0))*100)-100</f>
        <v>0.10527701013292301</v>
      </c>
      <c r="S53" s="111">
        <v>15730235</v>
      </c>
      <c r="T53" s="116">
        <f>((S53/S52)*100)-100</f>
        <v>-0.41040682405808582</v>
      </c>
      <c r="U53" s="112">
        <f t="shared" si="63"/>
        <v>22820.282386606039</v>
      </c>
      <c r="V53" s="115">
        <f>((ROUND(U53,0)/ROUND(U52,0))*100)-100</f>
        <v>0.1052816283558542</v>
      </c>
      <c r="W53" s="411" t="str">
        <f t="shared" si="9"/>
        <v>　　　　20</v>
      </c>
      <c r="X53" s="111">
        <v>305563419</v>
      </c>
      <c r="Y53" s="115">
        <f>((X53/X52)*100)-100</f>
        <v>0.71044497912551208</v>
      </c>
      <c r="Z53" s="341">
        <v>4226878425</v>
      </c>
      <c r="AA53" s="116">
        <f>((Z53/Z52)*100)-100</f>
        <v>-2.6261722693015912</v>
      </c>
      <c r="AB53" s="112">
        <f t="shared" si="64"/>
        <v>13833.064307347602</v>
      </c>
      <c r="AC53" s="382">
        <f>((ROUND(AB53,0)/ROUND(AB52,0))*100)-100</f>
        <v>-3.313063535332347</v>
      </c>
      <c r="AD53" s="111">
        <v>1443676739</v>
      </c>
      <c r="AE53" s="116">
        <f>((AD53/AD52)*100)-100</f>
        <v>1.2560968241196946</v>
      </c>
      <c r="AF53" s="112">
        <f t="shared" si="65"/>
        <v>4724.6386485811645</v>
      </c>
      <c r="AG53" s="115">
        <f>((ROUND(AF53,0)/ROUND(AF52,0))*100)-100</f>
        <v>0.55330921472653927</v>
      </c>
      <c r="AH53" s="411" t="str">
        <f t="shared" si="45"/>
        <v>　　　　20</v>
      </c>
      <c r="AI53" s="111">
        <v>5091249680</v>
      </c>
      <c r="AJ53" s="382">
        <f>((AI53/AI52)*100)-100</f>
        <v>0.2915545259357657</v>
      </c>
      <c r="AK53" s="111">
        <v>46733769</v>
      </c>
      <c r="AL53" s="116">
        <f>((AK53/AK52)*100)-100</f>
        <v>9.8751995816286353E-2</v>
      </c>
      <c r="AM53" s="112">
        <f t="shared" si="66"/>
        <v>9179.2333783166578</v>
      </c>
      <c r="AN53" s="115">
        <f>((ROUND(AM53,0)/ROUND(AM52,0))*100)-100</f>
        <v>-0.19571599434597431</v>
      </c>
      <c r="AO53" s="111">
        <v>46715151</v>
      </c>
      <c r="AP53" s="116">
        <f>((AO53/AO52)*100)-100</f>
        <v>0.1210235616808859</v>
      </c>
      <c r="AQ53" s="112">
        <f t="shared" si="67"/>
        <v>9175.5765158231243</v>
      </c>
      <c r="AR53" s="115">
        <f>((ROUND(AQ53,0)/ROUND(AQ52,0))*100)-100</f>
        <v>-0.16320313350016136</v>
      </c>
      <c r="AS53" s="411" t="str">
        <f t="shared" si="46"/>
        <v>　　　　20</v>
      </c>
      <c r="AT53" s="111">
        <f>+BE53-B53-M53-X53-AI53</f>
        <v>658377391</v>
      </c>
      <c r="AU53" s="116">
        <f>((AT53/AT52)*100)-100</f>
        <v>-2.8488282584947626</v>
      </c>
      <c r="AV53" s="111">
        <f>+BG53-D53-O53-Z53-AK53</f>
        <v>415021338</v>
      </c>
      <c r="AW53" s="116">
        <f>((AV53/AV52)*100)-100</f>
        <v>-4.8993485488889661</v>
      </c>
      <c r="AX53" s="112">
        <f t="shared" si="68"/>
        <v>630369.97271371982</v>
      </c>
      <c r="AY53" s="116">
        <f>((ROUND(AX53,0)/ROUND(AX52,0))*100)-100</f>
        <v>-2.1106835496504459</v>
      </c>
      <c r="AZ53" s="111">
        <f>+BK53-H53-S53-AD53-AO53</f>
        <v>197675679</v>
      </c>
      <c r="BA53" s="116">
        <f>((AZ53/AZ52)*100)-100</f>
        <v>-5.3450932530836326E-2</v>
      </c>
      <c r="BB53" s="112">
        <f t="shared" si="69"/>
        <v>300246.76075184363</v>
      </c>
      <c r="BC53" s="115">
        <f>((ROUND(BB53,0)/ROUND(BB52,0))*100)-100</f>
        <v>2.8775154274984516</v>
      </c>
      <c r="BD53" s="411" t="str">
        <f t="shared" si="47"/>
        <v>　　　　20</v>
      </c>
      <c r="BE53" s="111">
        <v>7729218005</v>
      </c>
      <c r="BF53" s="115">
        <f>((BE53/BE52)*100)-100</f>
        <v>-9.8334678998853065E-2</v>
      </c>
      <c r="BG53" s="341">
        <v>4781022231</v>
      </c>
      <c r="BH53" s="116">
        <f>((BG53/BG52)*100)-100</f>
        <v>-2.7566350144700777</v>
      </c>
      <c r="BI53" s="112">
        <f t="shared" si="70"/>
        <v>618.5648053796873</v>
      </c>
      <c r="BJ53" s="115">
        <f>((ROUND(BI53,0)/ROUND(BI52,0))*100)-100</f>
        <v>-2.5196850393700743</v>
      </c>
      <c r="BK53" s="341">
        <v>1780452322</v>
      </c>
      <c r="BL53" s="116">
        <f>((BK53/BK52)*100)-100</f>
        <v>1.0017505578225609</v>
      </c>
      <c r="BM53" s="112">
        <f t="shared" si="71"/>
        <v>230.3534873577421</v>
      </c>
      <c r="BN53" s="115">
        <f>((ROUND(BM53,0)/ROUND(BM52,0))*100)-100</f>
        <v>0.87719298245613686</v>
      </c>
    </row>
    <row r="54" spans="1:66" ht="12" customHeight="1" x14ac:dyDescent="0.15">
      <c r="A54" s="110" t="s">
        <v>457</v>
      </c>
      <c r="B54" s="341">
        <v>980984837</v>
      </c>
      <c r="C54" s="382">
        <f>((B54/B51)*100)-100</f>
        <v>-0.62211004046591256</v>
      </c>
      <c r="D54" s="111">
        <v>76376107</v>
      </c>
      <c r="E54" s="116">
        <f>((D54/D51)*100)-100</f>
        <v>-0.54293200864385938</v>
      </c>
      <c r="F54" s="112">
        <f t="shared" si="60"/>
        <v>77856.562221256841</v>
      </c>
      <c r="G54" s="115">
        <f>((ROUND(F54,0)/ROUND(F51,0))*100)-100</f>
        <v>7.96966386014617E-2</v>
      </c>
      <c r="H54" s="341">
        <v>76375830</v>
      </c>
      <c r="I54" s="116">
        <f>((H54/H51)*100)-100</f>
        <v>-0.57671129247400188</v>
      </c>
      <c r="J54" s="112">
        <f t="shared" si="61"/>
        <v>77856.279851958607</v>
      </c>
      <c r="K54" s="115">
        <f>((ROUND(J54,0)/ROUND(J51,0))*100)-100</f>
        <v>4.4975006746255985E-2</v>
      </c>
      <c r="L54" s="411" t="str">
        <f t="shared" si="3"/>
        <v>　　　　21</v>
      </c>
      <c r="M54" s="111">
        <v>679089922</v>
      </c>
      <c r="N54" s="382">
        <f>((M54/M51)*100)-100</f>
        <v>-2.3704402047328728</v>
      </c>
      <c r="O54" s="111">
        <v>15433079</v>
      </c>
      <c r="P54" s="116">
        <f>((O54/O51)*100)-100</f>
        <v>-2.7255857628753972</v>
      </c>
      <c r="Q54" s="112">
        <f t="shared" si="62"/>
        <v>22726.119914352079</v>
      </c>
      <c r="R54" s="115">
        <f>((ROUND(Q54,0)/ROUND(Q51,0))*100)-100</f>
        <v>-0.36389144635889181</v>
      </c>
      <c r="S54" s="111">
        <v>15433030</v>
      </c>
      <c r="T54" s="116">
        <f>((S54/S51)*100)-100</f>
        <v>-2.7205785949129648</v>
      </c>
      <c r="U54" s="112">
        <f t="shared" si="63"/>
        <v>22726.047758959379</v>
      </c>
      <c r="V54" s="115">
        <f>((ROUND(U54,0)/ROUND(U51,0))*100)-100</f>
        <v>-0.35952297439494885</v>
      </c>
      <c r="W54" s="411" t="str">
        <f t="shared" si="9"/>
        <v>　　　　21</v>
      </c>
      <c r="X54" s="111">
        <v>308834920</v>
      </c>
      <c r="Y54" s="115">
        <f>((X54/X51)*100)-100</f>
        <v>2.7523541128212798</v>
      </c>
      <c r="Z54" s="341">
        <v>4068578511</v>
      </c>
      <c r="AA54" s="116">
        <f>((Z54/Z51)*100)-100</f>
        <v>-8.6697738671478533</v>
      </c>
      <c r="AB54" s="112">
        <f t="shared" si="64"/>
        <v>13173.95879649879</v>
      </c>
      <c r="AC54" s="382">
        <f>((ROUND(AB54,0)/ROUND(AB51,0))*100)-100</f>
        <v>-11.118607475374446</v>
      </c>
      <c r="AD54" s="111">
        <v>1440013578</v>
      </c>
      <c r="AE54" s="116">
        <f>((AD54/AD51)*100)-100</f>
        <v>3.550601891043101</v>
      </c>
      <c r="AF54" s="112">
        <f t="shared" si="65"/>
        <v>4662.729130501175</v>
      </c>
      <c r="AG54" s="115">
        <f>((ROUND(AF54,0)/ROUND(AF51,0))*100)-100</f>
        <v>0.77804192781501058</v>
      </c>
      <c r="AH54" s="411" t="str">
        <f t="shared" si="45"/>
        <v>　　　　21</v>
      </c>
      <c r="AI54" s="111">
        <v>5148584610</v>
      </c>
      <c r="AJ54" s="382">
        <f>((AI54/AI51)*100)-100</f>
        <v>2.0150996304125783</v>
      </c>
      <c r="AK54" s="111">
        <v>46913917</v>
      </c>
      <c r="AL54" s="116">
        <f>((AK54/AK51)*100)-100</f>
        <v>0.94781676774735502</v>
      </c>
      <c r="AM54" s="112">
        <f t="shared" si="66"/>
        <v>9112.0027257355305</v>
      </c>
      <c r="AN54" s="115">
        <f>((ROUND(AM54,0)/ROUND(AM51,0))*100)-100</f>
        <v>-1.0425716768027797</v>
      </c>
      <c r="AO54" s="111">
        <v>46903420</v>
      </c>
      <c r="AP54" s="116">
        <f>((AO54/AO51)*100)-100</f>
        <v>1.0172970784783502</v>
      </c>
      <c r="AQ54" s="112">
        <f t="shared" si="67"/>
        <v>9109.9639129752977</v>
      </c>
      <c r="AR54" s="115">
        <f>((ROUND(AQ54,0)/ROUND(AQ51,0))*100)-100</f>
        <v>-0.97826086956521863</v>
      </c>
      <c r="AS54" s="411" t="str">
        <f t="shared" si="46"/>
        <v>　　　　21</v>
      </c>
      <c r="AT54" s="111">
        <v>642497794</v>
      </c>
      <c r="AU54" s="116">
        <f>((AT54/AT51)*100)-100</f>
        <v>-6.0386417083675497</v>
      </c>
      <c r="AV54" s="111">
        <v>390328675</v>
      </c>
      <c r="AW54" s="116">
        <f>((AV54/AV51)*100)-100</f>
        <v>-14.918211040905035</v>
      </c>
      <c r="AX54" s="112">
        <f t="shared" si="68"/>
        <v>607517.53335981106</v>
      </c>
      <c r="AY54" s="116">
        <f>((ROUND(AX54,0)/ROUND(AX51,0))*100)-100</f>
        <v>-9.4501439066596475</v>
      </c>
      <c r="AZ54" s="111">
        <v>193292900</v>
      </c>
      <c r="BA54" s="116">
        <f>((AZ54/AZ51)*100)-100</f>
        <v>-0.39624273200809057</v>
      </c>
      <c r="BB54" s="112">
        <f t="shared" si="69"/>
        <v>300846.01348841365</v>
      </c>
      <c r="BC54" s="115">
        <f>((ROUND(BB54,0)/ROUND(BB51,0))*100)-100</f>
        <v>6.0048484165128144</v>
      </c>
      <c r="BD54" s="411" t="str">
        <f t="shared" si="47"/>
        <v>　　　　21</v>
      </c>
      <c r="BE54" s="111">
        <v>7759992083</v>
      </c>
      <c r="BF54" s="115">
        <f>((BE54/BE51)*100)-100</f>
        <v>0.59698973709332392</v>
      </c>
      <c r="BG54" s="341">
        <v>4597630289</v>
      </c>
      <c r="BH54" s="116">
        <f>((BG54/BG51)*100)-100</f>
        <v>-9.0064716323946215</v>
      </c>
      <c r="BI54" s="112">
        <f t="shared" si="70"/>
        <v>592.47873449151302</v>
      </c>
      <c r="BJ54" s="115">
        <f>((ROUND(BI54,0)/ROUND(BI51,0))*100)-100</f>
        <v>-9.6183206106870216</v>
      </c>
      <c r="BK54" s="341">
        <v>1772018758</v>
      </c>
      <c r="BL54" s="116">
        <f>((BK54/BK51)*100)-100</f>
        <v>2.7964012922528667</v>
      </c>
      <c r="BM54" s="112">
        <f t="shared" si="71"/>
        <v>228.3531657051563</v>
      </c>
      <c r="BN54" s="115">
        <f>((ROUND(BM54,0)/ROUND(BM51,0))*100)-100</f>
        <v>2.2421524663677133</v>
      </c>
    </row>
    <row r="55" spans="1:66" ht="12" hidden="1" customHeight="1" x14ac:dyDescent="0.15">
      <c r="A55" s="110" t="s">
        <v>407</v>
      </c>
      <c r="B55" s="341">
        <v>980039774</v>
      </c>
      <c r="C55" s="382">
        <f>((B55/B54)*100)-100</f>
        <v>-9.6338186315918506E-2</v>
      </c>
      <c r="D55" s="111">
        <v>76311110</v>
      </c>
      <c r="E55" s="116">
        <f>((D55/D54)*100)-100</f>
        <v>-8.5101221511592939E-2</v>
      </c>
      <c r="F55" s="112">
        <f t="shared" si="60"/>
        <v>77865.319372231927</v>
      </c>
      <c r="G55" s="115">
        <f>((ROUND(F55,0)/ROUND(F54,0))*100)-100</f>
        <v>1.0275248211470966E-2</v>
      </c>
      <c r="H55" s="341">
        <v>76310687</v>
      </c>
      <c r="I55" s="116">
        <f>((H55/H54)*100)-100</f>
        <v>-8.5292690108900615E-2</v>
      </c>
      <c r="J55" s="112">
        <f t="shared" si="61"/>
        <v>77864.887757096265</v>
      </c>
      <c r="K55" s="115">
        <f>((ROUND(J55,0)/ROUND(J54,0))*100)-100</f>
        <v>1.155980271269641E-2</v>
      </c>
      <c r="L55" s="411" t="str">
        <f t="shared" si="3"/>
        <v>　　  　22</v>
      </c>
      <c r="M55" s="111">
        <v>675065746</v>
      </c>
      <c r="N55" s="382">
        <f>((M55/M54)*100)-100</f>
        <v>-0.59258367259350564</v>
      </c>
      <c r="O55" s="111">
        <v>15349938</v>
      </c>
      <c r="P55" s="116">
        <f>((O55/O54)*100)-100</f>
        <v>-0.53871946097081036</v>
      </c>
      <c r="Q55" s="112">
        <f t="shared" si="62"/>
        <v>22738.434131717891</v>
      </c>
      <c r="R55" s="115">
        <f>((ROUND(Q55,0)/ROUND(Q54,0))*100)-100</f>
        <v>5.2802956965592784E-2</v>
      </c>
      <c r="S55" s="111">
        <v>15349898</v>
      </c>
      <c r="T55" s="116">
        <f>((S55/S54)*100)-100</f>
        <v>-0.53866285492868826</v>
      </c>
      <c r="U55" s="112">
        <f t="shared" si="63"/>
        <v>22738.37487823001</v>
      </c>
      <c r="V55" s="115">
        <f>((ROUND(U55,0)/ROUND(U54,0))*100)-100</f>
        <v>5.2802956965592784E-2</v>
      </c>
      <c r="W55" s="411" t="str">
        <f t="shared" si="9"/>
        <v>　　  　22</v>
      </c>
      <c r="X55" s="111">
        <v>310230699</v>
      </c>
      <c r="Y55" s="115">
        <f>((X55/X54)*100)-100</f>
        <v>0.45194986370064782</v>
      </c>
      <c r="Z55" s="341">
        <v>3882359569</v>
      </c>
      <c r="AA55" s="116">
        <f>((Z55/Z54)*100)-100</f>
        <v>-4.5770025451525527</v>
      </c>
      <c r="AB55" s="112">
        <f t="shared" si="64"/>
        <v>12514.427429375712</v>
      </c>
      <c r="AC55" s="382">
        <f>((ROUND(AB55,0)/ROUND(AB54,0))*100)-100</f>
        <v>-5.0098679216638828</v>
      </c>
      <c r="AD55" s="111">
        <v>1411189772</v>
      </c>
      <c r="AE55" s="116">
        <f>((AD55/AD54)*100)-100</f>
        <v>-2.0016343207008305</v>
      </c>
      <c r="AF55" s="112">
        <f t="shared" si="65"/>
        <v>4548.8398683587402</v>
      </c>
      <c r="AG55" s="115">
        <f>((ROUND(AF55,0)/ROUND(AF54,0))*100)-100</f>
        <v>-2.4447780398884902</v>
      </c>
      <c r="AH55" s="411" t="str">
        <f t="shared" si="45"/>
        <v>　　  　22</v>
      </c>
      <c r="AI55" s="111">
        <v>5159401806</v>
      </c>
      <c r="AJ55" s="382">
        <f>((AI55/AI54)*100)-100</f>
        <v>0.21010038329738734</v>
      </c>
      <c r="AK55" s="111">
        <v>46975066</v>
      </c>
      <c r="AL55" s="116">
        <f>((AK55/AK54)*100)-100</f>
        <v>0.13034298543010436</v>
      </c>
      <c r="AM55" s="112">
        <f t="shared" si="66"/>
        <v>9104.7504664923545</v>
      </c>
      <c r="AN55" s="115">
        <f>((ROUND(AM55,0)/ROUND(AM54,0))*100)-100</f>
        <v>-7.6821773485519884E-2</v>
      </c>
      <c r="AO55" s="111">
        <v>46970916</v>
      </c>
      <c r="AP55" s="116">
        <f>((AO55/AO54)*100)-100</f>
        <v>0.14390421849834922</v>
      </c>
      <c r="AQ55" s="112">
        <f t="shared" si="67"/>
        <v>9103.946109678127</v>
      </c>
      <c r="AR55" s="115">
        <f>((ROUND(AQ55,0)/ROUND(AQ54,0))*100)-100</f>
        <v>-6.5861690450049082E-2</v>
      </c>
      <c r="AS55" s="411" t="str">
        <f t="shared" si="46"/>
        <v>　　  　22</v>
      </c>
      <c r="AT55" s="111">
        <f>+BE55-B55-M55-X55-AI55</f>
        <v>637513941</v>
      </c>
      <c r="AU55" s="116">
        <f>((AT55/AT54)*100)-100</f>
        <v>-0.77569962831654493</v>
      </c>
      <c r="AV55" s="111">
        <f>+BG55-D55-O55-Z55-AK55</f>
        <v>368602914</v>
      </c>
      <c r="AW55" s="116">
        <f>((AV55/AV54)*100)-100</f>
        <v>-5.5660171520834325</v>
      </c>
      <c r="AX55" s="112">
        <f t="shared" si="68"/>
        <v>578188.00546041713</v>
      </c>
      <c r="AY55" s="116">
        <f>((ROUND(AX55,0)/ROUND(AX54,0))*100)-100</f>
        <v>-4.8278404919689564</v>
      </c>
      <c r="AZ55" s="111">
        <f>+BK55-H55-S55-AD55-AO55</f>
        <v>189443090</v>
      </c>
      <c r="BA55" s="116">
        <f>((AZ55/AZ54)*100)-100</f>
        <v>-1.9916975739926386</v>
      </c>
      <c r="BB55" s="112">
        <f t="shared" si="69"/>
        <v>297159.13302670821</v>
      </c>
      <c r="BC55" s="115">
        <f>((ROUND(BB55,0)/ROUND(BB54,0))*100)-100</f>
        <v>-1.2255439660158345</v>
      </c>
      <c r="BD55" s="411" t="str">
        <f t="shared" si="47"/>
        <v>　　  　22</v>
      </c>
      <c r="BE55" s="111">
        <v>7762251966</v>
      </c>
      <c r="BF55" s="115">
        <f>((BE55/BE54)*100)-100</f>
        <v>2.9122233319682778E-2</v>
      </c>
      <c r="BG55" s="341">
        <v>4389598597</v>
      </c>
      <c r="BH55" s="116">
        <f>((BG55/BG54)*100)-100</f>
        <v>-4.524759037231064</v>
      </c>
      <c r="BI55" s="112">
        <f t="shared" si="70"/>
        <v>565.5058114870784</v>
      </c>
      <c r="BJ55" s="115">
        <f>((ROUND(BI55,0)/ROUND(BI54,0))*100)-100</f>
        <v>-4.3918918918919019</v>
      </c>
      <c r="BK55" s="341">
        <v>1739264363</v>
      </c>
      <c r="BL55" s="116">
        <f>((BK55/BK54)*100)-100</f>
        <v>-1.848422588763583</v>
      </c>
      <c r="BM55" s="112">
        <f t="shared" si="71"/>
        <v>224.06698089913564</v>
      </c>
      <c r="BN55" s="115">
        <f>((ROUND(BM55,0)/ROUND(BM54,0))*100)-100</f>
        <v>-1.7543859649122879</v>
      </c>
    </row>
    <row r="56" spans="1:66" ht="12" hidden="1" customHeight="1" x14ac:dyDescent="0.15">
      <c r="A56" s="110" t="s">
        <v>411</v>
      </c>
      <c r="B56" s="341">
        <v>971297356</v>
      </c>
      <c r="C56" s="382">
        <f>((B56/B55)*100)-100</f>
        <v>-0.89204726501233722</v>
      </c>
      <c r="D56" s="111">
        <v>75699174</v>
      </c>
      <c r="E56" s="116">
        <f>((D56/D55)*100)-100</f>
        <v>-0.80189634248539221</v>
      </c>
      <c r="F56" s="112">
        <f t="shared" si="60"/>
        <v>77936.147496318314</v>
      </c>
      <c r="G56" s="115">
        <f>((ROUND(F56,0)/ROUND(F55,0))*100)-100</f>
        <v>9.1183458550062824E-2</v>
      </c>
      <c r="H56" s="341">
        <v>75698838</v>
      </c>
      <c r="I56" s="116">
        <f>((H56/H55)*100)-100</f>
        <v>-0.80178677987790081</v>
      </c>
      <c r="J56" s="112">
        <f t="shared" si="61"/>
        <v>77935.801567239105</v>
      </c>
      <c r="K56" s="115">
        <f>((ROUND(J56,0)/ROUND(J55,0))*100)-100</f>
        <v>9.1183458550062824E-2</v>
      </c>
      <c r="L56" s="411" t="str">
        <f t="shared" si="3"/>
        <v>　　  　23</v>
      </c>
      <c r="M56" s="111">
        <v>667935027</v>
      </c>
      <c r="N56" s="382">
        <f>((M56/M55)*100)-100</f>
        <v>-1.0562999296367792</v>
      </c>
      <c r="O56" s="111">
        <v>15152494</v>
      </c>
      <c r="P56" s="116">
        <f>((O56/O55)*100)-100</f>
        <v>-1.2862853257127256</v>
      </c>
      <c r="Q56" s="112">
        <f t="shared" si="62"/>
        <v>22685.580763830792</v>
      </c>
      <c r="R56" s="115">
        <f>((ROUND(Q56,0)/ROUND(Q55,0))*100)-100</f>
        <v>-0.22869205734893683</v>
      </c>
      <c r="S56" s="111">
        <v>15152204</v>
      </c>
      <c r="T56" s="116">
        <f>((S56/S55)*100)-100</f>
        <v>-1.2879173529361481</v>
      </c>
      <c r="U56" s="112">
        <f t="shared" si="63"/>
        <v>22685.146589864344</v>
      </c>
      <c r="V56" s="115">
        <f>((ROUND(U56,0)/ROUND(U55,0))*100)-100</f>
        <v>-0.23308998152872107</v>
      </c>
      <c r="W56" s="411" t="str">
        <f t="shared" si="9"/>
        <v>　　  　23</v>
      </c>
      <c r="X56" s="111">
        <v>299052952</v>
      </c>
      <c r="Y56" s="115">
        <f>((X56/X55)*100)-100</f>
        <v>-3.6030434886136078</v>
      </c>
      <c r="Z56" s="341">
        <v>3494565367</v>
      </c>
      <c r="AA56" s="116">
        <f>((Z56/Z55)*100)-100</f>
        <v>-9.9886214841219925</v>
      </c>
      <c r="AB56" s="112">
        <f t="shared" si="64"/>
        <v>11685.440132354888</v>
      </c>
      <c r="AC56" s="382">
        <f>((ROUND(AB56,0)/ROUND(AB55,0))*100)-100</f>
        <v>-6.6245804698737487</v>
      </c>
      <c r="AD56" s="111">
        <v>1286408684</v>
      </c>
      <c r="AE56" s="116">
        <f>((AD56/AD55)*100)-100</f>
        <v>-8.8422613652559932</v>
      </c>
      <c r="AF56" s="112">
        <f t="shared" si="65"/>
        <v>4301.6083787061225</v>
      </c>
      <c r="AG56" s="115">
        <f>((ROUND(AF56,0)/ROUND(AF55,0))*100)-100</f>
        <v>-5.4297647834688973</v>
      </c>
      <c r="AH56" s="411" t="str">
        <f t="shared" si="45"/>
        <v>　　  　23</v>
      </c>
      <c r="AI56" s="111">
        <v>5161587941</v>
      </c>
      <c r="AJ56" s="382">
        <f>((AI56/AI55)*100)-100</f>
        <v>4.23718694957671E-2</v>
      </c>
      <c r="AK56" s="111">
        <v>47001832</v>
      </c>
      <c r="AL56" s="116">
        <f>((AK56/AK55)*100)-100</f>
        <v>5.6979164223008638E-2</v>
      </c>
      <c r="AM56" s="112">
        <f t="shared" si="66"/>
        <v>9106.0798609378962</v>
      </c>
      <c r="AN56" s="115">
        <f>((ROUND(AM56,0)/ROUND(AM55,0))*100)-100</f>
        <v>1.0982976386600285E-2</v>
      </c>
      <c r="AO56" s="111">
        <v>46999761</v>
      </c>
      <c r="AP56" s="116">
        <f>((AO56/AO55)*100)-100</f>
        <v>6.1410341667595958E-2</v>
      </c>
      <c r="AQ56" s="112">
        <f t="shared" si="67"/>
        <v>9105.678627824429</v>
      </c>
      <c r="AR56" s="115">
        <f>((ROUND(AQ56,0)/ROUND(AQ55,0))*100)-100</f>
        <v>2.1968365553590274E-2</v>
      </c>
      <c r="AS56" s="411" t="str">
        <f t="shared" si="46"/>
        <v>　　  　23</v>
      </c>
      <c r="AT56" s="111">
        <v>634349373</v>
      </c>
      <c r="AU56" s="116">
        <f>((AT56/AT55)*100)-100</f>
        <v>-0.49639196831304844</v>
      </c>
      <c r="AV56" s="111">
        <v>330773616</v>
      </c>
      <c r="AW56" s="116">
        <f>((AV56/AV55)*100)-100</f>
        <v>-10.262886310225966</v>
      </c>
      <c r="AX56" s="112">
        <f t="shared" si="68"/>
        <v>521437.60217762517</v>
      </c>
      <c r="AY56" s="116">
        <f>((ROUND(AX56,0)/ROUND(AX55,0))*100)-100</f>
        <v>-9.8151466305077264</v>
      </c>
      <c r="AZ56" s="111">
        <v>174686564</v>
      </c>
      <c r="BA56" s="116">
        <f>((AZ56/AZ55)*100)-100</f>
        <v>-7.7894242540068319</v>
      </c>
      <c r="BB56" s="112">
        <f t="shared" si="69"/>
        <v>275379.10721636354</v>
      </c>
      <c r="BC56" s="115">
        <f>((ROUND(BB56,0)/ROUND(BB55,0))*100)-100</f>
        <v>-7.3294095080411523</v>
      </c>
      <c r="BD56" s="411" t="str">
        <f t="shared" si="47"/>
        <v>　　  　23</v>
      </c>
      <c r="BE56" s="111">
        <v>7734222649</v>
      </c>
      <c r="BF56" s="115">
        <f>((BE56/BE55)*100)-100</f>
        <v>-0.36109774744201673</v>
      </c>
      <c r="BG56" s="341">
        <v>3963192483</v>
      </c>
      <c r="BH56" s="116">
        <f>((BG56/BG55)*100)-100</f>
        <v>-9.7140115337976454</v>
      </c>
      <c r="BI56" s="112">
        <f t="shared" si="70"/>
        <v>512.42285913664807</v>
      </c>
      <c r="BJ56" s="115">
        <f>((ROUND(BI56,0)/ROUND(BI55,0))*100)-100</f>
        <v>-9.5406360424028236</v>
      </c>
      <c r="BK56" s="341">
        <v>1598946051</v>
      </c>
      <c r="BL56" s="116">
        <f>((BK56/BK55)*100)-100</f>
        <v>-8.0676816581217992</v>
      </c>
      <c r="BM56" s="112">
        <f t="shared" si="71"/>
        <v>206.7364909913392</v>
      </c>
      <c r="BN56" s="115">
        <f>((ROUND(BM56,0)/ROUND(BM55,0))*100)-100</f>
        <v>-7.5892857142857082</v>
      </c>
    </row>
    <row r="57" spans="1:66" ht="12" customHeight="1" x14ac:dyDescent="0.15">
      <c r="A57" s="120" t="s">
        <v>458</v>
      </c>
      <c r="B57" s="364">
        <v>972132799</v>
      </c>
      <c r="C57" s="383">
        <f>((B57/B54)*100)-100</f>
        <v>-0.90236236750314447</v>
      </c>
      <c r="D57" s="368">
        <v>75755034</v>
      </c>
      <c r="E57" s="367">
        <f>((D57/D54)*100)-100</f>
        <v>-0.8131770842941819</v>
      </c>
      <c r="F57" s="365">
        <f>((D57*1000)/B57)*1000</f>
        <v>77926.631091890566</v>
      </c>
      <c r="G57" s="366">
        <f>((ROUND(F57,0)/ROUND(F54,0))*100)-100</f>
        <v>8.990842185031056E-2</v>
      </c>
      <c r="H57" s="364">
        <v>75754721</v>
      </c>
      <c r="I57" s="367">
        <f>((H57/H54)*100)-100</f>
        <v>-0.81322716885695456</v>
      </c>
      <c r="J57" s="365">
        <f>((H57*1000)/B57)*1000</f>
        <v>77926.309119418991</v>
      </c>
      <c r="K57" s="366">
        <f>((ROUND(J57,0)/ROUND(J54,0))*100)-100</f>
        <v>8.990957665433541E-2</v>
      </c>
      <c r="L57" s="412" t="str">
        <f t="shared" si="3"/>
        <v>　　　　24</v>
      </c>
      <c r="M57" s="368">
        <v>664839933</v>
      </c>
      <c r="N57" s="383">
        <f>((M57/M54)*100)-100</f>
        <v>-2.0983950046014712</v>
      </c>
      <c r="O57" s="368">
        <v>15077196</v>
      </c>
      <c r="P57" s="367">
        <f>((O57/O54)*100)-100</f>
        <v>-2.3059753662895162</v>
      </c>
      <c r="Q57" s="365">
        <f>((O57*1000)/M57)*1000</f>
        <v>22677.933817793099</v>
      </c>
      <c r="R57" s="366">
        <f>((ROUND(Q57,0)/ROUND(Q54,0))*100)-100</f>
        <v>-0.21121182786235693</v>
      </c>
      <c r="S57" s="368">
        <v>15077115</v>
      </c>
      <c r="T57" s="367">
        <f>((S57/S54)*100)-100</f>
        <v>-2.3061900352685143</v>
      </c>
      <c r="U57" s="365">
        <f>((S57*1000)/M57)*1000</f>
        <v>22677.811983956144</v>
      </c>
      <c r="V57" s="366">
        <f>((ROUND(U57,0)/ROUND(U54,0))*100)-100</f>
        <v>-0.21121182786235693</v>
      </c>
      <c r="W57" s="412" t="str">
        <f t="shared" si="9"/>
        <v>　　　　24</v>
      </c>
      <c r="X57" s="368">
        <v>304077060</v>
      </c>
      <c r="Y57" s="366">
        <f>((X57/X54)*100)-100</f>
        <v>-1.5405835583618597</v>
      </c>
      <c r="Z57" s="364">
        <v>3312399457</v>
      </c>
      <c r="AA57" s="367">
        <f>((Z57/Z54)*100)-100</f>
        <v>-18.585829226486823</v>
      </c>
      <c r="AB57" s="365">
        <f>((Z57*1000)/X57)</f>
        <v>10893.289539829148</v>
      </c>
      <c r="AC57" s="383">
        <f>((ROUND(AB57,0)/ROUND(AB54,0))*100)-100</f>
        <v>-17.314407165629277</v>
      </c>
      <c r="AD57" s="368">
        <v>1246618945</v>
      </c>
      <c r="AE57" s="367">
        <f>((AD57/AD54)*100)-100</f>
        <v>-13.430056212983843</v>
      </c>
      <c r="AF57" s="365">
        <f>((AD57*1000)/X57)</f>
        <v>4099.6809986258086</v>
      </c>
      <c r="AG57" s="366">
        <f>((ROUND(AF57,0)/ROUND(AF54,0))*100)-100</f>
        <v>-12.07377224962471</v>
      </c>
      <c r="AH57" s="412" t="str">
        <f>W57</f>
        <v>　　　　24</v>
      </c>
      <c r="AI57" s="368">
        <v>5165321227</v>
      </c>
      <c r="AJ57" s="383">
        <f>((AI57/AI54)*100)-100</f>
        <v>0.3250721949386417</v>
      </c>
      <c r="AK57" s="368">
        <v>47045686</v>
      </c>
      <c r="AL57" s="367">
        <f>((AK57/AK54)*100)-100</f>
        <v>0.28087401015778823</v>
      </c>
      <c r="AM57" s="365">
        <f>((AK57*1000)/AI57)*1000</f>
        <v>9107.9884352756835</v>
      </c>
      <c r="AN57" s="366">
        <f>((ROUND(AM57,0)/ROUND(AM54,0))*100)-100</f>
        <v>-4.3898156277435874E-2</v>
      </c>
      <c r="AO57" s="368">
        <v>47044625</v>
      </c>
      <c r="AP57" s="367">
        <f>((AO57/AO54)*100)-100</f>
        <v>0.30105480581158872</v>
      </c>
      <c r="AQ57" s="365">
        <f>((AO57*1000)/AI57)*1000</f>
        <v>9107.7830269470687</v>
      </c>
      <c r="AR57" s="366">
        <f>((ROUND(AQ57,0)/ROUND(AQ54,0))*100)-100</f>
        <v>-2.1953896816683027E-2</v>
      </c>
      <c r="AS57" s="412" t="str">
        <f>AH57</f>
        <v>　　　　24</v>
      </c>
      <c r="AT57" s="368">
        <v>631541915</v>
      </c>
      <c r="AU57" s="367">
        <f>((AT57/AT54)*100)-100</f>
        <v>-1.7052010298419731</v>
      </c>
      <c r="AV57" s="368">
        <v>305576874</v>
      </c>
      <c r="AW57" s="367">
        <f>((AV57/AV54)*100)-100</f>
        <v>-21.71293231274899</v>
      </c>
      <c r="AX57" s="365">
        <f>((AV57*1000)/AT57)*1000</f>
        <v>483858.42133692739</v>
      </c>
      <c r="AY57" s="367">
        <f>((ROUND(AX57,0)/ROUND(AX54,0))*100)-100</f>
        <v>-20.354952445853456</v>
      </c>
      <c r="AZ57" s="368">
        <v>166764252</v>
      </c>
      <c r="BA57" s="367">
        <f>((AZ57/AZ54)*100)-100</f>
        <v>-13.724584814030933</v>
      </c>
      <c r="BB57" s="365">
        <f>((AZ57*1000)/AT57)*1000</f>
        <v>264058.88198252051</v>
      </c>
      <c r="BC57" s="366">
        <f>((ROUND(BB57,0)/ROUND(BB54,0))*100)-100</f>
        <v>-12.227850794093982</v>
      </c>
      <c r="BD57" s="412" t="str">
        <f>AS57</f>
        <v>　　　　24</v>
      </c>
      <c r="BE57" s="368">
        <v>7737912934</v>
      </c>
      <c r="BF57" s="366">
        <f>((BE57/BE54)*100)-100</f>
        <v>-0.28452540626129519</v>
      </c>
      <c r="BG57" s="364">
        <v>3755854247</v>
      </c>
      <c r="BH57" s="367">
        <f>((BG57/BG54)*100)-100</f>
        <v>-18.308911093046788</v>
      </c>
      <c r="BI57" s="365">
        <f>((BG57*1000)/BE57)</f>
        <v>485.38336875011419</v>
      </c>
      <c r="BJ57" s="366">
        <f>((ROUND(BI57,0)/ROUND(BI54,0))*100)-100</f>
        <v>-18.074324324324323</v>
      </c>
      <c r="BK57" s="364">
        <v>1551259658</v>
      </c>
      <c r="BL57" s="367">
        <f>((BK57/BK54)*100)-100</f>
        <v>-12.458056609353335</v>
      </c>
      <c r="BM57" s="365">
        <f>((BK57*1000)/BE57)</f>
        <v>200.47520193511653</v>
      </c>
      <c r="BN57" s="366">
        <f>((ROUND(BM57,0)/ROUND(BM54,0))*100)-100</f>
        <v>-12.280701754385973</v>
      </c>
    </row>
    <row r="58" spans="1:66" ht="12" hidden="1" customHeight="1" x14ac:dyDescent="0.15">
      <c r="A58" s="120" t="s">
        <v>418</v>
      </c>
      <c r="B58" s="137">
        <v>970583928</v>
      </c>
      <c r="C58" s="381">
        <f>((B58/B57)*100)-100</f>
        <v>-0.15932710032963371</v>
      </c>
      <c r="D58" s="118">
        <v>75651149</v>
      </c>
      <c r="E58" s="122">
        <f>((D58/D57)*100)-100</f>
        <v>-0.13713280097003633</v>
      </c>
      <c r="F58" s="119">
        <f>((D58*1000)/B58)*1000</f>
        <v>77943.953961702122</v>
      </c>
      <c r="G58" s="121">
        <f>((ROUND(F58,0)/ROUND(F57,0))*100)-100</f>
        <v>2.1815288667596633E-2</v>
      </c>
      <c r="H58" s="137">
        <v>75650894</v>
      </c>
      <c r="I58" s="122">
        <f>((H58/H57)*100)-100</f>
        <v>-0.13705680468414982</v>
      </c>
      <c r="J58" s="119">
        <f>((H58*1000)/B58)*1000</f>
        <v>77943.691233263453</v>
      </c>
      <c r="K58" s="121">
        <f>((ROUND(J58,0)/ROUND(J57,0))*100)-100</f>
        <v>2.3098837358517699E-2</v>
      </c>
      <c r="L58" s="412" t="str">
        <f t="shared" si="3"/>
        <v>　　　　25</v>
      </c>
      <c r="M58" s="118">
        <v>663875495</v>
      </c>
      <c r="N58" s="381">
        <f>((M58/M57)*100)-100</f>
        <v>-0.14506318771317694</v>
      </c>
      <c r="O58" s="118">
        <v>15052684</v>
      </c>
      <c r="P58" s="122">
        <f>((O58/O57)*100)-100</f>
        <v>-0.16257664886759926</v>
      </c>
      <c r="Q58" s="119">
        <f>((O58*1000)/M58)*1000</f>
        <v>22673.956356831637</v>
      </c>
      <c r="R58" s="121">
        <f>((ROUND(Q58,0)/ROUND(Q57,0))*100)-100</f>
        <v>-1.7638239703671843E-2</v>
      </c>
      <c r="S58" s="118">
        <v>15052618</v>
      </c>
      <c r="T58" s="122">
        <f>((S58/S57)*100)-100</f>
        <v>-0.16247803376175796</v>
      </c>
      <c r="U58" s="119">
        <f>((S58*1000)/M58)*1000</f>
        <v>22673.856940599984</v>
      </c>
      <c r="V58" s="121">
        <f>((ROUND(U58,0)/ROUND(U57,0))*100)-100</f>
        <v>-1.7638239703671843E-2</v>
      </c>
      <c r="W58" s="412" t="str">
        <f t="shared" si="9"/>
        <v>　　　　25</v>
      </c>
      <c r="X58" s="118">
        <v>307938392</v>
      </c>
      <c r="Y58" s="121">
        <f>((X58/X57)*100)-100</f>
        <v>1.269853108945469</v>
      </c>
      <c r="Z58" s="137">
        <v>3194594062</v>
      </c>
      <c r="AA58" s="122">
        <f>((Z58/Z57)*100)-100</f>
        <v>-3.5564972319701695</v>
      </c>
      <c r="AB58" s="119">
        <f>((Z58*1000)/X58)</f>
        <v>10374.133739062974</v>
      </c>
      <c r="AC58" s="381">
        <f>((ROUND(AB58,0)/ROUND(AB57,0))*100)-100</f>
        <v>-4.7645276783255213</v>
      </c>
      <c r="AD58" s="118">
        <v>1212958659</v>
      </c>
      <c r="AE58" s="122">
        <f>((AD58/AD57)*100)-100</f>
        <v>-2.7001263004229514</v>
      </c>
      <c r="AF58" s="119">
        <f>((AD58*1000)/X58)</f>
        <v>3938.9653596684366</v>
      </c>
      <c r="AG58" s="121">
        <f>((ROUND(AF58,0)/ROUND(AF57,0))*100)-100</f>
        <v>-3.9268292682926926</v>
      </c>
      <c r="AH58" s="412" t="str">
        <f t="shared" si="45"/>
        <v>　　　　25</v>
      </c>
      <c r="AI58" s="118">
        <v>5160105403</v>
      </c>
      <c r="AJ58" s="381">
        <f>((AI58/AI57)*100)-100</f>
        <v>-0.10097772763359103</v>
      </c>
      <c r="AK58" s="118">
        <v>46985537</v>
      </c>
      <c r="AL58" s="122">
        <f>((AK58/AK57)*100)-100</f>
        <v>-0.12785231785120743</v>
      </c>
      <c r="AM58" s="119">
        <f>((AK58*1000)/AI58)*1000</f>
        <v>9105.5382265415337</v>
      </c>
      <c r="AN58" s="121">
        <f>((ROUND(AM58,0)/ROUND(AM57,0))*100)-100</f>
        <v>-2.1958717610885969E-2</v>
      </c>
      <c r="AO58" s="118">
        <v>46984504</v>
      </c>
      <c r="AP58" s="122">
        <f>((AO58/AO57)*100)-100</f>
        <v>-0.12779568335383829</v>
      </c>
      <c r="AQ58" s="119">
        <f>((AO58*1000)/AI58)*1000</f>
        <v>9105.3380368323451</v>
      </c>
      <c r="AR58" s="121">
        <f>((ROUND(AQ58,0)/ROUND(AQ57,0))*100)-100</f>
        <v>-3.2938076416328954E-2</v>
      </c>
      <c r="AS58" s="412" t="str">
        <f t="shared" si="46"/>
        <v>　　　　25</v>
      </c>
      <c r="AT58" s="118">
        <v>631359747</v>
      </c>
      <c r="AU58" s="122">
        <f>((AT58/AT57)*100)-100</f>
        <v>-2.8844957978762409E-2</v>
      </c>
      <c r="AV58" s="118">
        <v>286170325</v>
      </c>
      <c r="AW58" s="122">
        <f>((AV58/AV57)*100)-100</f>
        <v>-6.3507911269489625</v>
      </c>
      <c r="AX58" s="119">
        <f>((AV58*1000)/AT58)*1000</f>
        <v>453260.32639835053</v>
      </c>
      <c r="AY58" s="122">
        <f>((ROUND(AX58,0)/ROUND(AX57,0))*100)-100</f>
        <v>-6.323756143331309</v>
      </c>
      <c r="AZ58" s="118">
        <v>162818868</v>
      </c>
      <c r="BA58" s="122">
        <f>((AZ58/AZ57)*100)-100</f>
        <v>-2.3658451692632525</v>
      </c>
      <c r="BB58" s="119">
        <f>((AZ58*1000)/AT58)*1000</f>
        <v>257886.04480038225</v>
      </c>
      <c r="BC58" s="121">
        <f>((ROUND(BB58,0)/ROUND(BB57,0))*100)-100</f>
        <v>-2.3377351273768454</v>
      </c>
      <c r="BD58" s="412" t="str">
        <f t="shared" si="47"/>
        <v>　　　　25</v>
      </c>
      <c r="BE58" s="118">
        <v>7733862965</v>
      </c>
      <c r="BF58" s="121">
        <f>((BE58/BE57)*100)-100</f>
        <v>-5.2339294000120162E-2</v>
      </c>
      <c r="BG58" s="137">
        <v>3618453757</v>
      </c>
      <c r="BH58" s="122">
        <f>((BG58/BG57)*100)-100</f>
        <v>-3.6583019724407393</v>
      </c>
      <c r="BI58" s="119">
        <f>((BG58*1000)/BE58)</f>
        <v>467.87146001623006</v>
      </c>
      <c r="BJ58" s="121">
        <f>((ROUND(BI58,0)/ROUND(BI57,0))*100)-100</f>
        <v>-3.5051546391752595</v>
      </c>
      <c r="BK58" s="137">
        <v>1513465543</v>
      </c>
      <c r="BL58" s="122">
        <f>((BK58/BK57)*100)-100</f>
        <v>-2.436350020777752</v>
      </c>
      <c r="BM58" s="119">
        <f>((BK58*1000)/BE58)</f>
        <v>195.69334882829799</v>
      </c>
      <c r="BN58" s="121">
        <f>((ROUND(BM58,0)/ROUND(BM57,0))*100)-100</f>
        <v>-2</v>
      </c>
    </row>
    <row r="59" spans="1:66" ht="12" hidden="1" customHeight="1" x14ac:dyDescent="0.15">
      <c r="A59" s="120" t="s">
        <v>421</v>
      </c>
      <c r="B59" s="137">
        <v>969091899</v>
      </c>
      <c r="C59" s="381">
        <f>((B59/B58)*100)-100</f>
        <v>-0.15372488220307901</v>
      </c>
      <c r="D59" s="118">
        <v>75532717</v>
      </c>
      <c r="E59" s="122">
        <f>((D59/D58)*100)-100</f>
        <v>-0.15655016687188095</v>
      </c>
      <c r="F59" s="119">
        <f t="shared" si="60"/>
        <v>77941.748432673659</v>
      </c>
      <c r="G59" s="121">
        <f>((ROUND(F59,0)/ROUND(F58,0))*100)-100</f>
        <v>-2.5659447808692448E-3</v>
      </c>
      <c r="H59" s="137">
        <v>75532503</v>
      </c>
      <c r="I59" s="122">
        <f>((H59/H58)*100)-100</f>
        <v>-0.15649649824362655</v>
      </c>
      <c r="J59" s="119">
        <f t="shared" si="61"/>
        <v>77941.527607383294</v>
      </c>
      <c r="K59" s="121">
        <f>((ROUND(J59,0)/ROUND(J58,0))*100)-100</f>
        <v>-2.5659447808692448E-3</v>
      </c>
      <c r="L59" s="412" t="str">
        <f t="shared" si="3"/>
        <v xml:space="preserve">        26</v>
      </c>
      <c r="M59" s="118">
        <v>660725082</v>
      </c>
      <c r="N59" s="381">
        <f>((M59/M58)*100)-100</f>
        <v>-0.47454877062452283</v>
      </c>
      <c r="O59" s="118">
        <v>14984695</v>
      </c>
      <c r="P59" s="122">
        <f>((O59/O58)*100)-100</f>
        <v>-0.45167360186395911</v>
      </c>
      <c r="Q59" s="119">
        <f t="shared" si="62"/>
        <v>22679.167793421228</v>
      </c>
      <c r="R59" s="121">
        <f>((ROUND(Q59,0)/ROUND(Q58,0))*100)-100</f>
        <v>2.2051689159383159E-2</v>
      </c>
      <c r="S59" s="118">
        <v>14984627</v>
      </c>
      <c r="T59" s="122">
        <f>((S59/S58)*100)-100</f>
        <v>-0.45168886900603411</v>
      </c>
      <c r="U59" s="119">
        <f t="shared" si="63"/>
        <v>22679.064876184009</v>
      </c>
      <c r="V59" s="121">
        <f>((ROUND(U59,0)/ROUND(U58,0))*100)-100</f>
        <v>2.2051689159383159E-2</v>
      </c>
      <c r="W59" s="412" t="str">
        <f t="shared" si="9"/>
        <v xml:space="preserve">        26</v>
      </c>
      <c r="X59" s="118">
        <v>310513808</v>
      </c>
      <c r="Y59" s="121">
        <f>((X59/X58)*100)-100</f>
        <v>0.8363413159603823</v>
      </c>
      <c r="Z59" s="137">
        <v>3115609371</v>
      </c>
      <c r="AA59" s="122">
        <f>((Z59/Z58)*100)-100</f>
        <v>-2.47244843842698</v>
      </c>
      <c r="AB59" s="119">
        <f t="shared" si="64"/>
        <v>10033.722464928194</v>
      </c>
      <c r="AC59" s="381">
        <f>((ROUND(AB59,0)/ROUND(AB58,0))*100)-100</f>
        <v>-3.2774243300559078</v>
      </c>
      <c r="AD59" s="118">
        <v>1192952067</v>
      </c>
      <c r="AE59" s="122">
        <f>((AD59/AD58)*100)-100</f>
        <v>-1.6494042770174815</v>
      </c>
      <c r="AF59" s="119">
        <f t="shared" si="65"/>
        <v>3841.8647939804337</v>
      </c>
      <c r="AG59" s="121">
        <f>((ROUND(AF59,0)/ROUND(AF58,0))*100)-100</f>
        <v>-2.4625539477024603</v>
      </c>
      <c r="AH59" s="412" t="str">
        <f t="shared" si="45"/>
        <v xml:space="preserve">        26</v>
      </c>
      <c r="AI59" s="118">
        <v>5158376522</v>
      </c>
      <c r="AJ59" s="381">
        <f>((AI59/AI58)*100)-100</f>
        <v>-3.3504761336757838E-2</v>
      </c>
      <c r="AK59" s="118">
        <v>46924402</v>
      </c>
      <c r="AL59" s="122">
        <f>((AK59/AK58)*100)-100</f>
        <v>-0.13011450736425445</v>
      </c>
      <c r="AM59" s="119">
        <f t="shared" si="66"/>
        <v>9096.7384408392354</v>
      </c>
      <c r="AN59" s="121">
        <f>((ROUND(AM59,0)/ROUND(AM58,0))*100)-100</f>
        <v>-9.8835932352287159E-2</v>
      </c>
      <c r="AO59" s="118">
        <v>46923383</v>
      </c>
      <c r="AP59" s="122">
        <f>((AO59/AO58)*100)-100</f>
        <v>-0.13008757100000423</v>
      </c>
      <c r="AQ59" s="119">
        <f t="shared" si="67"/>
        <v>9096.5408980666889</v>
      </c>
      <c r="AR59" s="121">
        <f>((ROUND(AQ59,0)/ROUND(AQ58,0))*100)-100</f>
        <v>-8.786381109280228E-2</v>
      </c>
      <c r="AS59" s="412" t="str">
        <f t="shared" si="46"/>
        <v xml:space="preserve">        26</v>
      </c>
      <c r="AT59" s="118">
        <v>630503657</v>
      </c>
      <c r="AU59" s="122">
        <f>((AT59/AT58)*100)-100</f>
        <v>-0.13559464379346764</v>
      </c>
      <c r="AV59" s="118">
        <v>275164383</v>
      </c>
      <c r="AW59" s="122">
        <f>((AV59/AV58)*100)-100</f>
        <v>-3.8459410492684754</v>
      </c>
      <c r="AX59" s="119">
        <f t="shared" si="68"/>
        <v>436419.96354035422</v>
      </c>
      <c r="AY59" s="122">
        <f>((ROUND(AX59,0)/ROUND(AX58,0))*100)-100</f>
        <v>-3.7153068878789242</v>
      </c>
      <c r="AZ59" s="118">
        <v>160874891</v>
      </c>
      <c r="BA59" s="122">
        <f>((AZ59/AZ58)*100)-100</f>
        <v>-1.1939506912675597</v>
      </c>
      <c r="BB59" s="119">
        <f t="shared" si="69"/>
        <v>255152.98636880072</v>
      </c>
      <c r="BC59" s="121">
        <f>((ROUND(BB59,0)/ROUND(BB58,0))*100)-100</f>
        <v>-1.0597705963099884</v>
      </c>
      <c r="BD59" s="412" t="str">
        <f t="shared" si="47"/>
        <v xml:space="preserve">        26</v>
      </c>
      <c r="BE59" s="118">
        <v>7729210968</v>
      </c>
      <c r="BF59" s="121">
        <f>((BE59/BE58)*100)-100</f>
        <v>-6.0151014067002961E-2</v>
      </c>
      <c r="BG59" s="137">
        <v>3528215568</v>
      </c>
      <c r="BH59" s="122">
        <f>((BG59/BG58)*100)-100</f>
        <v>-2.4938328650858494</v>
      </c>
      <c r="BI59" s="119">
        <f t="shared" si="70"/>
        <v>456.47810398853119</v>
      </c>
      <c r="BJ59" s="121">
        <f>((ROUND(BI59,0)/ROUND(BI58,0))*100)-100</f>
        <v>-2.5641025641025692</v>
      </c>
      <c r="BK59" s="137">
        <v>1491267471</v>
      </c>
      <c r="BL59" s="122">
        <f>((BK59/BK58)*100)-100</f>
        <v>-1.4667048154924487</v>
      </c>
      <c r="BM59" s="119">
        <f t="shared" si="71"/>
        <v>192.93915991865833</v>
      </c>
      <c r="BN59" s="121">
        <f>((ROUND(BM59,0)/ROUND(BM58,0))*100)-100</f>
        <v>-1.5306122448979522</v>
      </c>
    </row>
    <row r="60" spans="1:66" ht="12" customHeight="1" x14ac:dyDescent="0.15">
      <c r="A60" s="110" t="s">
        <v>459</v>
      </c>
      <c r="B60" s="341">
        <v>970664705</v>
      </c>
      <c r="C60" s="382">
        <f>((B60/B57)*100)-100</f>
        <v>-0.15101784463091406</v>
      </c>
      <c r="D60" s="111">
        <v>75636338</v>
      </c>
      <c r="E60" s="116">
        <f>((D60/D57)*100)-100</f>
        <v>-0.15668397693544023</v>
      </c>
      <c r="F60" s="112">
        <f t="shared" ref="F60:F64" si="72">((D60*1000)/B60)*1000</f>
        <v>77922.208987706006</v>
      </c>
      <c r="G60" s="115">
        <f>((ROUND(F60,0)/ROUND(F57,0))*100)-100</f>
        <v>-6.4162613728200313E-3</v>
      </c>
      <c r="H60" s="341">
        <v>75632261</v>
      </c>
      <c r="I60" s="116">
        <f>((H60/H57)*100)-100</f>
        <v>-0.16165329154866015</v>
      </c>
      <c r="J60" s="112">
        <f t="shared" ref="J60:J64" si="73">((H60*1000)/B60)*1000</f>
        <v>77918.008773173642</v>
      </c>
      <c r="K60" s="115">
        <f>((ROUND(J60,0)/ROUND(J57,0))*100)-100</f>
        <v>-1.0266149937123714E-2</v>
      </c>
      <c r="L60" s="411" t="str">
        <f t="shared" si="3"/>
        <v>　　　　27</v>
      </c>
      <c r="M60" s="111">
        <v>658135304</v>
      </c>
      <c r="N60" s="382">
        <f>((M60/M57)*100)-100</f>
        <v>-1.0084576252431532</v>
      </c>
      <c r="O60" s="111">
        <v>14920002</v>
      </c>
      <c r="P60" s="116">
        <f>((O60/O57)*100)-100</f>
        <v>-1.0425943922198826</v>
      </c>
      <c r="Q60" s="112">
        <f t="shared" ref="Q60:Q64" si="74">((O60*1000)/M60)*1000</f>
        <v>22670.113439165998</v>
      </c>
      <c r="R60" s="115">
        <f>((ROUND(Q60,0)/ROUND(Q57,0))*100)-100</f>
        <v>-3.5276479407357897E-2</v>
      </c>
      <c r="S60" s="111">
        <v>14919558</v>
      </c>
      <c r="T60" s="116">
        <f>((S60/S57)*100)-100</f>
        <v>-1.0450076158469273</v>
      </c>
      <c r="U60" s="112">
        <f t="shared" ref="U60:U64" si="75">((S60*1000)/M60)*1000</f>
        <v>22669.438805853817</v>
      </c>
      <c r="V60" s="115">
        <f>((ROUND(U60,0)/ROUND(U57,0))*100)-100</f>
        <v>-3.9686039333275858E-2</v>
      </c>
      <c r="W60" s="411" t="str">
        <f t="shared" si="9"/>
        <v>　　　　27</v>
      </c>
      <c r="X60" s="111">
        <v>318550253</v>
      </c>
      <c r="Y60" s="115">
        <f>((X60/X57)*100)-100</f>
        <v>4.7597122255786104</v>
      </c>
      <c r="Z60" s="341">
        <v>3188766333</v>
      </c>
      <c r="AA60" s="116">
        <f>((Z60/Z57)*100)-100</f>
        <v>-3.7324340136190273</v>
      </c>
      <c r="AB60" s="112">
        <f t="shared" ref="AB60:AB64" si="76">((Z60*1000)/X60)</f>
        <v>10010.245802567295</v>
      </c>
      <c r="AC60" s="382">
        <f>((ROUND(AB60,0)/ROUND(AB57,0))*100)-100</f>
        <v>-8.1061231983842816</v>
      </c>
      <c r="AD60" s="111">
        <v>1190740324</v>
      </c>
      <c r="AE60" s="116">
        <f>((AD60/AD57)*100)-100</f>
        <v>-4.4824139103709797</v>
      </c>
      <c r="AF60" s="112">
        <f t="shared" ref="AF60:AF64" si="77">((AD60*1000)/X60)</f>
        <v>3737.9983622238719</v>
      </c>
      <c r="AG60" s="115">
        <f>((ROUND(AF60,0)/ROUND(AF57,0))*100)-100</f>
        <v>-8.8292682926829258</v>
      </c>
      <c r="AH60" s="411" t="str">
        <f>W60</f>
        <v>　　　　27</v>
      </c>
      <c r="AI60" s="111">
        <v>5190115512</v>
      </c>
      <c r="AJ60" s="382">
        <f>((AI60/AI57)*100)-100</f>
        <v>0.4800143865282962</v>
      </c>
      <c r="AK60" s="111">
        <v>47025002</v>
      </c>
      <c r="AL60" s="116">
        <f>((AK60/AK57)*100)-100</f>
        <v>-4.3965774035044092E-2</v>
      </c>
      <c r="AM60" s="112">
        <f t="shared" ref="AM60:AM64" si="78">((AK60*1000)/AI60)*1000</f>
        <v>9060.4923707909948</v>
      </c>
      <c r="AN60" s="115">
        <f>((ROUND(AM60,0)/ROUND(AM57,0))*100)-100</f>
        <v>-0.52700922266140537</v>
      </c>
      <c r="AO60" s="111">
        <v>47023980</v>
      </c>
      <c r="AP60" s="116">
        <f>((AO60/AO57)*100)-100</f>
        <v>-4.3883865585073067E-2</v>
      </c>
      <c r="AQ60" s="112">
        <f t="shared" ref="AQ60:AQ64" si="79">((AO60*1000)/AI60)*1000</f>
        <v>9060.2954580252517</v>
      </c>
      <c r="AR60" s="115">
        <f>((ROUND(AQ60,0)/ROUND(AQ57,0))*100)-100</f>
        <v>-0.52700922266140537</v>
      </c>
      <c r="AS60" s="411" t="str">
        <f>AH60</f>
        <v>　　　　27</v>
      </c>
      <c r="AT60" s="111">
        <v>629921054</v>
      </c>
      <c r="AU60" s="116">
        <f>((AT60/AT57)*100)-100</f>
        <v>-0.25665137364634916</v>
      </c>
      <c r="AV60" s="111">
        <v>272412175</v>
      </c>
      <c r="AW60" s="116">
        <f>((AV60/AV57)*100)-100</f>
        <v>-10.85314427295306</v>
      </c>
      <c r="AX60" s="112">
        <f t="shared" ref="AX60:AX64" si="80">((AV60*1000)/AT60)*1000</f>
        <v>432454.46912780916</v>
      </c>
      <c r="AY60" s="116">
        <f>((ROUND(AX60,0)/ROUND(AX57,0))*100)-100</f>
        <v>-10.623778050585088</v>
      </c>
      <c r="AZ60" s="111">
        <v>157493954</v>
      </c>
      <c r="BA60" s="116">
        <f>((AZ60/AZ57)*100)-100</f>
        <v>-5.5589239833006872</v>
      </c>
      <c r="BB60" s="112">
        <f t="shared" ref="BB60:BB64" si="81">((AZ60*1000)/AT60)*1000</f>
        <v>250021.73367585204</v>
      </c>
      <c r="BC60" s="115">
        <f>((ROUND(BB60,0)/ROUND(BB57,0))*100)-100</f>
        <v>-5.315857440950694</v>
      </c>
      <c r="BD60" s="411" t="str">
        <f>AS60</f>
        <v>　　　　27</v>
      </c>
      <c r="BE60" s="111">
        <v>7767386828</v>
      </c>
      <c r="BF60" s="115">
        <f>((BE60/BE57)*100)-100</f>
        <v>0.3809023731773209</v>
      </c>
      <c r="BG60" s="341">
        <v>3598759850</v>
      </c>
      <c r="BH60" s="116">
        <f>((BG60/BG57)*100)-100</f>
        <v>-4.1826542423865334</v>
      </c>
      <c r="BI60" s="112">
        <f t="shared" ref="BI60:BI64" si="82">((BG60*1000)/BE60)</f>
        <v>463.31667646925126</v>
      </c>
      <c r="BJ60" s="115">
        <f>((ROUND(BI60,0)/ROUND(BI57,0))*100)-100</f>
        <v>-4.5360824742268022</v>
      </c>
      <c r="BK60" s="341">
        <v>1485810077</v>
      </c>
      <c r="BL60" s="116">
        <f>((BK60/BK57)*100)-100</f>
        <v>-4.2191248036697147</v>
      </c>
      <c r="BM60" s="112">
        <f t="shared" ref="BM60:BM64" si="83">((BK60*1000)/BE60)</f>
        <v>191.28828136174809</v>
      </c>
      <c r="BN60" s="115">
        <f>((ROUND(BM60,0)/ROUND(BM57,0))*100)-100</f>
        <v>-4.5</v>
      </c>
    </row>
    <row r="61" spans="1:66" ht="12" hidden="1" customHeight="1" x14ac:dyDescent="0.15">
      <c r="A61" s="105" t="s">
        <v>436</v>
      </c>
      <c r="B61" s="364">
        <v>970087169</v>
      </c>
      <c r="C61" s="382">
        <f>((B61/B60)*100)-100</f>
        <v>-5.949902134331353E-2</v>
      </c>
      <c r="D61" s="111">
        <v>75644026</v>
      </c>
      <c r="E61" s="116">
        <f>((D61/D60)*100)-100</f>
        <v>1.0164426522081271E-2</v>
      </c>
      <c r="F61" s="112">
        <f t="shared" si="72"/>
        <v>77976.524602398902</v>
      </c>
      <c r="G61" s="115">
        <f>((ROUND(F61,0)/ROUND(F60,0))*100)-100</f>
        <v>7.0583403916742782E-2</v>
      </c>
      <c r="H61" s="341">
        <v>75640552</v>
      </c>
      <c r="I61" s="116">
        <f>((H61/H60)*100)-100</f>
        <v>1.0962253263841149E-2</v>
      </c>
      <c r="J61" s="112">
        <f t="shared" si="73"/>
        <v>77972.943480917223</v>
      </c>
      <c r="K61" s="115">
        <f>((ROUND(J61,0)/ROUND(J60,0))*100)-100</f>
        <v>7.0587027387759349E-2</v>
      </c>
      <c r="L61" s="413" t="str">
        <f t="shared" si="3"/>
        <v>　　　　28</v>
      </c>
      <c r="M61" s="341">
        <v>654272244</v>
      </c>
      <c r="N61" s="382">
        <f>((M61/M60)*100)-100</f>
        <v>-0.58697048715077926</v>
      </c>
      <c r="O61" s="111">
        <v>14818656</v>
      </c>
      <c r="P61" s="116">
        <f>((O61/O60)*100)-100</f>
        <v>-0.67926264353047827</v>
      </c>
      <c r="Q61" s="112">
        <f t="shared" si="74"/>
        <v>22649.067167214267</v>
      </c>
      <c r="R61" s="115">
        <f>((ROUND(Q61,0)/ROUND(Q60,0))*100)-100</f>
        <v>-9.2633436259376367E-2</v>
      </c>
      <c r="S61" s="111">
        <v>14818283</v>
      </c>
      <c r="T61" s="116">
        <f>((S61/S60)*100)-100</f>
        <v>-0.67880697269986001</v>
      </c>
      <c r="U61" s="112">
        <f t="shared" si="75"/>
        <v>22648.497068140947</v>
      </c>
      <c r="V61" s="115">
        <f>((ROUND(U61,0)/ROUND(U60,0))*100)-100</f>
        <v>-9.2637522607958545E-2</v>
      </c>
      <c r="W61" s="413" t="str">
        <f t="shared" si="9"/>
        <v>　　　　28</v>
      </c>
      <c r="X61" s="111">
        <v>319501586</v>
      </c>
      <c r="Y61" s="115">
        <f>((X61/X60)*100)-100</f>
        <v>0.29864455954458435</v>
      </c>
      <c r="Z61" s="341">
        <v>3163973715</v>
      </c>
      <c r="AA61" s="116">
        <f>((Z61/Z60)*100)-100</f>
        <v>-0.77749873809898418</v>
      </c>
      <c r="AB61" s="112">
        <f t="shared" si="76"/>
        <v>9902.8419689910388</v>
      </c>
      <c r="AC61" s="382">
        <f>((ROUND(AB61,0)/ROUND(AB60,0))*100)-100</f>
        <v>-1.0689310689310645</v>
      </c>
      <c r="AD61" s="111">
        <v>1186621378</v>
      </c>
      <c r="AE61" s="116">
        <f>((AD61/AD60)*100)-100</f>
        <v>-0.34591471515497574</v>
      </c>
      <c r="AF61" s="112">
        <f t="shared" si="77"/>
        <v>3713.9764871151533</v>
      </c>
      <c r="AG61" s="115">
        <f>((ROUND(AF61,0)/ROUND(AF60,0))*100)-100</f>
        <v>-0.6420545746388342</v>
      </c>
      <c r="AH61" s="413" t="str">
        <f t="shared" si="45"/>
        <v>　　　　28</v>
      </c>
      <c r="AI61" s="341">
        <v>5184005050</v>
      </c>
      <c r="AJ61" s="382">
        <f>((AI61/AI60)*100)-100</f>
        <v>-0.11773267831654266</v>
      </c>
      <c r="AK61" s="111">
        <v>46961556</v>
      </c>
      <c r="AL61" s="116">
        <f>((AK61/AK60)*100)-100</f>
        <v>-0.13491971781309076</v>
      </c>
      <c r="AM61" s="112">
        <f t="shared" si="78"/>
        <v>9058.9333048585668</v>
      </c>
      <c r="AN61" s="115">
        <f>((ROUND(AM61,0)/ROUND(AM60,0))*100)-100</f>
        <v>-1.1037527593813934E-2</v>
      </c>
      <c r="AO61" s="111">
        <v>46960479</v>
      </c>
      <c r="AP61" s="116">
        <f>((AO61/AO60)*100)-100</f>
        <v>-0.13503961170449941</v>
      </c>
      <c r="AQ61" s="112">
        <f t="shared" si="79"/>
        <v>9058.7255504313216</v>
      </c>
      <c r="AR61" s="115">
        <f>((ROUND(AQ61,0)/ROUND(AQ60,0))*100)-100</f>
        <v>-1.1037527593813934E-2</v>
      </c>
      <c r="AS61" s="413" t="str">
        <f t="shared" si="46"/>
        <v>　　　　28</v>
      </c>
      <c r="AT61" s="111">
        <v>629451528</v>
      </c>
      <c r="AU61" s="116">
        <f>((AT61/AT60)*100)-100</f>
        <v>-7.453727685692968E-2</v>
      </c>
      <c r="AV61" s="111">
        <v>267900261</v>
      </c>
      <c r="AW61" s="116">
        <f>((AV61/AV60)*100)-100</f>
        <v>-1.656282065953917</v>
      </c>
      <c r="AX61" s="112">
        <f t="shared" si="80"/>
        <v>425609.04070122459</v>
      </c>
      <c r="AY61" s="116">
        <f>((ROUND(AX61,0)/ROUND(AX60,0))*100)-100</f>
        <v>-1.5828273064880847</v>
      </c>
      <c r="AZ61" s="111">
        <v>157512915</v>
      </c>
      <c r="BA61" s="116">
        <f>((AZ61/AZ60)*100)-100</f>
        <v>1.2039192310837166E-2</v>
      </c>
      <c r="BB61" s="112">
        <f t="shared" si="81"/>
        <v>250238.35512875265</v>
      </c>
      <c r="BC61" s="115">
        <f>((ROUND(BB61,0)/ROUND(BB60,0))*100)-100</f>
        <v>8.6392397469012394E-2</v>
      </c>
      <c r="BD61" s="413" t="str">
        <f t="shared" si="47"/>
        <v>　　　　28</v>
      </c>
      <c r="BE61" s="341">
        <v>7757317577</v>
      </c>
      <c r="BF61" s="115">
        <f>((BE61/BE60)*100)-100</f>
        <v>-0.12963498822669806</v>
      </c>
      <c r="BG61" s="341">
        <v>3569298214</v>
      </c>
      <c r="BH61" s="116">
        <f>((BG61/BG60)*100)-100</f>
        <v>-0.818660795051386</v>
      </c>
      <c r="BI61" s="112">
        <f t="shared" si="82"/>
        <v>460.1201611988613</v>
      </c>
      <c r="BJ61" s="115">
        <f>((ROUND(BI61,0)/ROUND(BI60,0))*100)-100</f>
        <v>-0.64794816414686807</v>
      </c>
      <c r="BK61" s="341">
        <v>1481553607</v>
      </c>
      <c r="BL61" s="116">
        <f>((BK61/BK60)*100)-100</f>
        <v>-0.28647470264802166</v>
      </c>
      <c r="BM61" s="112">
        <f t="shared" si="83"/>
        <v>190.98787593700189</v>
      </c>
      <c r="BN61" s="115">
        <f>((ROUND(BM61,0)/ROUND(BM60,0))*100)-100</f>
        <v>0</v>
      </c>
    </row>
    <row r="62" spans="1:66" ht="12" hidden="1" customHeight="1" x14ac:dyDescent="0.15">
      <c r="A62" s="110" t="s">
        <v>440</v>
      </c>
      <c r="B62" s="341">
        <v>968449747</v>
      </c>
      <c r="C62" s="382">
        <f>((B62/B61)*100)-100</f>
        <v>-0.16879122333799046</v>
      </c>
      <c r="D62" s="111">
        <v>75535286</v>
      </c>
      <c r="E62" s="116">
        <f>((D62/D61)*100)-100</f>
        <v>-0.14375226405849162</v>
      </c>
      <c r="F62" s="112">
        <f t="shared" si="72"/>
        <v>77996.082124021661</v>
      </c>
      <c r="G62" s="115">
        <f>((ROUND(F62,0)/ROUND(F61,0))*100)-100</f>
        <v>2.4366159252082298E-2</v>
      </c>
      <c r="H62" s="341">
        <v>75182483</v>
      </c>
      <c r="I62" s="116">
        <f>((H62/H61)*100)-100</f>
        <v>-0.60558653776085691</v>
      </c>
      <c r="J62" s="112">
        <f t="shared" si="73"/>
        <v>77631.785472499076</v>
      </c>
      <c r="K62" s="115">
        <f>((ROUND(J62,0)/ROUND(J61,0))*100)-100</f>
        <v>-0.43733087094250322</v>
      </c>
      <c r="L62" s="411" t="str">
        <f t="shared" si="3"/>
        <v>　　　　29</v>
      </c>
      <c r="M62" s="341">
        <v>650862251</v>
      </c>
      <c r="N62" s="382">
        <f>((M62/M61)*100)-100</f>
        <v>-0.52118869954691149</v>
      </c>
      <c r="O62" s="111">
        <v>14738946</v>
      </c>
      <c r="P62" s="116">
        <f>((O62/O61)*100)-100</f>
        <v>-0.5379030325017311</v>
      </c>
      <c r="Q62" s="112">
        <f t="shared" si="74"/>
        <v>22645.261693015287</v>
      </c>
      <c r="R62" s="115">
        <f>((ROUND(Q62,0)/ROUND(Q61,0))*100)-100</f>
        <v>-1.766082387743495E-2</v>
      </c>
      <c r="S62" s="111">
        <v>14722249</v>
      </c>
      <c r="T62" s="116">
        <f>((S62/S61)*100)-100</f>
        <v>-0.64807778337070943</v>
      </c>
      <c r="U62" s="112">
        <f t="shared" si="75"/>
        <v>22619.608031315984</v>
      </c>
      <c r="V62" s="115">
        <f>((ROUND(U62,0)/ROUND(U61,0))*100)-100</f>
        <v>-0.12363122571528606</v>
      </c>
      <c r="W62" s="411" t="str">
        <f t="shared" si="9"/>
        <v>　　　　29</v>
      </c>
      <c r="X62" s="111">
        <v>320278334</v>
      </c>
      <c r="Y62" s="115">
        <f>((X62/X61)*100)-100</f>
        <v>0.24311240821195668</v>
      </c>
      <c r="Z62" s="341">
        <v>3140302996</v>
      </c>
      <c r="AA62" s="116">
        <f>((Z62/Z61)*100)-100</f>
        <v>-0.7481326057729234</v>
      </c>
      <c r="AB62" s="112">
        <f t="shared" si="76"/>
        <v>9804.9186055776099</v>
      </c>
      <c r="AC62" s="382">
        <f>((ROUND(AB62,0)/ROUND(AB61,0))*100)-100</f>
        <v>-0.98959911138038592</v>
      </c>
      <c r="AD62" s="111">
        <v>1179313905</v>
      </c>
      <c r="AE62" s="116">
        <f>((AD62/AD61)*100)-100</f>
        <v>-0.61582178911325514</v>
      </c>
      <c r="AF62" s="112">
        <f t="shared" si="77"/>
        <v>3682.1532392509571</v>
      </c>
      <c r="AG62" s="115">
        <f>((ROUND(AF62,0)/ROUND(AF61,0))*100)-100</f>
        <v>-0.8616047388260597</v>
      </c>
      <c r="AH62" s="411" t="str">
        <f t="shared" si="45"/>
        <v>　　　　29</v>
      </c>
      <c r="AI62" s="341">
        <v>5183374327</v>
      </c>
      <c r="AJ62" s="382">
        <f>((AI62/AI61)*100)-100</f>
        <v>-1.2166712684816616E-2</v>
      </c>
      <c r="AK62" s="111">
        <v>46962902</v>
      </c>
      <c r="AL62" s="116">
        <f>((AK62/AK61)*100)-100</f>
        <v>2.8661741957591857E-3</v>
      </c>
      <c r="AM62" s="112">
        <f t="shared" si="78"/>
        <v>9060.2952897636642</v>
      </c>
      <c r="AN62" s="115">
        <f>((ROUND(AM62,0)/ROUND(AM61,0))*100)-100</f>
        <v>1.1038745998462218E-2</v>
      </c>
      <c r="AO62" s="111">
        <v>46961890</v>
      </c>
      <c r="AP62" s="116">
        <f>((AO62/AO60)*100)-100</f>
        <v>-0.13203901498766868</v>
      </c>
      <c r="AQ62" s="112">
        <f t="shared" si="79"/>
        <v>9060.1000501502076</v>
      </c>
      <c r="AR62" s="115">
        <f>((ROUND(AQ62,0)/ROUND(AQ61,0))*100)-100</f>
        <v>1.1038745998462218E-2</v>
      </c>
      <c r="AS62" s="411" t="str">
        <f t="shared" si="46"/>
        <v>　　　　29</v>
      </c>
      <c r="AT62" s="111">
        <v>630888334</v>
      </c>
      <c r="AU62" s="116">
        <f>((AT62/AT61)*100)-100</f>
        <v>0.22826316818473913</v>
      </c>
      <c r="AV62" s="111">
        <v>267291833</v>
      </c>
      <c r="AW62" s="116">
        <f>((AV62/AV61)*100)-100</f>
        <v>-0.22710989445432972</v>
      </c>
      <c r="AX62" s="112">
        <f t="shared" si="80"/>
        <v>423675.34569120756</v>
      </c>
      <c r="AY62" s="116">
        <f>((ROUND(AX62,0)/ROUND(AX61,0))*100)-100</f>
        <v>-0.45440768404803578</v>
      </c>
      <c r="AZ62" s="111">
        <v>159858439</v>
      </c>
      <c r="BA62" s="116">
        <f>((AZ62/AZ61)*100)-100</f>
        <v>1.4890994811441232</v>
      </c>
      <c r="BB62" s="112">
        <f t="shared" si="81"/>
        <v>253386.26565886065</v>
      </c>
      <c r="BC62" s="115">
        <f>((ROUND(BB62,0)/ROUND(BB61,0))*100)-100</f>
        <v>1.2580023817325952</v>
      </c>
      <c r="BD62" s="411" t="str">
        <f t="shared" si="47"/>
        <v>　　　　29</v>
      </c>
      <c r="BE62" s="341">
        <v>7753852993</v>
      </c>
      <c r="BF62" s="115">
        <f>((BE62/BE61)*100)-100</f>
        <v>-4.4662139529677347E-2</v>
      </c>
      <c r="BG62" s="341">
        <v>3544831963</v>
      </c>
      <c r="BH62" s="116">
        <f>((BG62/BG61)*100)-100</f>
        <v>-0.6854639072755333</v>
      </c>
      <c r="BI62" s="112">
        <f t="shared" si="82"/>
        <v>457.17038563926769</v>
      </c>
      <c r="BJ62" s="115">
        <f>((ROUND(BI62,0)/ROUND(BI61,0))*100)-100</f>
        <v>-0.65217391304346961</v>
      </c>
      <c r="BK62" s="341">
        <v>1476038966</v>
      </c>
      <c r="BL62" s="116">
        <f>((BK62/BK61)*100)-100</f>
        <v>-0.37222014606454934</v>
      </c>
      <c r="BM62" s="112">
        <f t="shared" si="83"/>
        <v>190.36200032842174</v>
      </c>
      <c r="BN62" s="115">
        <f>((ROUND(BM62,0)/ROUND(BM61,0))*100)-100</f>
        <v>-0.52356020942407611</v>
      </c>
    </row>
    <row r="63" spans="1:66" s="458" customFormat="1" ht="12" customHeight="1" x14ac:dyDescent="0.15">
      <c r="A63" s="450" t="s">
        <v>526</v>
      </c>
      <c r="B63" s="451">
        <v>966041698</v>
      </c>
      <c r="C63" s="452">
        <f>((B63/B60)*100)-100</f>
        <v>-0.47627228807088784</v>
      </c>
      <c r="D63" s="453">
        <v>75373562</v>
      </c>
      <c r="E63" s="454">
        <f>((D63/D60)*100)-100</f>
        <v>-0.34742031006312857</v>
      </c>
      <c r="F63" s="455">
        <f t="shared" si="72"/>
        <v>78023.093781610238</v>
      </c>
      <c r="G63" s="456">
        <f>((ROUND(F63,0)/ROUND(F60,0))*100)-100</f>
        <v>0.12961679628347156</v>
      </c>
      <c r="H63" s="451">
        <v>74848863</v>
      </c>
      <c r="I63" s="454">
        <f>((H63/H60)*100)-100</f>
        <v>-1.0357987314434496</v>
      </c>
      <c r="J63" s="455">
        <f t="shared" si="73"/>
        <v>77479.95056006372</v>
      </c>
      <c r="K63" s="456">
        <f>((ROUND(J63,0)/ROUND(J60,0))*100)-100</f>
        <v>-0.56212941810620976</v>
      </c>
      <c r="L63" s="457" t="str">
        <f t="shared" si="3"/>
        <v xml:space="preserve">        30</v>
      </c>
      <c r="M63" s="451">
        <v>646271669</v>
      </c>
      <c r="N63" s="452">
        <f>((M63/M60)*100)-100</f>
        <v>-1.8026133726447284</v>
      </c>
      <c r="O63" s="453">
        <v>14628889</v>
      </c>
      <c r="P63" s="454">
        <f>((O63/O60)*100)-100</f>
        <v>-1.9511592558767745</v>
      </c>
      <c r="Q63" s="455">
        <f t="shared" si="74"/>
        <v>22635.819736049732</v>
      </c>
      <c r="R63" s="456">
        <f>((ROUND(Q63,0)/ROUND(Q60,0))*100)-100</f>
        <v>-0.14997794441994472</v>
      </c>
      <c r="S63" s="453">
        <v>14602051</v>
      </c>
      <c r="T63" s="454">
        <f>((S63/S60)*100)-100</f>
        <v>-2.1281260477019543</v>
      </c>
      <c r="U63" s="455">
        <f t="shared" si="75"/>
        <v>22594.292308363591</v>
      </c>
      <c r="V63" s="456">
        <f>((ROUND(U63,0)/ROUND(U60,0))*100)-100</f>
        <v>-0.3308482950284457</v>
      </c>
      <c r="W63" s="457" t="str">
        <f t="shared" si="9"/>
        <v xml:space="preserve">        30</v>
      </c>
      <c r="X63" s="453">
        <v>321502345</v>
      </c>
      <c r="Y63" s="456">
        <f>((X63/X60)*100)-100</f>
        <v>0.92672725015854951</v>
      </c>
      <c r="Z63" s="451">
        <v>3171765120</v>
      </c>
      <c r="AA63" s="454">
        <f>((Z63/Z60)*100)-100</f>
        <v>-0.53315957409789405</v>
      </c>
      <c r="AB63" s="455">
        <f t="shared" si="76"/>
        <v>9865.4494106411566</v>
      </c>
      <c r="AC63" s="452">
        <f>((ROUND(AB63,0)/ROUND(AB60,0))*100)-100</f>
        <v>-1.4485514485514557</v>
      </c>
      <c r="AD63" s="453">
        <v>1175372744</v>
      </c>
      <c r="AE63" s="454">
        <f>((AD63/AD60)*100)-100</f>
        <v>-1.2905903739260651</v>
      </c>
      <c r="AF63" s="455">
        <f t="shared" si="77"/>
        <v>3655.8761149938114</v>
      </c>
      <c r="AG63" s="456">
        <f>((ROUND(AF63,0)/ROUND(AF60,0))*100)-100</f>
        <v>-2.193686463349394</v>
      </c>
      <c r="AH63" s="457" t="str">
        <f>W63</f>
        <v xml:space="preserve">        30</v>
      </c>
      <c r="AI63" s="451">
        <v>5185292748</v>
      </c>
      <c r="AJ63" s="452">
        <f>((AI63/AI60)*100)-100</f>
        <v>-9.292209371542981E-2</v>
      </c>
      <c r="AK63" s="453">
        <v>46986484</v>
      </c>
      <c r="AL63" s="454">
        <f>((AK63/AK60)*100)-100</f>
        <v>-8.1909619057540795E-2</v>
      </c>
      <c r="AM63" s="455">
        <f t="shared" si="78"/>
        <v>9061.4910832417281</v>
      </c>
      <c r="AN63" s="456">
        <f>((ROUND(AM63,0)/ROUND(AM60,0))*100)-100</f>
        <v>1.1037527593813934E-2</v>
      </c>
      <c r="AO63" s="453">
        <v>46985484</v>
      </c>
      <c r="AP63" s="454">
        <f>((AO63/AO60)*100)-100</f>
        <v>-8.1864614607269459E-2</v>
      </c>
      <c r="AQ63" s="455">
        <f t="shared" si="79"/>
        <v>9061.2982300994681</v>
      </c>
      <c r="AR63" s="456">
        <f>((ROUND(AQ63,0)/ROUND(AQ60,0))*100)-100</f>
        <v>1.1037527593813934E-2</v>
      </c>
      <c r="AS63" s="457" t="str">
        <f>AH63</f>
        <v xml:space="preserve">        30</v>
      </c>
      <c r="AT63" s="453">
        <v>630430095</v>
      </c>
      <c r="AU63" s="454">
        <f>((AT63/AT60)*100)-100</f>
        <v>8.0810285156786676E-2</v>
      </c>
      <c r="AV63" s="453">
        <v>264488969</v>
      </c>
      <c r="AW63" s="454">
        <f>((AV63/AV60)*100)-100</f>
        <v>-2.9085359345631332</v>
      </c>
      <c r="AX63" s="455">
        <f t="shared" si="80"/>
        <v>419537.34616682603</v>
      </c>
      <c r="AY63" s="454">
        <f>((ROUND(AX63,0)/ROUND(AX60,0))*100)-100</f>
        <v>-2.9869072779995065</v>
      </c>
      <c r="AZ63" s="453">
        <v>158534869</v>
      </c>
      <c r="BA63" s="454">
        <f>((AZ63/AZ60)*100)-100</f>
        <v>0.66092378377902605</v>
      </c>
      <c r="BB63" s="455">
        <f t="shared" si="81"/>
        <v>251470.97236847488</v>
      </c>
      <c r="BC63" s="456">
        <f>((ROUND(BB63,0)/ROUND(BB60,0))*100)-100</f>
        <v>0.57954899968801499</v>
      </c>
      <c r="BD63" s="457" t="str">
        <f>AS63</f>
        <v xml:space="preserve">        30</v>
      </c>
      <c r="BE63" s="451">
        <v>7749538555</v>
      </c>
      <c r="BF63" s="456">
        <f>((BE63/BE60)*100)-100</f>
        <v>-0.22978478341853759</v>
      </c>
      <c r="BG63" s="451">
        <v>3573243024</v>
      </c>
      <c r="BH63" s="454">
        <f>((BG63/BG60)*100)-100</f>
        <v>-0.70904497836941971</v>
      </c>
      <c r="BI63" s="455">
        <f t="shared" si="82"/>
        <v>461.09106995726148</v>
      </c>
      <c r="BJ63" s="456">
        <f>((ROUND(BI63,0)/ROUND(BI60,0))*100)-100</f>
        <v>-0.43196544276457871</v>
      </c>
      <c r="BK63" s="451">
        <v>1470344011</v>
      </c>
      <c r="BL63" s="454">
        <f>((BK63/BK60)*100)-100</f>
        <v>-1.040918098444152</v>
      </c>
      <c r="BM63" s="455">
        <f t="shared" si="83"/>
        <v>189.73310482484592</v>
      </c>
      <c r="BN63" s="456">
        <f>((ROUND(BM63,0)/ROUND(BM60,0))*100)-100</f>
        <v>-0.52356020942407611</v>
      </c>
    </row>
    <row r="64" spans="1:66" s="449" customFormat="1" ht="12" hidden="1" customHeight="1" x14ac:dyDescent="0.15">
      <c r="A64" s="120" t="s">
        <v>538</v>
      </c>
      <c r="B64" s="137">
        <v>963571351</v>
      </c>
      <c r="C64" s="381">
        <f>((B64/B62)*100)-100</f>
        <v>-0.50373248742249643</v>
      </c>
      <c r="D64" s="118">
        <v>75223382</v>
      </c>
      <c r="E64" s="122">
        <f>((D64/D62)*100)-100</f>
        <v>-0.41292489446588831</v>
      </c>
      <c r="F64" s="119">
        <f t="shared" si="72"/>
        <v>78067.267070500515</v>
      </c>
      <c r="G64" s="121">
        <f>((ROUND(F64,0)/ROUND(F62,0))*100)-100</f>
        <v>9.1030309246619368E-2</v>
      </c>
      <c r="H64" s="137">
        <v>74606356</v>
      </c>
      <c r="I64" s="122">
        <f>((H64/H62)*100)-100</f>
        <v>-0.76630483193804366</v>
      </c>
      <c r="J64" s="119">
        <f t="shared" si="73"/>
        <v>77426.913868467644</v>
      </c>
      <c r="K64" s="121">
        <f>((ROUND(J64,0)/ROUND(J62,0))*100)-100</f>
        <v>-0.26406636438581188</v>
      </c>
      <c r="L64" s="412" t="str">
        <f t="shared" ref="L64:L66" si="84">A64</f>
        <v xml:space="preserve">    令和元</v>
      </c>
      <c r="M64" s="137">
        <v>641875772</v>
      </c>
      <c r="N64" s="381">
        <f>((M64/M62)*100)-100</f>
        <v>-1.3807036721200205</v>
      </c>
      <c r="O64" s="118">
        <v>14538188</v>
      </c>
      <c r="P64" s="122">
        <f>((O64/O62)*100)-100</f>
        <v>-1.3620919704841867</v>
      </c>
      <c r="Q64" s="119">
        <f t="shared" si="74"/>
        <v>22649.535368348501</v>
      </c>
      <c r="R64" s="121">
        <f>((ROUND(Q64,0)/ROUND(Q62,0))*100)-100</f>
        <v>2.2079929344215543E-2</v>
      </c>
      <c r="S64" s="118">
        <v>14506330</v>
      </c>
      <c r="T64" s="122">
        <f>((S64/S62)*100)-100</f>
        <v>-1.4666169550589814</v>
      </c>
      <c r="U64" s="119">
        <f t="shared" si="75"/>
        <v>22599.902711392569</v>
      </c>
      <c r="V64" s="121">
        <f>((ROUND(U64,0)/ROUND(U62,0))*100)-100</f>
        <v>-8.8417329796641297E-2</v>
      </c>
      <c r="W64" s="412" t="str">
        <f t="shared" ref="W64:W66" si="85">L64</f>
        <v xml:space="preserve">    令和元</v>
      </c>
      <c r="X64" s="118">
        <v>322703251</v>
      </c>
      <c r="Y64" s="121">
        <f>((X64/X62)*100)-100</f>
        <v>0.75712801728262491</v>
      </c>
      <c r="Z64" s="137">
        <v>3163177976</v>
      </c>
      <c r="AA64" s="122">
        <f>((Z64/Z62)*100)-100</f>
        <v>0.72843225730565564</v>
      </c>
      <c r="AB64" s="119">
        <f t="shared" si="76"/>
        <v>9802.1261521161432</v>
      </c>
      <c r="AC64" s="381">
        <f>((ROUND(AB64,0)/ROUND(AB62,0))*100)-100</f>
        <v>-3.0596634370212428E-2</v>
      </c>
      <c r="AD64" s="118">
        <v>1176041889</v>
      </c>
      <c r="AE64" s="122">
        <f>((AD64/AD62)*100)-100</f>
        <v>-0.2774508115377472</v>
      </c>
      <c r="AF64" s="119">
        <f t="shared" si="77"/>
        <v>3644.3447202829698</v>
      </c>
      <c r="AG64" s="121">
        <f>((ROUND(AF64,0)/ROUND(AF62,0))*100)-100</f>
        <v>-1.0320478001086428</v>
      </c>
      <c r="AH64" s="412" t="str">
        <f t="shared" ref="AH64:AH66" si="86">W64</f>
        <v xml:space="preserve">    令和元</v>
      </c>
      <c r="AI64" s="137">
        <v>5197375664</v>
      </c>
      <c r="AJ64" s="381">
        <f>((AI64/AI62)*100)-100</f>
        <v>0.27012012092330906</v>
      </c>
      <c r="AK64" s="118">
        <v>47074131</v>
      </c>
      <c r="AL64" s="122">
        <f>((AK64/AK62)*100)-100</f>
        <v>0.23684439262292756</v>
      </c>
      <c r="AM64" s="119">
        <f t="shared" si="78"/>
        <v>9057.2885323765204</v>
      </c>
      <c r="AN64" s="121">
        <f>((ROUND(AM64,0)/ROUND(AM62,0))*100)-100</f>
        <v>-3.3112582781456013E-2</v>
      </c>
      <c r="AO64" s="118">
        <v>47073130</v>
      </c>
      <c r="AP64" s="122">
        <f>((AO64/AO62)*100)-100</f>
        <v>0.23687291972278501</v>
      </c>
      <c r="AQ64" s="119">
        <f t="shared" si="79"/>
        <v>9057.0959351765632</v>
      </c>
      <c r="AR64" s="121">
        <f>((ROUND(AQ64,0)/ROUND(AQ62,0))*100)-100</f>
        <v>-3.3112582781456013E-2</v>
      </c>
      <c r="AS64" s="412" t="str">
        <f t="shared" ref="AS64:AS66" si="87">AH64</f>
        <v xml:space="preserve">    令和元</v>
      </c>
      <c r="AT64" s="118">
        <v>631655308</v>
      </c>
      <c r="AU64" s="122">
        <f>((AT64/AT62)*100)-100</f>
        <v>0.12157048381877189</v>
      </c>
      <c r="AV64" s="118">
        <v>262046260</v>
      </c>
      <c r="AW64" s="122">
        <f>((AV64/AV62)*100)-100</f>
        <v>-1.962489067146322</v>
      </c>
      <c r="AX64" s="119">
        <f t="shared" si="80"/>
        <v>414856.42039439647</v>
      </c>
      <c r="AY64" s="122">
        <f>((ROUND(AX64,0)/ROUND(AX62,0))*100)-100</f>
        <v>-2.0815483566412922</v>
      </c>
      <c r="AZ64" s="118">
        <v>160023236</v>
      </c>
      <c r="BA64" s="122">
        <f>((AZ64/AZ62)*100)-100</f>
        <v>0.10308933393250186</v>
      </c>
      <c r="BB64" s="119">
        <f t="shared" si="81"/>
        <v>253339.49382405888</v>
      </c>
      <c r="BC64" s="121">
        <f>((ROUND(BB64,0)/ROUND(BB62,0))*100)-100</f>
        <v>-1.8548775386179273E-2</v>
      </c>
      <c r="BD64" s="412" t="str">
        <f t="shared" ref="BD64:BD66" si="88">AS64</f>
        <v xml:space="preserve">    令和元</v>
      </c>
      <c r="BE64" s="137">
        <f>SUM(B64,M64,X64,AI64,AT64)</f>
        <v>7757181346</v>
      </c>
      <c r="BF64" s="121">
        <f>((BE64/BE62)*100)-100</f>
        <v>4.2925149638577409E-2</v>
      </c>
      <c r="BG64" s="137">
        <f>SUM(D64,O64,Z64,AK64,AV64)</f>
        <v>3562059937</v>
      </c>
      <c r="BH64" s="122">
        <f>((BG64/BG62)*100)-100</f>
        <v>0.48600255752093346</v>
      </c>
      <c r="BI64" s="119">
        <f t="shared" si="82"/>
        <v>459.19513520678237</v>
      </c>
      <c r="BJ64" s="121">
        <f>((ROUND(BI64,0)/ROUND(BI62,0))*100)-100</f>
        <v>0.43763676148796549</v>
      </c>
      <c r="BK64" s="137">
        <f>SUM(H64,S64,AD64,AO64,AZ64)</f>
        <v>1472250941</v>
      </c>
      <c r="BL64" s="122">
        <f>((BK64/BK62)*100)-100</f>
        <v>-0.25663448508174724</v>
      </c>
      <c r="BM64" s="119">
        <f t="shared" si="83"/>
        <v>189.79199729024873</v>
      </c>
      <c r="BN64" s="121">
        <f>((ROUND(BM64,0)/ROUND(BM62,0))*100)-100</f>
        <v>0</v>
      </c>
    </row>
    <row r="65" spans="1:66" s="135" customFormat="1" ht="12" hidden="1" customHeight="1" x14ac:dyDescent="0.15">
      <c r="A65" s="120" t="s">
        <v>777</v>
      </c>
      <c r="B65" s="137">
        <v>960755280</v>
      </c>
      <c r="C65" s="381">
        <f>((B65/B62)*100)-100</f>
        <v>-0.7945138117734416</v>
      </c>
      <c r="D65" s="118">
        <v>75025419</v>
      </c>
      <c r="E65" s="122">
        <f>((D65/D62)*100)-100</f>
        <v>-0.67500505657713461</v>
      </c>
      <c r="F65" s="119">
        <f t="shared" ref="F65:F66" si="89">((D65*1000)/B65)*1000</f>
        <v>78090.040785412071</v>
      </c>
      <c r="G65" s="121">
        <f>((ROUND(F65,0)/ROUND(F62,0))*100)-100</f>
        <v>0.12051900097441148</v>
      </c>
      <c r="H65" s="137">
        <v>74670379</v>
      </c>
      <c r="I65" s="122">
        <f>((H65/H62)*100)-100</f>
        <v>-0.68114802752657511</v>
      </c>
      <c r="J65" s="119">
        <f t="shared" ref="J65:J66" si="90">((H65*1000)/B65)*1000</f>
        <v>77720.498189715916</v>
      </c>
      <c r="K65" s="121">
        <f>((ROUND(J65,0)/ROUND(J62,0))*100)-100</f>
        <v>0.11335531739489113</v>
      </c>
      <c r="L65" s="412" t="str">
        <f t="shared" si="84"/>
        <v xml:space="preserve">    　　２</v>
      </c>
      <c r="M65" s="137">
        <v>637710883</v>
      </c>
      <c r="N65" s="381">
        <f>((M65/M62)*100)-100</f>
        <v>-2.0206069686472006</v>
      </c>
      <c r="O65" s="118">
        <v>14461606</v>
      </c>
      <c r="P65" s="122">
        <f>((O65/O62)*100)-100</f>
        <v>-1.8816813631042635</v>
      </c>
      <c r="Q65" s="119">
        <f t="shared" ref="Q65:Q67" si="91">((O65*1000)/M65)*1000</f>
        <v>22677.37055382823</v>
      </c>
      <c r="R65" s="121">
        <f>((ROUND(Q65,0)/ROUND(Q62,0))*100)-100</f>
        <v>0.14131154780305621</v>
      </c>
      <c r="S65" s="118">
        <v>14440581</v>
      </c>
      <c r="T65" s="122">
        <f>((S65/S62)*100)-100</f>
        <v>-1.9132131238915946</v>
      </c>
      <c r="U65" s="119">
        <f t="shared" ref="U65:U67" si="92">((S65*1000)/M65)*1000</f>
        <v>22644.401067873885</v>
      </c>
      <c r="V65" s="121">
        <f>((ROUND(U65,0)/ROUND(U62,0))*100)-100</f>
        <v>0.10610079575596387</v>
      </c>
      <c r="W65" s="412" t="str">
        <f t="shared" si="85"/>
        <v xml:space="preserve">    　　２</v>
      </c>
      <c r="X65" s="118">
        <v>323976258</v>
      </c>
      <c r="Y65" s="121">
        <f>((X65/X62)*100)-100</f>
        <v>1.1545969887554151</v>
      </c>
      <c r="Z65" s="137">
        <v>3157295010</v>
      </c>
      <c r="AA65" s="122">
        <f>((Z65/Z62)*100)-100</f>
        <v>0.54109472944629999</v>
      </c>
      <c r="AB65" s="119">
        <f t="shared" ref="AB65:AB67" si="93">((Z65*1000)/X65)</f>
        <v>9745.4518102372804</v>
      </c>
      <c r="AC65" s="381">
        <f>((ROUND(AB65,0)/ROUND(AB62,0))*100)-100</f>
        <v>-0.61193268740437645</v>
      </c>
      <c r="AD65" s="118">
        <v>1177239129</v>
      </c>
      <c r="AE65" s="122">
        <f>((AD65/AD62)*100)-100</f>
        <v>-0.17593076713532696</v>
      </c>
      <c r="AF65" s="119">
        <f t="shared" ref="AF65:AF67" si="94">((AD65*1000)/X65)</f>
        <v>3633.7203728058371</v>
      </c>
      <c r="AG65" s="121">
        <f>((ROUND(AF65,0)/ROUND(AF62,0))*100)-100</f>
        <v>-1.3036393264530091</v>
      </c>
      <c r="AH65" s="412" t="str">
        <f t="shared" si="86"/>
        <v xml:space="preserve">    　　２</v>
      </c>
      <c r="AI65" s="137">
        <v>5204536121</v>
      </c>
      <c r="AJ65" s="381">
        <f>((AI65/AI62)*100)-100</f>
        <v>0.40826289333897137</v>
      </c>
      <c r="AK65" s="118">
        <v>47122642</v>
      </c>
      <c r="AL65" s="122">
        <f>((AK65/AK62)*100)-100</f>
        <v>0.34014082008815194</v>
      </c>
      <c r="AM65" s="119">
        <f t="shared" ref="AM65:AM67" si="95">((AK65*1000)/AI65)*1000</f>
        <v>9054.1483245476738</v>
      </c>
      <c r="AN65" s="121">
        <f>((ROUND(AM65,0)/ROUND(AM62,0))*100)-100</f>
        <v>-6.6225165562912025E-2</v>
      </c>
      <c r="AO65" s="118">
        <v>47121650</v>
      </c>
      <c r="AP65" s="122">
        <f>((AO65/AO62)*100)-100</f>
        <v>0.34019073763853669</v>
      </c>
      <c r="AQ65" s="119">
        <f t="shared" ref="AQ65:AQ67" si="96">((AO65*1000)/AI65)*1000</f>
        <v>9053.9577215857698</v>
      </c>
      <c r="AR65" s="121">
        <f>((ROUND(AQ65,0)/ROUND(AQ62,0))*100)-100</f>
        <v>-6.6225165562912025E-2</v>
      </c>
      <c r="AS65" s="412" t="str">
        <f t="shared" si="87"/>
        <v xml:space="preserve">    　　２</v>
      </c>
      <c r="AT65" s="118">
        <v>634256248</v>
      </c>
      <c r="AU65" s="122">
        <f>((AT65/AT62)*100)-100</f>
        <v>0.53383678513225163</v>
      </c>
      <c r="AV65" s="118">
        <v>258950942</v>
      </c>
      <c r="AW65" s="122">
        <f>((AV65/AV62)*100)-100</f>
        <v>-3.1205184634279419</v>
      </c>
      <c r="AX65" s="119">
        <f t="shared" ref="AX65:AX67" si="97">((AV65*1000)/AT65)*1000</f>
        <v>408274.95640216384</v>
      </c>
      <c r="AY65" s="122">
        <f>((ROUND(AX65,0)/ROUND(AX62,0))*100)-100</f>
        <v>-3.6348616274266874</v>
      </c>
      <c r="AZ65" s="118">
        <v>160231065</v>
      </c>
      <c r="BA65" s="122">
        <f>((AZ65/AZ62)*100)-100</f>
        <v>0.23309748445623768</v>
      </c>
      <c r="BB65" s="119">
        <f t="shared" ref="BB65:BB67" si="98">((AZ65*1000)/AT65)*1000</f>
        <v>252628.27998187888</v>
      </c>
      <c r="BC65" s="121">
        <f>((ROUND(BB65,0)/ROUND(BB62,0))*100)-100</f>
        <v>-0.29914833495141124</v>
      </c>
      <c r="BD65" s="412" t="str">
        <f t="shared" si="88"/>
        <v xml:space="preserve">    　　２</v>
      </c>
      <c r="BE65" s="137">
        <f>SUM(B65,M65,X65,AI65,AT65)</f>
        <v>7761234790</v>
      </c>
      <c r="BF65" s="121">
        <f>((BE65/BE62)*100)-100</f>
        <v>9.5201663052719709E-2</v>
      </c>
      <c r="BG65" s="137">
        <f>SUM(D65,O65,Z65,AK65,AV65)</f>
        <v>3552855619</v>
      </c>
      <c r="BH65" s="122">
        <f>((BG65/BG62)*100)-100</f>
        <v>0.22634799290202068</v>
      </c>
      <c r="BI65" s="119">
        <f t="shared" ref="BI65:BI67" si="99">((BG65*1000)/BE65)</f>
        <v>457.76937757091099</v>
      </c>
      <c r="BJ65" s="121">
        <f>((ROUND(BI65,0)/ROUND(BI62,0))*100)-100</f>
        <v>0.21881838074398274</v>
      </c>
      <c r="BK65" s="137">
        <f>SUM(H65,S65,AD65,AO65,AZ65)</f>
        <v>1473702804</v>
      </c>
      <c r="BL65" s="122">
        <f>((BK65/BK62)*100)-100</f>
        <v>-0.15827237991764775</v>
      </c>
      <c r="BM65" s="119">
        <f t="shared" ref="BM65:BM67" si="100">((BK65*1000)/BE65)</f>
        <v>189.8799409984091</v>
      </c>
      <c r="BN65" s="121">
        <f>((ROUND(BM65,0)/ROUND(BM62,0))*100)-100</f>
        <v>0</v>
      </c>
    </row>
    <row r="66" spans="1:66" s="135" customFormat="1" ht="12" customHeight="1" x14ac:dyDescent="0.15">
      <c r="A66" s="120" t="s">
        <v>816</v>
      </c>
      <c r="B66" s="137">
        <v>957466607</v>
      </c>
      <c r="C66" s="381">
        <f>((B66/B63)*100)-100</f>
        <v>-0.88765226363966576</v>
      </c>
      <c r="D66" s="118">
        <v>74755404</v>
      </c>
      <c r="E66" s="381">
        <f>((D66/D63)*100)-100</f>
        <v>-0.82012576239930013</v>
      </c>
      <c r="F66" s="119">
        <f t="shared" si="89"/>
        <v>78076.251906297563</v>
      </c>
      <c r="G66" s="121">
        <f>((ROUND(F66,0)/ROUND(F63,0))*100)-100</f>
        <v>6.7928687694646328E-2</v>
      </c>
      <c r="H66" s="137">
        <v>74348362</v>
      </c>
      <c r="I66" s="122">
        <f>((H66/H63)*100)-100</f>
        <v>-0.66868216822479098</v>
      </c>
      <c r="J66" s="119">
        <f t="shared" si="90"/>
        <v>77651.127941634841</v>
      </c>
      <c r="K66" s="121">
        <f>((ROUND(J66,0)/ROUND(J63,0))*100)-100</f>
        <v>0.22070211667526962</v>
      </c>
      <c r="L66" s="412" t="str">
        <f t="shared" si="84"/>
        <v xml:space="preserve">    令和３</v>
      </c>
      <c r="M66" s="137">
        <v>632820982</v>
      </c>
      <c r="N66" s="381">
        <f>((M66/M63)*100)-100</f>
        <v>-2.0812744307378921</v>
      </c>
      <c r="O66" s="118">
        <v>14371037</v>
      </c>
      <c r="P66" s="122">
        <f>((O66/O63)*100)-100</f>
        <v>-1.7626218915189042</v>
      </c>
      <c r="Q66" s="119">
        <f t="shared" si="91"/>
        <v>22709.482474144639</v>
      </c>
      <c r="R66" s="121">
        <f>((ROUND(Q66,0)/ROUND(Q63,0))*100)-100</f>
        <v>0.32249514048419314</v>
      </c>
      <c r="S66" s="118">
        <v>14321397</v>
      </c>
      <c r="T66" s="122">
        <f>((S66/S63)*100)-100</f>
        <v>-1.9220176672441482</v>
      </c>
      <c r="U66" s="119">
        <f t="shared" si="92"/>
        <v>22631.040068769402</v>
      </c>
      <c r="V66" s="121">
        <f>((ROUND(U66,0)/ROUND(U63,0))*100)-100</f>
        <v>0.16376029034258011</v>
      </c>
      <c r="W66" s="412" t="str">
        <f t="shared" si="85"/>
        <v xml:space="preserve">    令和３</v>
      </c>
      <c r="X66" s="118">
        <v>324620809</v>
      </c>
      <c r="Y66" s="121">
        <f>((X66/X63)*100)-100</f>
        <v>0.96996617551887709</v>
      </c>
      <c r="Z66" s="137">
        <v>3170979680</v>
      </c>
      <c r="AA66" s="122">
        <f>((Z66/Z63)*100)-100</f>
        <v>-2.4763498250464977E-2</v>
      </c>
      <c r="AB66" s="119">
        <f t="shared" si="93"/>
        <v>9768.2575857298161</v>
      </c>
      <c r="AC66" s="381">
        <f>((ROUND(AB66,0)/ROUND(AB63,0))*100)-100</f>
        <v>-0.98327420172326185</v>
      </c>
      <c r="AD66" s="118">
        <v>1164256528</v>
      </c>
      <c r="AE66" s="122">
        <f>((AD66/AD63)*100)-100</f>
        <v>-0.94576091344177371</v>
      </c>
      <c r="AF66" s="119">
        <f t="shared" si="94"/>
        <v>3586.5123113533982</v>
      </c>
      <c r="AG66" s="121">
        <f>((ROUND(AF66,0)/ROUND(AF63,0))*100)-100</f>
        <v>-1.8873085339168512</v>
      </c>
      <c r="AH66" s="412" t="str">
        <f t="shared" si="86"/>
        <v xml:space="preserve">    令和３</v>
      </c>
      <c r="AI66" s="137">
        <v>5210898352</v>
      </c>
      <c r="AJ66" s="381">
        <f>((AI66/AI63)*100)-100</f>
        <v>0.49381211909155809</v>
      </c>
      <c r="AK66" s="118">
        <v>47259461</v>
      </c>
      <c r="AL66" s="122">
        <f>((AK66/AK63)*100)-100</f>
        <v>0.58096919956811632</v>
      </c>
      <c r="AM66" s="119">
        <f t="shared" si="95"/>
        <v>9069.3500060044935</v>
      </c>
      <c r="AN66" s="121">
        <f>((ROUND(AM66,0)/ROUND(AM63,0))*100)-100</f>
        <v>8.8290475664948076E-2</v>
      </c>
      <c r="AO66" s="118">
        <v>47077165</v>
      </c>
      <c r="AP66" s="122">
        <f>((AO66/AO63)*100)-100</f>
        <v>0.19512622238818267</v>
      </c>
      <c r="AQ66" s="119">
        <f t="shared" si="96"/>
        <v>9034.3664028547519</v>
      </c>
      <c r="AR66" s="121">
        <f>((ROUND(AQ66,0)/ROUND(AQ63,0))*100)-100</f>
        <v>-0.29798035536916245</v>
      </c>
      <c r="AS66" s="412" t="str">
        <f t="shared" si="87"/>
        <v xml:space="preserve">    令和３</v>
      </c>
      <c r="AT66" s="118">
        <v>640580582</v>
      </c>
      <c r="AU66" s="122">
        <f>((AT66/AT63)*100)-100</f>
        <v>1.6100892201220205</v>
      </c>
      <c r="AV66" s="118">
        <v>260941200</v>
      </c>
      <c r="AW66" s="122">
        <f>((AV66/AV63)*100)-100</f>
        <v>-1.3413674730608562</v>
      </c>
      <c r="AX66" s="119">
        <f t="shared" si="97"/>
        <v>407351.09263739747</v>
      </c>
      <c r="AY66" s="122">
        <f>((ROUND(AX66,0)/ROUND(AX63,0))*100)-100</f>
        <v>-2.9046305808546009</v>
      </c>
      <c r="AZ66" s="118">
        <v>160418764</v>
      </c>
      <c r="BA66" s="122">
        <f>((AZ66/AZ63)*100)-100</f>
        <v>1.1883158650731929</v>
      </c>
      <c r="BB66" s="119">
        <f t="shared" si="98"/>
        <v>250427.14142090557</v>
      </c>
      <c r="BC66" s="121">
        <f>((ROUND(BB66,0)/ROUND(BB63,0))*100)-100</f>
        <v>-0.41515721494724289</v>
      </c>
      <c r="BD66" s="412" t="str">
        <f t="shared" si="88"/>
        <v xml:space="preserve">    令和３</v>
      </c>
      <c r="BE66" s="137">
        <f>SUM(B66,M66,X66,AI66,AT66)</f>
        <v>7766387332</v>
      </c>
      <c r="BF66" s="121">
        <f>((BE66/BE63)*100)-100</f>
        <v>0.21741651945366414</v>
      </c>
      <c r="BG66" s="137">
        <f>SUM(D66,O66,Z66,AK66,AV66)</f>
        <v>3568306782</v>
      </c>
      <c r="BH66" s="122">
        <f>((BG66/BG63)*100)-100</f>
        <v>-0.13814459209309859</v>
      </c>
      <c r="BI66" s="119">
        <f t="shared" si="99"/>
        <v>459.45516614880057</v>
      </c>
      <c r="BJ66" s="121">
        <f>((ROUND(BI66,0)/ROUND(BI63,0))*100)-100</f>
        <v>-0.43383947939263123</v>
      </c>
      <c r="BK66" s="137">
        <f>SUM(H66,S66,AD66,AO66,AZ66)</f>
        <v>1460422216</v>
      </c>
      <c r="BL66" s="122">
        <f>((BK66/BK63)*100)-100</f>
        <v>-0.67479412476077982</v>
      </c>
      <c r="BM66" s="119">
        <f t="shared" si="100"/>
        <v>188.04395835147099</v>
      </c>
      <c r="BN66" s="121">
        <f>((ROUND(BM66,0)/ROUND(BM63,0))*100)-100</f>
        <v>-1.0526315789473699</v>
      </c>
    </row>
    <row r="67" spans="1:66" s="135" customFormat="1" ht="12" hidden="1" customHeight="1" x14ac:dyDescent="0.15">
      <c r="A67" s="658" t="s">
        <v>819</v>
      </c>
      <c r="B67" s="137">
        <v>954631166</v>
      </c>
      <c r="C67" s="381">
        <f>((B67/B66)*100)-100</f>
        <v>-0.29613993629335766</v>
      </c>
      <c r="D67" s="118">
        <v>74562750</v>
      </c>
      <c r="E67" s="381">
        <f>((D67/D66)*100)-100</f>
        <v>-0.25771247253241825</v>
      </c>
      <c r="F67" s="119">
        <f>((D67*1000)/B67)*1000</f>
        <v>78106.343743652717</v>
      </c>
      <c r="G67" s="121">
        <f>((ROUND(F67,0)/ROUND(F66,0))*100)-100</f>
        <v>3.8424099595275152E-2</v>
      </c>
      <c r="H67" s="137">
        <v>74149856</v>
      </c>
      <c r="I67" s="381">
        <f>((H67/H66)*100)-100</f>
        <v>-0.2669944497230432</v>
      </c>
      <c r="J67" s="119">
        <f>((H67*1000)/B67)*1000</f>
        <v>77673.826961563915</v>
      </c>
      <c r="K67" s="121">
        <f>((ROUND(J67,0)/ROUND(J66,0))*100)-100</f>
        <v>2.9619708696600355E-2</v>
      </c>
      <c r="L67" s="659" t="str">
        <f t="shared" ref="L67" si="101">A67</f>
        <v xml:space="preserve">        ４</v>
      </c>
      <c r="M67" s="137">
        <v>630247787</v>
      </c>
      <c r="N67" s="381">
        <f>((M67/M66)*100)-100</f>
        <v>-0.40662289544629004</v>
      </c>
      <c r="O67" s="118">
        <v>14308725</v>
      </c>
      <c r="P67" s="122">
        <f>((O67/O66)*100)-100</f>
        <v>-0.43359431890684164</v>
      </c>
      <c r="Q67" s="119">
        <f t="shared" si="91"/>
        <v>22703.332395834339</v>
      </c>
      <c r="R67" s="121">
        <f>((ROUND(Q67,0)/ROUND(Q66,0))*100)-100</f>
        <v>-2.6421242679106172E-2</v>
      </c>
      <c r="S67" s="118">
        <v>14258084</v>
      </c>
      <c r="T67" s="122">
        <f>((S67/S66)*100)-100</f>
        <v>-0.44208676011146508</v>
      </c>
      <c r="U67" s="119">
        <f t="shared" si="92"/>
        <v>22622.981459195507</v>
      </c>
      <c r="V67" s="121">
        <f>((ROUND(U67,0)/ROUND(U66,0))*100)-100</f>
        <v>-3.5349741505015686E-2</v>
      </c>
      <c r="W67" s="659" t="str">
        <f t="shared" ref="W67" si="102">L67</f>
        <v xml:space="preserve">        ４</v>
      </c>
      <c r="X67" s="118">
        <v>325720078</v>
      </c>
      <c r="Y67" s="121">
        <f>((X67/X66)*100)-100</f>
        <v>0.33863171106816026</v>
      </c>
      <c r="Z67" s="137">
        <v>3161292565</v>
      </c>
      <c r="AA67" s="122">
        <f>((Z67/Z66)*100)-100</f>
        <v>-0.30549281224028846</v>
      </c>
      <c r="AB67" s="119">
        <f t="shared" si="93"/>
        <v>9705.5501902464857</v>
      </c>
      <c r="AC67" s="381">
        <f>((ROUND(AB67,0)/ROUND(AB66,0))*100)-100</f>
        <v>-0.63472563472562626</v>
      </c>
      <c r="AD67" s="118">
        <v>1168815957</v>
      </c>
      <c r="AE67" s="122">
        <f>((AD67/AD66)*100)-100</f>
        <v>0.3916172158237714</v>
      </c>
      <c r="AF67" s="119">
        <f t="shared" si="94"/>
        <v>3588.4062295969361</v>
      </c>
      <c r="AG67" s="121">
        <f>((ROUND(AF67,0)/ROUND(AF66,0))*100)-100</f>
        <v>2.787844995818034E-2</v>
      </c>
      <c r="AH67" s="659" t="str">
        <f t="shared" ref="AH67" si="103">W67</f>
        <v xml:space="preserve">        ４</v>
      </c>
      <c r="AI67" s="137">
        <v>5213937663</v>
      </c>
      <c r="AJ67" s="381">
        <f>((AI67/AI66)*100)-100</f>
        <v>5.832604657953766E-2</v>
      </c>
      <c r="AK67" s="118">
        <v>47298832</v>
      </c>
      <c r="AL67" s="122">
        <f>((AK67/AK66)*100)-100</f>
        <v>8.3308186693017205E-2</v>
      </c>
      <c r="AM67" s="119">
        <f t="shared" si="95"/>
        <v>9071.614402997131</v>
      </c>
      <c r="AN67" s="121">
        <f>((ROUND(AM67,0)/ROUND(AM66,0))*100)-100</f>
        <v>3.3079722130338496E-2</v>
      </c>
      <c r="AO67" s="118">
        <v>47175242</v>
      </c>
      <c r="AP67" s="122">
        <f>((AO67/AO66)*100)-100</f>
        <v>0.20833242613483094</v>
      </c>
      <c r="AQ67" s="119">
        <f t="shared" si="96"/>
        <v>9047.9106289997853</v>
      </c>
      <c r="AR67" s="121">
        <f>((ROUND(AQ67,0)/ROUND(AQ66,0))*100)-100</f>
        <v>0.15497011290679552</v>
      </c>
      <c r="AS67" s="659" t="str">
        <f t="shared" ref="AS67" si="104">AH67</f>
        <v xml:space="preserve">        ４</v>
      </c>
      <c r="AT67" s="118">
        <v>642200365</v>
      </c>
      <c r="AU67" s="122">
        <f>((AT67/AT66)*100)-100</f>
        <v>0.25286170788112372</v>
      </c>
      <c r="AV67" s="118">
        <v>259094892</v>
      </c>
      <c r="AW67" s="122">
        <f>((AV67/AV66)*100)-100</f>
        <v>-0.70755710481901701</v>
      </c>
      <c r="AX67" s="119">
        <f t="shared" si="97"/>
        <v>403448.68380758393</v>
      </c>
      <c r="AY67" s="122">
        <f>((ROUND(AX67,0)/ROUND(AX66,0))*100)-100</f>
        <v>-0.95789626145510454</v>
      </c>
      <c r="AZ67" s="118">
        <v>161435180</v>
      </c>
      <c r="BA67" s="122">
        <f>((AZ67/AZ66)*100)-100</f>
        <v>0.63360169013644452</v>
      </c>
      <c r="BB67" s="119">
        <f t="shared" si="98"/>
        <v>251378.2127794337</v>
      </c>
      <c r="BC67" s="121">
        <f>((ROUND(BB67,0)/ROUND(BB66,0))*100)-100</f>
        <v>0.37975138463504265</v>
      </c>
      <c r="BD67" s="659" t="str">
        <f t="shared" ref="BD67" si="105">AS67</f>
        <v xml:space="preserve">        ４</v>
      </c>
      <c r="BE67" s="137">
        <v>7766737059</v>
      </c>
      <c r="BF67" s="121">
        <f>((BE67/BE66)*100)-100</f>
        <v>4.5030847039839728E-3</v>
      </c>
      <c r="BG67" s="137">
        <v>3556557764</v>
      </c>
      <c r="BH67" s="122">
        <f>((BG67/BG66)*100)-100</f>
        <v>-0.32926031078008577</v>
      </c>
      <c r="BI67" s="119">
        <f t="shared" si="99"/>
        <v>457.92174203692196</v>
      </c>
      <c r="BJ67" s="121">
        <f>((ROUND(BI67,0)/ROUND(BI66,0))*100)-100</f>
        <v>-0.21786492374728539</v>
      </c>
      <c r="BK67" s="137">
        <v>1465834319</v>
      </c>
      <c r="BL67" s="122">
        <f>((BK67/BK66)*100)-100</f>
        <v>0.3705848172334214</v>
      </c>
      <c r="BM67" s="119">
        <f t="shared" si="100"/>
        <v>188.7323219345258</v>
      </c>
      <c r="BN67" s="121">
        <f>((ROUND(BM67,0)/ROUND(BM66,0))*100)-100</f>
        <v>0.53191489361701372</v>
      </c>
    </row>
    <row r="68" spans="1:66" s="135" customFormat="1" ht="12" customHeight="1" x14ac:dyDescent="0.15">
      <c r="A68" s="489" t="s">
        <v>827</v>
      </c>
      <c r="B68" s="463">
        <v>952337689</v>
      </c>
      <c r="C68" s="464">
        <f>((B68/B67)*100)-100</f>
        <v>-0.24024744652008678</v>
      </c>
      <c r="D68" s="465">
        <v>74399910</v>
      </c>
      <c r="E68" s="464">
        <f>((D68/D67)*100)-100</f>
        <v>-0.21839323254575049</v>
      </c>
      <c r="F68" s="467">
        <f>((D68*1000)/B68)*1000</f>
        <v>78123.454379006522</v>
      </c>
      <c r="G68" s="468">
        <f>((ROUND(F68,0)/ROUND(F67,0))*100)-100</f>
        <v>2.1765293319347734E-2</v>
      </c>
      <c r="H68" s="463">
        <v>73988715</v>
      </c>
      <c r="I68" s="464">
        <f>((H68/H67)*100)-100</f>
        <v>-0.21731802149420787</v>
      </c>
      <c r="J68" s="467">
        <f>((H68*1000)/B68)*1000</f>
        <v>77691.680014986792</v>
      </c>
      <c r="K68" s="468">
        <f>((ROUND(J68,0)/ROUND(J67,0))*100)-100</f>
        <v>2.3173777583224364E-2</v>
      </c>
      <c r="L68" s="490" t="str">
        <f t="shared" ref="L68" si="106">A68</f>
        <v xml:space="preserve">        ５</v>
      </c>
      <c r="M68" s="463">
        <v>626284793</v>
      </c>
      <c r="N68" s="464">
        <f>((M68/M67)*100)-100</f>
        <v>-0.62879935189681646</v>
      </c>
      <c r="O68" s="465">
        <v>14218947</v>
      </c>
      <c r="P68" s="466">
        <f>((O68/O67)*100)-100</f>
        <v>-0.6274353584962995</v>
      </c>
      <c r="Q68" s="467">
        <f t="shared" ref="Q68" si="107">((O68*1000)/M68)*1000</f>
        <v>22703.644027326718</v>
      </c>
      <c r="R68" s="468">
        <f>((ROUND(Q68,0)/ROUND(Q67,0))*100)-100</f>
        <v>4.4047042241146528E-3</v>
      </c>
      <c r="S68" s="465">
        <v>14172685</v>
      </c>
      <c r="T68" s="466">
        <f>((S68/S67)*100)-100</f>
        <v>-0.59895144396679711</v>
      </c>
      <c r="U68" s="467">
        <f t="shared" ref="U68" si="108">((S68*1000)/M68)*1000</f>
        <v>22629.776674140005</v>
      </c>
      <c r="V68" s="468">
        <f>((ROUND(U68,0)/ROUND(U67,0))*100)-100</f>
        <v>3.0941961720373001E-2</v>
      </c>
      <c r="W68" s="490" t="str">
        <f t="shared" ref="W68" si="109">L68</f>
        <v xml:space="preserve">        ５</v>
      </c>
      <c r="X68" s="465">
        <v>327352484</v>
      </c>
      <c r="Y68" s="468">
        <f>((X68/X67)*100)-100</f>
        <v>0.50116836825759492</v>
      </c>
      <c r="Z68" s="463">
        <v>3154816070</v>
      </c>
      <c r="AA68" s="466">
        <f>((Z68/Z67)*100)-100</f>
        <v>-0.2048685740669498</v>
      </c>
      <c r="AB68" s="467">
        <f t="shared" ref="AB68" si="110">((Z68*1000)/X68)</f>
        <v>9637.3671323661019</v>
      </c>
      <c r="AC68" s="464">
        <f>((ROUND(AB68,0)/ROUND(AB67,0))*100)-100</f>
        <v>-0.71090047393364841</v>
      </c>
      <c r="AD68" s="465">
        <v>1171084754</v>
      </c>
      <c r="AE68" s="466">
        <f>((AD68/AD67)*100)-100</f>
        <v>0.1941107140445979</v>
      </c>
      <c r="AF68" s="467">
        <f t="shared" ref="AF68" si="111">((AD68*1000)/X68)</f>
        <v>3577.442699350343</v>
      </c>
      <c r="AG68" s="468">
        <f>((ROUND(AF68,0)/ROUND(AF67,0))*100)-100</f>
        <v>-0.30657748049051747</v>
      </c>
      <c r="AH68" s="490" t="str">
        <f t="shared" ref="AH68" si="112">W68</f>
        <v xml:space="preserve">        ５</v>
      </c>
      <c r="AI68" s="463">
        <v>5219921619</v>
      </c>
      <c r="AJ68" s="464">
        <f>((AI68/AI67)*100)-100</f>
        <v>0.11476846074445746</v>
      </c>
      <c r="AK68" s="465">
        <v>47350420</v>
      </c>
      <c r="AL68" s="466">
        <f>((AK68/AK67)*100)-100</f>
        <v>0.10906823238256891</v>
      </c>
      <c r="AM68" s="467">
        <f t="shared" ref="AM68" si="113">((AK68*1000)/AI68)*1000</f>
        <v>9071.0978930505662</v>
      </c>
      <c r="AN68" s="468">
        <f>((ROUND(AM68,0)/ROUND(AM67,0))*100)-100</f>
        <v>-1.1022927689595008E-2</v>
      </c>
      <c r="AO68" s="465">
        <v>47270610</v>
      </c>
      <c r="AP68" s="466">
        <f>((AO68/AO67)*100)-100</f>
        <v>0.20215688559690648</v>
      </c>
      <c r="AQ68" s="467">
        <f t="shared" ref="AQ68" si="114">((AO68*1000)/AI68)*1000</f>
        <v>9055.8083914401395</v>
      </c>
      <c r="AR68" s="468">
        <f>((ROUND(AQ68,0)/ROUND(AQ67,0))*100)-100</f>
        <v>8.8417329796627087E-2</v>
      </c>
      <c r="AS68" s="490" t="str">
        <f t="shared" ref="AS68" si="115">AH68</f>
        <v xml:space="preserve">        ５</v>
      </c>
      <c r="AT68" s="465">
        <v>640060071</v>
      </c>
      <c r="AU68" s="466">
        <f>((AT68/AT67)*100)-100</f>
        <v>-0.33327511422389478</v>
      </c>
      <c r="AV68" s="465">
        <v>265047674</v>
      </c>
      <c r="AW68" s="466">
        <f>((AV68/AV67)*100)-100</f>
        <v>2.2975296633790805</v>
      </c>
      <c r="AX68" s="467">
        <f t="shared" ref="AX68" si="116">((AV68*1000)/AT68)*1000</f>
        <v>414098.12298695947</v>
      </c>
      <c r="AY68" s="466">
        <f>((ROUND(AX68,0)/ROUND(AX67,0))*100)-100</f>
        <v>2.6394909889477987</v>
      </c>
      <c r="AZ68" s="465">
        <v>164629506</v>
      </c>
      <c r="BA68" s="466">
        <f>((AZ68/AZ67)*100)-100</f>
        <v>1.9787050133682129</v>
      </c>
      <c r="BB68" s="467">
        <f t="shared" ref="BB68" si="117">((AZ68*1000)/AT68)*1000</f>
        <v>257209.46120383753</v>
      </c>
      <c r="BC68" s="468">
        <f>((ROUND(BB68,0)/ROUND(BB67,0))*100)-100</f>
        <v>2.3196142860552698</v>
      </c>
      <c r="BD68" s="490" t="str">
        <f t="shared" ref="BD68" si="118">AS68</f>
        <v xml:space="preserve">        ５</v>
      </c>
      <c r="BE68" s="463">
        <v>7765956656</v>
      </c>
      <c r="BF68" s="468">
        <f>((BE68/BE67)*100)-100</f>
        <v>-1.0048016227031553E-2</v>
      </c>
      <c r="BG68" s="463">
        <v>3555833021</v>
      </c>
      <c r="BH68" s="466">
        <f>((BG68/BG67)*100)-100</f>
        <v>-2.0377653003023966E-2</v>
      </c>
      <c r="BI68" s="467">
        <f t="shared" ref="BI68" si="119">((BG68*1000)/BE68)</f>
        <v>457.87443563089596</v>
      </c>
      <c r="BJ68" s="468">
        <f>((ROUND(BI68,0)/ROUND(BI67,0))*100)-100</f>
        <v>0</v>
      </c>
      <c r="BK68" s="463">
        <v>1471146270</v>
      </c>
      <c r="BL68" s="466">
        <f>((BK68/BK67)*100)-100</f>
        <v>0.36238413381015278</v>
      </c>
      <c r="BM68" s="467">
        <f t="shared" ref="BM68" si="120">((BK68*1000)/BE68)</f>
        <v>189.43529241350944</v>
      </c>
      <c r="BN68" s="468">
        <f>((ROUND(BM68,0)/ROUND(BM67,0))*100)-100</f>
        <v>0</v>
      </c>
    </row>
    <row r="69" spans="1:66" s="265" customFormat="1" ht="10.9" customHeight="1" x14ac:dyDescent="0.15">
      <c r="A69" s="423" t="s">
        <v>547</v>
      </c>
      <c r="L69" s="265" t="s">
        <v>547</v>
      </c>
      <c r="AC69" s="424"/>
      <c r="AH69" s="265" t="s">
        <v>551</v>
      </c>
      <c r="AN69" s="424"/>
    </row>
    <row r="70" spans="1:66" ht="10.9" customHeight="1" x14ac:dyDescent="0.15">
      <c r="AC70" s="123"/>
      <c r="AN70" s="123"/>
    </row>
    <row r="71" spans="1:66" ht="10.9" customHeight="1" x14ac:dyDescent="0.15">
      <c r="AC71" s="123"/>
      <c r="AN71" s="123"/>
    </row>
    <row r="102" spans="1:59" ht="10.9" customHeight="1" x14ac:dyDescent="0.15">
      <c r="A102" s="103" t="s">
        <v>600</v>
      </c>
      <c r="B102" s="104" t="s">
        <v>601</v>
      </c>
      <c r="D102" s="104" t="s">
        <v>602</v>
      </c>
      <c r="F102" s="104" t="s">
        <v>603</v>
      </c>
      <c r="H102" s="104" t="s">
        <v>604</v>
      </c>
      <c r="J102" s="104" t="s">
        <v>603</v>
      </c>
      <c r="M102" s="104" t="s">
        <v>605</v>
      </c>
      <c r="O102" s="104" t="s">
        <v>606</v>
      </c>
      <c r="Q102" s="104" t="s">
        <v>603</v>
      </c>
      <c r="S102" s="104" t="s">
        <v>607</v>
      </c>
      <c r="U102" s="104" t="s">
        <v>603</v>
      </c>
      <c r="X102" s="104" t="s">
        <v>608</v>
      </c>
      <c r="Z102" s="104" t="s">
        <v>609</v>
      </c>
      <c r="AB102" s="104" t="s">
        <v>603</v>
      </c>
      <c r="AD102" s="104" t="s">
        <v>610</v>
      </c>
      <c r="AF102" s="104" t="s">
        <v>603</v>
      </c>
      <c r="AI102" s="104" t="s">
        <v>611</v>
      </c>
      <c r="AK102" s="104" t="s">
        <v>612</v>
      </c>
      <c r="AM102" s="104" t="s">
        <v>603</v>
      </c>
      <c r="AO102" s="104" t="s">
        <v>613</v>
      </c>
      <c r="AQ102" s="104" t="s">
        <v>603</v>
      </c>
      <c r="AT102" s="104" t="s">
        <v>614</v>
      </c>
      <c r="AV102" s="104" t="s">
        <v>615</v>
      </c>
      <c r="AX102" s="104" t="s">
        <v>603</v>
      </c>
      <c r="AZ102" s="104" t="s">
        <v>616</v>
      </c>
      <c r="BB102" s="104" t="s">
        <v>603</v>
      </c>
    </row>
    <row r="103" spans="1:59" ht="10.9" customHeight="1" x14ac:dyDescent="0.15">
      <c r="AT103" s="104" t="s">
        <v>617</v>
      </c>
    </row>
    <row r="105" spans="1:59" ht="10.9" customHeight="1" x14ac:dyDescent="0.15">
      <c r="A105" s="124" t="s">
        <v>241</v>
      </c>
      <c r="B105" s="125" t="s">
        <v>123</v>
      </c>
      <c r="C105" s="125" t="s">
        <v>124</v>
      </c>
      <c r="M105" s="124" t="s">
        <v>241</v>
      </c>
      <c r="N105" s="125" t="s">
        <v>123</v>
      </c>
      <c r="O105" s="125" t="s">
        <v>124</v>
      </c>
      <c r="X105" s="124" t="s">
        <v>241</v>
      </c>
      <c r="Y105" s="125" t="s">
        <v>123</v>
      </c>
      <c r="Z105" s="125" t="s">
        <v>124</v>
      </c>
      <c r="AI105" s="124" t="s">
        <v>241</v>
      </c>
      <c r="AJ105" s="125" t="s">
        <v>123</v>
      </c>
      <c r="AK105" s="125" t="s">
        <v>124</v>
      </c>
      <c r="AT105" s="124" t="s">
        <v>241</v>
      </c>
      <c r="AU105" s="125" t="s">
        <v>123</v>
      </c>
      <c r="AV105" s="125" t="s">
        <v>124</v>
      </c>
      <c r="BE105" s="124" t="s">
        <v>241</v>
      </c>
      <c r="BF105" s="125" t="s">
        <v>123</v>
      </c>
      <c r="BG105" s="125" t="s">
        <v>124</v>
      </c>
    </row>
    <row r="106" spans="1:59" ht="10.9" customHeight="1" x14ac:dyDescent="0.15">
      <c r="A106" s="405" t="s">
        <v>542</v>
      </c>
      <c r="B106" s="126">
        <f t="shared" ref="B106:B137" si="121">F9</f>
        <v>43677.118422431769</v>
      </c>
      <c r="C106" s="126">
        <f t="shared" ref="C106:C137" si="122">J9</f>
        <v>26920.900188716307</v>
      </c>
      <c r="M106" s="405" t="s">
        <v>542</v>
      </c>
      <c r="N106" s="126">
        <f t="shared" ref="N106:N137" si="123">Q9</f>
        <v>12375.923025991106</v>
      </c>
      <c r="O106" s="126">
        <f t="shared" ref="O106:O137" si="124">U9</f>
        <v>7761.3235206428217</v>
      </c>
      <c r="X106" s="405" t="s">
        <v>542</v>
      </c>
      <c r="Y106" s="126">
        <f t="shared" ref="Y106:Y137" si="125">AB9</f>
        <v>552.073987109933</v>
      </c>
      <c r="Z106" s="126">
        <f t="shared" ref="Z106:Z137" si="126">AF9</f>
        <v>119.33037631598171</v>
      </c>
      <c r="AI106" s="405" t="s">
        <v>542</v>
      </c>
      <c r="AJ106" s="126">
        <f t="shared" ref="AJ106:AJ137" si="127">AM9</f>
        <v>3292.2636366586567</v>
      </c>
      <c r="AK106" s="126">
        <f t="shared" ref="AK106:AK137" si="128">AQ9</f>
        <v>1063.8651542763262</v>
      </c>
      <c r="AT106" s="405" t="s">
        <v>542</v>
      </c>
      <c r="AU106" s="126">
        <f t="shared" ref="AU106:AU137" si="129">AX9</f>
        <v>3104.1443768233166</v>
      </c>
      <c r="AV106" s="126">
        <f t="shared" ref="AV106:AV137" si="130">BB9</f>
        <v>885.09634689600034</v>
      </c>
      <c r="BE106" s="405" t="s">
        <v>542</v>
      </c>
      <c r="BF106" s="126">
        <f t="shared" ref="BF106:BF137" si="131">BI9</f>
        <v>17.89346686700307</v>
      </c>
      <c r="BG106" s="126">
        <f t="shared" ref="BG106:BG137" si="132">BM9</f>
        <v>6.3865960563796351</v>
      </c>
    </row>
    <row r="107" spans="1:59" ht="10.9" hidden="1" customHeight="1" x14ac:dyDescent="0.15">
      <c r="A107" s="405" t="s">
        <v>528</v>
      </c>
      <c r="B107" s="126">
        <f t="shared" si="121"/>
        <v>43818.916239024009</v>
      </c>
      <c r="C107" s="126">
        <f t="shared" si="122"/>
        <v>26990.771969614758</v>
      </c>
      <c r="M107" s="405" t="s">
        <v>528</v>
      </c>
      <c r="N107" s="126">
        <f t="shared" si="123"/>
        <v>12358.285086190828</v>
      </c>
      <c r="O107" s="126">
        <f t="shared" si="124"/>
        <v>7739.5422104348299</v>
      </c>
      <c r="X107" s="405" t="s">
        <v>528</v>
      </c>
      <c r="Y107" s="126">
        <f t="shared" si="125"/>
        <v>553.03732134475592</v>
      </c>
      <c r="Z107" s="126">
        <f t="shared" si="126"/>
        <v>118.82966119514928</v>
      </c>
      <c r="AI107" s="405" t="s">
        <v>528</v>
      </c>
      <c r="AJ107" s="126">
        <f t="shared" si="127"/>
        <v>3295.9837451020503</v>
      </c>
      <c r="AK107" s="126">
        <f t="shared" si="128"/>
        <v>1066.0458503935424</v>
      </c>
      <c r="AT107" s="405" t="s">
        <v>528</v>
      </c>
      <c r="AU107" s="126">
        <f t="shared" si="129"/>
        <v>3121.489192470543</v>
      </c>
      <c r="AV107" s="126">
        <f t="shared" si="130"/>
        <v>898.35905730133823</v>
      </c>
      <c r="BE107" s="405" t="s">
        <v>528</v>
      </c>
      <c r="BF107" s="126">
        <f t="shared" si="131"/>
        <v>18.092318938786462</v>
      </c>
      <c r="BG107" s="126">
        <f t="shared" si="132"/>
        <v>6.4276729869424738</v>
      </c>
    </row>
    <row r="108" spans="1:59" ht="10.9" hidden="1" customHeight="1" x14ac:dyDescent="0.15">
      <c r="A108" s="405" t="s">
        <v>322</v>
      </c>
      <c r="B108" s="126">
        <f t="shared" si="121"/>
        <v>43879.091184943165</v>
      </c>
      <c r="C108" s="126">
        <f t="shared" si="122"/>
        <v>26569.273545101663</v>
      </c>
      <c r="M108" s="405" t="s">
        <v>322</v>
      </c>
      <c r="N108" s="126">
        <f t="shared" si="123"/>
        <v>12370.915373246678</v>
      </c>
      <c r="O108" s="126">
        <f t="shared" si="124"/>
        <v>6859.8003942965715</v>
      </c>
      <c r="X108" s="405" t="s">
        <v>322</v>
      </c>
      <c r="Y108" s="126">
        <f t="shared" si="125"/>
        <v>551.63322817378446</v>
      </c>
      <c r="Z108" s="126">
        <f t="shared" si="126"/>
        <v>126.11680997607677</v>
      </c>
      <c r="AI108" s="405" t="s">
        <v>322</v>
      </c>
      <c r="AJ108" s="126">
        <f t="shared" si="127"/>
        <v>3287.1073279636662</v>
      </c>
      <c r="AK108" s="126">
        <f t="shared" si="128"/>
        <v>1123.633618358233</v>
      </c>
      <c r="AT108" s="405" t="s">
        <v>322</v>
      </c>
      <c r="AU108" s="126">
        <f t="shared" si="129"/>
        <v>3161.0064146929535</v>
      </c>
      <c r="AV108" s="126">
        <f t="shared" si="130"/>
        <v>627.60737383063565</v>
      </c>
      <c r="BE108" s="405" t="s">
        <v>322</v>
      </c>
      <c r="BF108" s="126">
        <f t="shared" si="131"/>
        <v>18.25868710554991</v>
      </c>
      <c r="BG108" s="126">
        <f t="shared" si="132"/>
        <v>6.4521321984785054</v>
      </c>
    </row>
    <row r="109" spans="1:59" ht="10.9" customHeight="1" x14ac:dyDescent="0.15">
      <c r="A109" s="405" t="s">
        <v>323</v>
      </c>
      <c r="B109" s="126">
        <f t="shared" si="121"/>
        <v>43761.421169081761</v>
      </c>
      <c r="C109" s="126">
        <f t="shared" si="122"/>
        <v>25955.594977209945</v>
      </c>
      <c r="M109" s="405" t="s">
        <v>323</v>
      </c>
      <c r="N109" s="126">
        <f t="shared" si="123"/>
        <v>12149.091016297198</v>
      </c>
      <c r="O109" s="126">
        <f t="shared" si="124"/>
        <v>6861.2345248443589</v>
      </c>
      <c r="X109" s="405" t="s">
        <v>323</v>
      </c>
      <c r="Y109" s="126">
        <f t="shared" si="125"/>
        <v>553.17745122988015</v>
      </c>
      <c r="Z109" s="126">
        <f t="shared" si="126"/>
        <v>159.82390058521355</v>
      </c>
      <c r="AI109" s="405" t="s">
        <v>323</v>
      </c>
      <c r="AJ109" s="126">
        <f t="shared" si="127"/>
        <v>3290.9085106569332</v>
      </c>
      <c r="AK109" s="126">
        <f t="shared" si="128"/>
        <v>1344.792990826011</v>
      </c>
      <c r="AT109" s="405" t="s">
        <v>323</v>
      </c>
      <c r="AU109" s="126">
        <f t="shared" si="129"/>
        <v>3177.7880569654544</v>
      </c>
      <c r="AV109" s="126">
        <f t="shared" si="130"/>
        <v>1104.3101562584006</v>
      </c>
      <c r="BE109" s="405" t="s">
        <v>323</v>
      </c>
      <c r="BF109" s="126">
        <f t="shared" si="131"/>
        <v>18.448252229335743</v>
      </c>
      <c r="BG109" s="126">
        <f t="shared" si="132"/>
        <v>7.3124313677287667</v>
      </c>
    </row>
    <row r="110" spans="1:59" ht="10.9" hidden="1" customHeight="1" x14ac:dyDescent="0.15">
      <c r="A110" s="405" t="s">
        <v>324</v>
      </c>
      <c r="B110" s="126">
        <f t="shared" si="121"/>
        <v>43627.262345686693</v>
      </c>
      <c r="C110" s="126">
        <f t="shared" si="122"/>
        <v>25975.874156535672</v>
      </c>
      <c r="M110" s="405" t="s">
        <v>324</v>
      </c>
      <c r="N110" s="126">
        <f t="shared" si="123"/>
        <v>12100.051824475491</v>
      </c>
      <c r="O110" s="126">
        <f t="shared" si="124"/>
        <v>6816.1094857304652</v>
      </c>
      <c r="X110" s="405" t="s">
        <v>324</v>
      </c>
      <c r="Y110" s="126">
        <f t="shared" si="125"/>
        <v>552.00967922628388</v>
      </c>
      <c r="Z110" s="126">
        <f t="shared" si="126"/>
        <v>194.36028916416987</v>
      </c>
      <c r="AI110" s="405" t="s">
        <v>324</v>
      </c>
      <c r="AJ110" s="126">
        <f t="shared" si="127"/>
        <v>3301.8169790499078</v>
      </c>
      <c r="AK110" s="126">
        <f t="shared" si="128"/>
        <v>1592.4794937845495</v>
      </c>
      <c r="AT110" s="405" t="s">
        <v>324</v>
      </c>
      <c r="AU110" s="126">
        <f t="shared" si="129"/>
        <v>3242.0618289677609</v>
      </c>
      <c r="AV110" s="126">
        <f t="shared" si="130"/>
        <v>1348.8609449209198</v>
      </c>
      <c r="BE110" s="405" t="s">
        <v>324</v>
      </c>
      <c r="BF110" s="126">
        <f t="shared" si="131"/>
        <v>18.663141036099105</v>
      </c>
      <c r="BG110" s="126">
        <f t="shared" si="132"/>
        <v>8.228403517098732</v>
      </c>
    </row>
    <row r="111" spans="1:59" ht="10.9" hidden="1" customHeight="1" x14ac:dyDescent="0.15">
      <c r="A111" s="405" t="s">
        <v>325</v>
      </c>
      <c r="B111" s="126">
        <f t="shared" si="121"/>
        <v>43337.216505905999</v>
      </c>
      <c r="C111" s="126">
        <f t="shared" si="122"/>
        <v>26017.671923849859</v>
      </c>
      <c r="M111" s="405" t="s">
        <v>325</v>
      </c>
      <c r="N111" s="126">
        <f t="shared" si="123"/>
        <v>12036.835587509891</v>
      </c>
      <c r="O111" s="126">
        <f t="shared" si="124"/>
        <v>6875.3765516175827</v>
      </c>
      <c r="X111" s="405" t="s">
        <v>325</v>
      </c>
      <c r="Y111" s="126">
        <f t="shared" si="125"/>
        <v>550.23280977289994</v>
      </c>
      <c r="Z111" s="126">
        <f t="shared" si="126"/>
        <v>237.50286811769163</v>
      </c>
      <c r="AI111" s="405" t="s">
        <v>325</v>
      </c>
      <c r="AJ111" s="126">
        <f t="shared" si="127"/>
        <v>3316.7809627085771</v>
      </c>
      <c r="AK111" s="126">
        <f t="shared" si="128"/>
        <v>1869.6702270263993</v>
      </c>
      <c r="AT111" s="405" t="s">
        <v>325</v>
      </c>
      <c r="AU111" s="126">
        <f t="shared" si="129"/>
        <v>3191.1269931370398</v>
      </c>
      <c r="AV111" s="126">
        <f t="shared" si="130"/>
        <v>1602.5928803881038</v>
      </c>
      <c r="BE111" s="405" t="s">
        <v>325</v>
      </c>
      <c r="BF111" s="126">
        <f t="shared" si="131"/>
        <v>19.002314325093618</v>
      </c>
      <c r="BG111" s="126">
        <f t="shared" si="132"/>
        <v>9.4574550868613709</v>
      </c>
    </row>
    <row r="112" spans="1:59" ht="10.9" customHeight="1" x14ac:dyDescent="0.15">
      <c r="A112" s="405" t="s">
        <v>326</v>
      </c>
      <c r="B112" s="126">
        <f t="shared" si="121"/>
        <v>46501.050556331931</v>
      </c>
      <c r="C112" s="126">
        <f t="shared" si="122"/>
        <v>26156.569148196493</v>
      </c>
      <c r="M112" s="405" t="s">
        <v>326</v>
      </c>
      <c r="N112" s="126">
        <f t="shared" si="123"/>
        <v>13063.239946231795</v>
      </c>
      <c r="O112" s="126">
        <f t="shared" si="124"/>
        <v>6994.1988545026288</v>
      </c>
      <c r="X112" s="405" t="s">
        <v>326</v>
      </c>
      <c r="Y112" s="126">
        <f t="shared" si="125"/>
        <v>1135.146515705406</v>
      </c>
      <c r="Z112" s="126">
        <f t="shared" si="126"/>
        <v>307.5234298753345</v>
      </c>
      <c r="AI112" s="405" t="s">
        <v>326</v>
      </c>
      <c r="AJ112" s="126">
        <f t="shared" si="127"/>
        <v>4069.9177597116964</v>
      </c>
      <c r="AK112" s="126">
        <f t="shared" si="128"/>
        <v>2242.0278464288012</v>
      </c>
      <c r="AT112" s="405" t="s">
        <v>326</v>
      </c>
      <c r="AU112" s="126">
        <f t="shared" si="129"/>
        <v>3665.0486025109976</v>
      </c>
      <c r="AV112" s="126">
        <f t="shared" si="130"/>
        <v>1780.1485055635346</v>
      </c>
      <c r="BE112" s="405" t="s">
        <v>326</v>
      </c>
      <c r="BF112" s="126">
        <f t="shared" si="131"/>
        <v>31.72227691710717</v>
      </c>
      <c r="BG112" s="126">
        <f t="shared" si="132"/>
        <v>11.239469563408779</v>
      </c>
    </row>
    <row r="113" spans="1:59" ht="10.9" hidden="1" customHeight="1" x14ac:dyDescent="0.15">
      <c r="A113" s="405" t="s">
        <v>327</v>
      </c>
      <c r="B113" s="126">
        <f t="shared" si="121"/>
        <v>46404.423294702872</v>
      </c>
      <c r="C113" s="126">
        <f t="shared" si="122"/>
        <v>26268.270711533591</v>
      </c>
      <c r="M113" s="405" t="s">
        <v>327</v>
      </c>
      <c r="N113" s="126">
        <f t="shared" si="123"/>
        <v>12763.832330773863</v>
      </c>
      <c r="O113" s="126">
        <f t="shared" si="124"/>
        <v>6999.7575602758943</v>
      </c>
      <c r="X113" s="405" t="s">
        <v>327</v>
      </c>
      <c r="Y113" s="126">
        <f t="shared" si="125"/>
        <v>1121.3536305327918</v>
      </c>
      <c r="Z113" s="126">
        <f t="shared" si="126"/>
        <v>395.26537643281887</v>
      </c>
      <c r="AI113" s="405" t="s">
        <v>327</v>
      </c>
      <c r="AJ113" s="126">
        <f t="shared" si="127"/>
        <v>4091.1918553626442</v>
      </c>
      <c r="AK113" s="126">
        <f t="shared" si="128"/>
        <v>2695.1057414371821</v>
      </c>
      <c r="AT113" s="405" t="s">
        <v>327</v>
      </c>
      <c r="AU113" s="126">
        <f t="shared" si="129"/>
        <v>3891.0206183342434</v>
      </c>
      <c r="AV113" s="126">
        <f t="shared" si="130"/>
        <v>2173.83128213086</v>
      </c>
      <c r="BE113" s="405" t="s">
        <v>327</v>
      </c>
      <c r="BF113" s="126">
        <f t="shared" si="131"/>
        <v>32.604366490347111</v>
      </c>
      <c r="BG113" s="126">
        <f t="shared" si="132"/>
        <v>13.737327262098606</v>
      </c>
    </row>
    <row r="114" spans="1:59" ht="10.9" hidden="1" customHeight="1" x14ac:dyDescent="0.15">
      <c r="A114" s="405" t="s">
        <v>328</v>
      </c>
      <c r="B114" s="126">
        <f t="shared" si="121"/>
        <v>50685.715249065783</v>
      </c>
      <c r="C114" s="126">
        <f t="shared" si="122"/>
        <v>26231.677592142249</v>
      </c>
      <c r="M114" s="405" t="s">
        <v>328</v>
      </c>
      <c r="N114" s="126">
        <f t="shared" si="123"/>
        <v>18395.659876505837</v>
      </c>
      <c r="O114" s="126">
        <f t="shared" si="124"/>
        <v>7040.8969888658066</v>
      </c>
      <c r="X114" s="405" t="s">
        <v>328</v>
      </c>
      <c r="Y114" s="126">
        <f t="shared" si="125"/>
        <v>1105.5807984974811</v>
      </c>
      <c r="Z114" s="126">
        <f t="shared" si="126"/>
        <v>496.90464183608901</v>
      </c>
      <c r="AI114" s="405" t="s">
        <v>328</v>
      </c>
      <c r="AJ114" s="126">
        <f t="shared" si="127"/>
        <v>4152.0119743745345</v>
      </c>
      <c r="AK114" s="126">
        <f t="shared" si="128"/>
        <v>3237.9087729702583</v>
      </c>
      <c r="AT114" s="405" t="s">
        <v>328</v>
      </c>
      <c r="AU114" s="126">
        <f t="shared" si="129"/>
        <v>3954.1884070350757</v>
      </c>
      <c r="AV114" s="126">
        <f t="shared" si="130"/>
        <v>2586.8653917471802</v>
      </c>
      <c r="BE114" s="405" t="s">
        <v>328</v>
      </c>
      <c r="BF114" s="126">
        <f t="shared" si="131"/>
        <v>34.68499654532836</v>
      </c>
      <c r="BG114" s="126">
        <f t="shared" si="132"/>
        <v>16.750644900556122</v>
      </c>
    </row>
    <row r="115" spans="1:59" ht="10.9" customHeight="1" x14ac:dyDescent="0.15">
      <c r="A115" s="405" t="s">
        <v>329</v>
      </c>
      <c r="B115" s="126">
        <f t="shared" si="121"/>
        <v>55397.343146554551</v>
      </c>
      <c r="C115" s="126">
        <f t="shared" si="122"/>
        <v>25142.833302723859</v>
      </c>
      <c r="M115" s="405" t="s">
        <v>329</v>
      </c>
      <c r="N115" s="126">
        <f t="shared" si="123"/>
        <v>20512.360863043119</v>
      </c>
      <c r="O115" s="126">
        <f t="shared" si="124"/>
        <v>6415.3176001838719</v>
      </c>
      <c r="X115" s="405" t="s">
        <v>329</v>
      </c>
      <c r="Y115" s="126">
        <f t="shared" si="125"/>
        <v>2241.1656651502722</v>
      </c>
      <c r="Z115" s="126">
        <f t="shared" si="126"/>
        <v>686.83975408347305</v>
      </c>
      <c r="AI115" s="405" t="s">
        <v>329</v>
      </c>
      <c r="AJ115" s="126">
        <f t="shared" si="127"/>
        <v>4594.1591633663184</v>
      </c>
      <c r="AK115" s="126">
        <f t="shared" si="128"/>
        <v>3660.5569117515365</v>
      </c>
      <c r="AT115" s="405" t="s">
        <v>329</v>
      </c>
      <c r="AU115" s="126">
        <f t="shared" si="129"/>
        <v>5254.8300217370397</v>
      </c>
      <c r="AV115" s="126">
        <f t="shared" si="130"/>
        <v>3184.9585508016175</v>
      </c>
      <c r="BE115" s="405" t="s">
        <v>329</v>
      </c>
      <c r="BF115" s="126">
        <f t="shared" si="131"/>
        <v>63.351329120810533</v>
      </c>
      <c r="BG115" s="126">
        <f t="shared" si="132"/>
        <v>21.916747895043901</v>
      </c>
    </row>
    <row r="116" spans="1:59" ht="10.9" hidden="1" customHeight="1" x14ac:dyDescent="0.15">
      <c r="A116" s="405" t="s">
        <v>330</v>
      </c>
      <c r="B116" s="126">
        <f t="shared" si="121"/>
        <v>55412.492230972333</v>
      </c>
      <c r="C116" s="126">
        <f t="shared" si="122"/>
        <v>25009.19608881051</v>
      </c>
      <c r="M116" s="405" t="s">
        <v>330</v>
      </c>
      <c r="N116" s="126">
        <f t="shared" si="123"/>
        <v>20684.373695136564</v>
      </c>
      <c r="O116" s="126">
        <f t="shared" si="124"/>
        <v>6319.8401386011874</v>
      </c>
      <c r="X116" s="405" t="s">
        <v>330</v>
      </c>
      <c r="Y116" s="126">
        <f t="shared" si="125"/>
        <v>2174.5517285777833</v>
      </c>
      <c r="Z116" s="126">
        <f t="shared" si="126"/>
        <v>806.16161851916343</v>
      </c>
      <c r="AI116" s="405" t="s">
        <v>330</v>
      </c>
      <c r="AJ116" s="126">
        <f t="shared" si="127"/>
        <v>4602.1355691436647</v>
      </c>
      <c r="AK116" s="126">
        <f t="shared" si="128"/>
        <v>3950.2210464217392</v>
      </c>
      <c r="AT116" s="405" t="s">
        <v>330</v>
      </c>
      <c r="AU116" s="126">
        <f t="shared" si="129"/>
        <v>5718.3652995148195</v>
      </c>
      <c r="AV116" s="126">
        <f t="shared" si="130"/>
        <v>4062.2667908805524</v>
      </c>
      <c r="BE116" s="405" t="s">
        <v>330</v>
      </c>
      <c r="BF116" s="126">
        <f t="shared" si="131"/>
        <v>65.108822728128104</v>
      </c>
      <c r="BG116" s="126">
        <f t="shared" si="132"/>
        <v>26.107367578761618</v>
      </c>
    </row>
    <row r="117" spans="1:59" ht="10.9" hidden="1" customHeight="1" x14ac:dyDescent="0.15">
      <c r="A117" s="405" t="s">
        <v>331</v>
      </c>
      <c r="B117" s="126">
        <f t="shared" si="121"/>
        <v>48001.549803132577</v>
      </c>
      <c r="C117" s="126">
        <f t="shared" si="122"/>
        <v>24654.926894244843</v>
      </c>
      <c r="M117" s="405" t="s">
        <v>331</v>
      </c>
      <c r="N117" s="126">
        <f t="shared" si="123"/>
        <v>12991.343903808251</v>
      </c>
      <c r="O117" s="126">
        <f t="shared" si="124"/>
        <v>6162.596047693457</v>
      </c>
      <c r="X117" s="405" t="s">
        <v>331</v>
      </c>
      <c r="Y117" s="126">
        <f t="shared" si="125"/>
        <v>2139.3769864880778</v>
      </c>
      <c r="Z117" s="126">
        <f t="shared" si="126"/>
        <v>1012.0510590870032</v>
      </c>
      <c r="AI117" s="405" t="s">
        <v>331</v>
      </c>
      <c r="AJ117" s="126">
        <f t="shared" si="127"/>
        <v>4628.9975011799943</v>
      </c>
      <c r="AK117" s="126">
        <f t="shared" si="128"/>
        <v>4253.2292442504095</v>
      </c>
      <c r="AT117" s="405" t="s">
        <v>331</v>
      </c>
      <c r="AU117" s="126">
        <f t="shared" si="129"/>
        <v>14599.020922634685</v>
      </c>
      <c r="AV117" s="126">
        <f t="shared" si="130"/>
        <v>5719.7354623818655</v>
      </c>
      <c r="BE117" s="405" t="s">
        <v>331</v>
      </c>
      <c r="BF117" s="126">
        <f t="shared" si="131"/>
        <v>65.884459729991519</v>
      </c>
      <c r="BG117" s="126">
        <f t="shared" si="132"/>
        <v>32.274648189257491</v>
      </c>
    </row>
    <row r="118" spans="1:59" ht="10.9" customHeight="1" x14ac:dyDescent="0.15">
      <c r="A118" s="405" t="s">
        <v>332</v>
      </c>
      <c r="B118" s="126">
        <f t="shared" si="121"/>
        <v>53216.244839547035</v>
      </c>
      <c r="C118" s="126">
        <f t="shared" si="122"/>
        <v>30144.19662738037</v>
      </c>
      <c r="M118" s="405" t="s">
        <v>332</v>
      </c>
      <c r="N118" s="126">
        <f t="shared" si="123"/>
        <v>14278.87571188617</v>
      </c>
      <c r="O118" s="126">
        <f t="shared" si="124"/>
        <v>7529.7723902277912</v>
      </c>
      <c r="X118" s="405" t="s">
        <v>332</v>
      </c>
      <c r="Y118" s="126">
        <f t="shared" si="125"/>
        <v>2773.0776237298051</v>
      </c>
      <c r="Z118" s="126">
        <f t="shared" si="126"/>
        <v>1193.3320942768119</v>
      </c>
      <c r="AI118" s="405" t="s">
        <v>332</v>
      </c>
      <c r="AJ118" s="126">
        <f t="shared" si="127"/>
        <v>5799.7325173477411</v>
      </c>
      <c r="AK118" s="126">
        <f t="shared" si="128"/>
        <v>4801.8622745135644</v>
      </c>
      <c r="AT118" s="405" t="s">
        <v>332</v>
      </c>
      <c r="AU118" s="126">
        <f t="shared" si="129"/>
        <v>25449.112548164914</v>
      </c>
      <c r="AV118" s="126">
        <f t="shared" si="130"/>
        <v>6729.7931912766762</v>
      </c>
      <c r="BE118" s="405" t="s">
        <v>332</v>
      </c>
      <c r="BF118" s="126">
        <f t="shared" si="131"/>
        <v>88.108144355815469</v>
      </c>
      <c r="BG118" s="126">
        <f t="shared" si="132"/>
        <v>39.341100230820437</v>
      </c>
    </row>
    <row r="119" spans="1:59" ht="10.9" hidden="1" customHeight="1" x14ac:dyDescent="0.15">
      <c r="A119" s="405" t="s">
        <v>333</v>
      </c>
      <c r="B119" s="126">
        <f t="shared" si="121"/>
        <v>53184.910118519831</v>
      </c>
      <c r="C119" s="126">
        <f t="shared" si="122"/>
        <v>36341.659559454507</v>
      </c>
      <c r="M119" s="405" t="s">
        <v>333</v>
      </c>
      <c r="N119" s="126">
        <f t="shared" si="123"/>
        <v>14259.105075410118</v>
      </c>
      <c r="O119" s="126">
        <f t="shared" si="124"/>
        <v>9093.0227026335215</v>
      </c>
      <c r="X119" s="405" t="s">
        <v>333</v>
      </c>
      <c r="Y119" s="126">
        <f t="shared" si="125"/>
        <v>2764.1270829050409</v>
      </c>
      <c r="Z119" s="126">
        <f t="shared" si="126"/>
        <v>1389.437919740488</v>
      </c>
      <c r="AI119" s="405" t="s">
        <v>333</v>
      </c>
      <c r="AJ119" s="126">
        <f t="shared" si="127"/>
        <v>5799.5667381041667</v>
      </c>
      <c r="AK119" s="126">
        <f t="shared" si="128"/>
        <v>5304.9147720513874</v>
      </c>
      <c r="AT119" s="405" t="s">
        <v>333</v>
      </c>
      <c r="AU119" s="126">
        <f t="shared" si="129"/>
        <v>25940.618544136854</v>
      </c>
      <c r="AV119" s="126">
        <f t="shared" si="130"/>
        <v>7889.6884556418618</v>
      </c>
      <c r="BE119" s="405" t="s">
        <v>333</v>
      </c>
      <c r="BF119" s="126">
        <f t="shared" si="131"/>
        <v>89.650419413066274</v>
      </c>
      <c r="BG119" s="126">
        <f t="shared" si="132"/>
        <v>46.77243163175325</v>
      </c>
    </row>
    <row r="120" spans="1:59" ht="10.9" hidden="1" customHeight="1" x14ac:dyDescent="0.15">
      <c r="A120" s="405" t="s">
        <v>334</v>
      </c>
      <c r="B120" s="126">
        <f t="shared" si="121"/>
        <v>53023.831893991861</v>
      </c>
      <c r="C120" s="126">
        <f t="shared" si="122"/>
        <v>42857.701647168375</v>
      </c>
      <c r="M120" s="405" t="s">
        <v>334</v>
      </c>
      <c r="N120" s="126">
        <f t="shared" si="123"/>
        <v>14269.056065845771</v>
      </c>
      <c r="O120" s="126">
        <f t="shared" si="124"/>
        <v>10671.483249673824</v>
      </c>
      <c r="X120" s="405" t="s">
        <v>334</v>
      </c>
      <c r="Y120" s="126">
        <f t="shared" si="125"/>
        <v>2756.5745480527626</v>
      </c>
      <c r="Z120" s="126">
        <f t="shared" si="126"/>
        <v>1500.3219219570171</v>
      </c>
      <c r="AI120" s="405" t="s">
        <v>334</v>
      </c>
      <c r="AJ120" s="126">
        <f t="shared" si="127"/>
        <v>5805.5760789660362</v>
      </c>
      <c r="AK120" s="126">
        <f t="shared" si="128"/>
        <v>5491.6424162236699</v>
      </c>
      <c r="AT120" s="405" t="s">
        <v>334</v>
      </c>
      <c r="AU120" s="126">
        <f t="shared" si="129"/>
        <v>25650.833446501081</v>
      </c>
      <c r="AV120" s="126">
        <f t="shared" si="130"/>
        <v>9072.2866644903097</v>
      </c>
      <c r="BE120" s="405" t="s">
        <v>334</v>
      </c>
      <c r="BF120" s="126">
        <f t="shared" si="131"/>
        <v>90.406109837447062</v>
      </c>
      <c r="BG120" s="126">
        <f t="shared" si="132"/>
        <v>51.616813229921803</v>
      </c>
    </row>
    <row r="121" spans="1:59" ht="10.9" customHeight="1" x14ac:dyDescent="0.15">
      <c r="A121" s="405" t="s">
        <v>335</v>
      </c>
      <c r="B121" s="126">
        <f t="shared" si="121"/>
        <v>58418.465352669198</v>
      </c>
      <c r="C121" s="126">
        <f t="shared" si="122"/>
        <v>48719.726281987772</v>
      </c>
      <c r="M121" s="405" t="s">
        <v>335</v>
      </c>
      <c r="N121" s="126">
        <f t="shared" si="123"/>
        <v>15828.981675907144</v>
      </c>
      <c r="O121" s="126">
        <f t="shared" si="124"/>
        <v>12126.877855742125</v>
      </c>
      <c r="X121" s="405" t="s">
        <v>335</v>
      </c>
      <c r="Y121" s="126">
        <f t="shared" si="125"/>
        <v>3393.8638096934392</v>
      </c>
      <c r="Z121" s="126">
        <f t="shared" si="126"/>
        <v>1685.6472772688471</v>
      </c>
      <c r="AI121" s="405" t="s">
        <v>335</v>
      </c>
      <c r="AJ121" s="126">
        <f t="shared" si="127"/>
        <v>6968.6324583945652</v>
      </c>
      <c r="AK121" s="126">
        <f t="shared" si="128"/>
        <v>6154.004685337085</v>
      </c>
      <c r="AT121" s="405" t="s">
        <v>335</v>
      </c>
      <c r="AU121" s="126">
        <f t="shared" si="129"/>
        <v>33308.323433351841</v>
      </c>
      <c r="AV121" s="126">
        <f t="shared" si="130"/>
        <v>10479.718793061853</v>
      </c>
      <c r="BE121" s="405" t="s">
        <v>335</v>
      </c>
      <c r="BF121" s="126">
        <f t="shared" si="131"/>
        <v>111.38496637292602</v>
      </c>
      <c r="BG121" s="126">
        <f t="shared" si="132"/>
        <v>58.666311317532113</v>
      </c>
    </row>
    <row r="122" spans="1:59" ht="10.9" hidden="1" customHeight="1" x14ac:dyDescent="0.15">
      <c r="A122" s="405" t="s">
        <v>336</v>
      </c>
      <c r="B122" s="126">
        <f t="shared" si="121"/>
        <v>58355.138289713621</v>
      </c>
      <c r="C122" s="126">
        <f t="shared" si="122"/>
        <v>54232.715735268415</v>
      </c>
      <c r="M122" s="405" t="s">
        <v>336</v>
      </c>
      <c r="N122" s="126">
        <f t="shared" si="123"/>
        <v>15796.217738271451</v>
      </c>
      <c r="O122" s="126">
        <f t="shared" si="124"/>
        <v>13601.834929764478</v>
      </c>
      <c r="X122" s="405" t="s">
        <v>336</v>
      </c>
      <c r="Y122" s="126">
        <f t="shared" si="125"/>
        <v>3370.9522274470119</v>
      </c>
      <c r="Z122" s="126">
        <f t="shared" si="126"/>
        <v>1834.4366242050407</v>
      </c>
      <c r="AI122" s="405" t="s">
        <v>336</v>
      </c>
      <c r="AJ122" s="126">
        <f t="shared" si="127"/>
        <v>7046.5855864777786</v>
      </c>
      <c r="AK122" s="126">
        <f t="shared" si="128"/>
        <v>6756.4264258955745</v>
      </c>
      <c r="AT122" s="405" t="s">
        <v>336</v>
      </c>
      <c r="AU122" s="126">
        <f t="shared" si="129"/>
        <v>34402.248797831293</v>
      </c>
      <c r="AV122" s="126">
        <f t="shared" si="130"/>
        <v>13397.74173718169</v>
      </c>
      <c r="BE122" s="405" t="s">
        <v>336</v>
      </c>
      <c r="BF122" s="126">
        <f t="shared" si="131"/>
        <v>113.89436841371179</v>
      </c>
      <c r="BG122" s="126">
        <f t="shared" si="132"/>
        <v>66.08933639926363</v>
      </c>
    </row>
    <row r="123" spans="1:59" ht="10.9" hidden="1" customHeight="1" x14ac:dyDescent="0.15">
      <c r="A123" s="405" t="s">
        <v>337</v>
      </c>
      <c r="B123" s="126">
        <f t="shared" si="121"/>
        <v>58176.842091218452</v>
      </c>
      <c r="C123" s="126">
        <f t="shared" si="122"/>
        <v>56085.220614748134</v>
      </c>
      <c r="M123" s="405" t="s">
        <v>337</v>
      </c>
      <c r="N123" s="126">
        <f t="shared" si="123"/>
        <v>15788.196312874368</v>
      </c>
      <c r="O123" s="126">
        <f t="shared" si="124"/>
        <v>14199.22963367376</v>
      </c>
      <c r="X123" s="405" t="s">
        <v>337</v>
      </c>
      <c r="Y123" s="126">
        <f t="shared" si="125"/>
        <v>3325.8768540859946</v>
      </c>
      <c r="Z123" s="126">
        <f t="shared" si="126"/>
        <v>1854.1030025097991</v>
      </c>
      <c r="AI123" s="405" t="s">
        <v>337</v>
      </c>
      <c r="AJ123" s="126">
        <f t="shared" si="127"/>
        <v>7038.32120911529</v>
      </c>
      <c r="AK123" s="126">
        <f t="shared" si="128"/>
        <v>6776.8395736804359</v>
      </c>
      <c r="AT123" s="405" t="s">
        <v>337</v>
      </c>
      <c r="AU123" s="126">
        <f t="shared" si="129"/>
        <v>35695.639051218161</v>
      </c>
      <c r="AV123" s="126">
        <f t="shared" si="130"/>
        <v>15048.805215820921</v>
      </c>
      <c r="BE123" s="405" t="s">
        <v>337</v>
      </c>
      <c r="BF123" s="126">
        <f t="shared" si="131"/>
        <v>114.95323071149791</v>
      </c>
      <c r="BG123" s="126">
        <f t="shared" si="132"/>
        <v>68.486998207532423</v>
      </c>
    </row>
    <row r="124" spans="1:59" ht="10.9" customHeight="1" x14ac:dyDescent="0.15">
      <c r="A124" s="405" t="s">
        <v>338</v>
      </c>
      <c r="B124" s="126">
        <f t="shared" si="121"/>
        <v>65352.164944302247</v>
      </c>
      <c r="C124" s="126">
        <f t="shared" si="122"/>
        <v>59822.28003985573</v>
      </c>
      <c r="M124" s="405" t="s">
        <v>338</v>
      </c>
      <c r="N124" s="126">
        <f t="shared" si="123"/>
        <v>17915.482300571912</v>
      </c>
      <c r="O124" s="126">
        <f t="shared" si="124"/>
        <v>15371.780709944735</v>
      </c>
      <c r="X124" s="405" t="s">
        <v>338</v>
      </c>
      <c r="Y124" s="126">
        <f t="shared" si="125"/>
        <v>4443.8472929867503</v>
      </c>
      <c r="Z124" s="126">
        <f t="shared" si="126"/>
        <v>2104.0327656573932</v>
      </c>
      <c r="AI124" s="405" t="s">
        <v>338</v>
      </c>
      <c r="AJ124" s="126">
        <f t="shared" si="127"/>
        <v>8251.2306616064052</v>
      </c>
      <c r="AK124" s="126">
        <f t="shared" si="128"/>
        <v>7503.845988580324</v>
      </c>
      <c r="AT124" s="405" t="s">
        <v>338</v>
      </c>
      <c r="AU124" s="126">
        <f t="shared" si="129"/>
        <v>49655.479084347498</v>
      </c>
      <c r="AV124" s="126">
        <f t="shared" si="130"/>
        <v>19192.793842081108</v>
      </c>
      <c r="BE124" s="405" t="s">
        <v>338</v>
      </c>
      <c r="BF124" s="126">
        <f t="shared" si="131"/>
        <v>153.78803511613353</v>
      </c>
      <c r="BG124" s="126">
        <f t="shared" si="132"/>
        <v>78.616025181962925</v>
      </c>
    </row>
    <row r="125" spans="1:59" ht="10.9" hidden="1" customHeight="1" x14ac:dyDescent="0.15">
      <c r="A125" s="405" t="s">
        <v>339</v>
      </c>
      <c r="B125" s="126">
        <f t="shared" si="121"/>
        <v>65172.53169819992</v>
      </c>
      <c r="C125" s="126">
        <f t="shared" si="122"/>
        <v>62998.055546846132</v>
      </c>
      <c r="M125" s="405" t="s">
        <v>339</v>
      </c>
      <c r="N125" s="126">
        <f t="shared" si="123"/>
        <v>17895.690661539647</v>
      </c>
      <c r="O125" s="126">
        <f t="shared" si="124"/>
        <v>16388.123553026388</v>
      </c>
      <c r="X125" s="405" t="s">
        <v>339</v>
      </c>
      <c r="Y125" s="126">
        <f t="shared" si="125"/>
        <v>4405.5053627956804</v>
      </c>
      <c r="Z125" s="126">
        <f t="shared" si="126"/>
        <v>2353.0778506440274</v>
      </c>
      <c r="AI125" s="405" t="s">
        <v>339</v>
      </c>
      <c r="AJ125" s="126">
        <f t="shared" si="127"/>
        <v>8236.4491823744884</v>
      </c>
      <c r="AK125" s="126">
        <f t="shared" si="128"/>
        <v>7951.5298737066014</v>
      </c>
      <c r="AT125" s="405" t="s">
        <v>339</v>
      </c>
      <c r="AU125" s="126">
        <f t="shared" si="129"/>
        <v>49607.810550344293</v>
      </c>
      <c r="AV125" s="126">
        <f t="shared" si="130"/>
        <v>22314.996776071701</v>
      </c>
      <c r="BE125" s="405" t="s">
        <v>339</v>
      </c>
      <c r="BF125" s="126">
        <f t="shared" si="131"/>
        <v>154.60944434067142</v>
      </c>
      <c r="BG125" s="126">
        <f t="shared" si="132"/>
        <v>88.316889277369754</v>
      </c>
    </row>
    <row r="126" spans="1:59" ht="10.9" hidden="1" customHeight="1" x14ac:dyDescent="0.15">
      <c r="A126" s="405" t="s">
        <v>340</v>
      </c>
      <c r="B126" s="126">
        <f t="shared" si="121"/>
        <v>65118.918249741459</v>
      </c>
      <c r="C126" s="126">
        <f t="shared" si="122"/>
        <v>63871.590376819622</v>
      </c>
      <c r="M126" s="405" t="s">
        <v>340</v>
      </c>
      <c r="N126" s="126">
        <f t="shared" si="123"/>
        <v>17847.475772507929</v>
      </c>
      <c r="O126" s="126">
        <f t="shared" si="124"/>
        <v>16735.791376530953</v>
      </c>
      <c r="X126" s="405" t="s">
        <v>340</v>
      </c>
      <c r="Y126" s="126">
        <f t="shared" si="125"/>
        <v>4385.4607762355718</v>
      </c>
      <c r="Z126" s="126">
        <f t="shared" si="126"/>
        <v>2494.8794273591352</v>
      </c>
      <c r="AI126" s="405" t="s">
        <v>340</v>
      </c>
      <c r="AJ126" s="126">
        <f t="shared" si="127"/>
        <v>8241.1724728115787</v>
      </c>
      <c r="AK126" s="126">
        <f t="shared" si="128"/>
        <v>7991.9634879352834</v>
      </c>
      <c r="AT126" s="405" t="s">
        <v>340</v>
      </c>
      <c r="AU126" s="126">
        <f t="shared" si="129"/>
        <v>50754.381320150089</v>
      </c>
      <c r="AV126" s="126">
        <f t="shared" si="130"/>
        <v>25853.467821855171</v>
      </c>
      <c r="BE126" s="405" t="s">
        <v>340</v>
      </c>
      <c r="BF126" s="126">
        <f t="shared" si="131"/>
        <v>155.44300169506926</v>
      </c>
      <c r="BG126" s="126">
        <f t="shared" si="132"/>
        <v>94.053010004553997</v>
      </c>
    </row>
    <row r="127" spans="1:59" ht="10.9" customHeight="1" x14ac:dyDescent="0.15">
      <c r="A127" s="405" t="s">
        <v>341</v>
      </c>
      <c r="B127" s="126">
        <f t="shared" si="121"/>
        <v>73141.644541265065</v>
      </c>
      <c r="C127" s="126">
        <f t="shared" si="122"/>
        <v>67550.205782681558</v>
      </c>
      <c r="M127" s="405" t="s">
        <v>341</v>
      </c>
      <c r="N127" s="126">
        <f t="shared" si="123"/>
        <v>20359.870906402219</v>
      </c>
      <c r="O127" s="126">
        <f t="shared" si="124"/>
        <v>18018.479102005917</v>
      </c>
      <c r="X127" s="405" t="s">
        <v>341</v>
      </c>
      <c r="Y127" s="126">
        <f t="shared" si="125"/>
        <v>5763.0545319280654</v>
      </c>
      <c r="Z127" s="126">
        <f t="shared" si="126"/>
        <v>2778.8386406655068</v>
      </c>
      <c r="AI127" s="405" t="s">
        <v>341</v>
      </c>
      <c r="AJ127" s="126">
        <f t="shared" si="127"/>
        <v>8937.0985013393456</v>
      </c>
      <c r="AK127" s="126">
        <f t="shared" si="128"/>
        <v>8601.9280418105864</v>
      </c>
      <c r="AT127" s="405" t="s">
        <v>341</v>
      </c>
      <c r="AU127" s="126">
        <f t="shared" si="129"/>
        <v>84393.939304065527</v>
      </c>
      <c r="AV127" s="126">
        <f t="shared" si="130"/>
        <v>40894.050968078838</v>
      </c>
      <c r="BE127" s="405" t="s">
        <v>341</v>
      </c>
      <c r="BF127" s="126">
        <f t="shared" si="131"/>
        <v>204.70746693571317</v>
      </c>
      <c r="BG127" s="126">
        <f t="shared" si="132"/>
        <v>106.37100728368522</v>
      </c>
    </row>
    <row r="128" spans="1:59" ht="10.9" hidden="1" customHeight="1" x14ac:dyDescent="0.15">
      <c r="A128" s="405" t="s">
        <v>342</v>
      </c>
      <c r="B128" s="126">
        <f t="shared" si="121"/>
        <v>73120.665925150854</v>
      </c>
      <c r="C128" s="126">
        <f t="shared" si="122"/>
        <v>71146.072568810705</v>
      </c>
      <c r="M128" s="405" t="s">
        <v>342</v>
      </c>
      <c r="N128" s="126">
        <f t="shared" si="123"/>
        <v>20294.983945736094</v>
      </c>
      <c r="O128" s="126">
        <f t="shared" si="124"/>
        <v>19060.930821091628</v>
      </c>
      <c r="X128" s="405" t="s">
        <v>342</v>
      </c>
      <c r="Y128" s="126">
        <f t="shared" si="125"/>
        <v>5747.3000652586479</v>
      </c>
      <c r="Z128" s="126">
        <f t="shared" si="126"/>
        <v>3138.4131956714</v>
      </c>
      <c r="AI128" s="405" t="s">
        <v>342</v>
      </c>
      <c r="AJ128" s="126">
        <f t="shared" si="127"/>
        <v>8913.1436109581737</v>
      </c>
      <c r="AK128" s="126">
        <f t="shared" si="128"/>
        <v>8665.3707917678257</v>
      </c>
      <c r="AT128" s="405" t="s">
        <v>342</v>
      </c>
      <c r="AU128" s="126">
        <f t="shared" si="129"/>
        <v>85973.078647452538</v>
      </c>
      <c r="AV128" s="126">
        <f t="shared" si="130"/>
        <v>47649.6388516476</v>
      </c>
      <c r="BE128" s="405" t="s">
        <v>342</v>
      </c>
      <c r="BF128" s="126">
        <f t="shared" si="131"/>
        <v>206.85949958418942</v>
      </c>
      <c r="BG128" s="126">
        <f t="shared" si="132"/>
        <v>120.268493667633</v>
      </c>
    </row>
    <row r="129" spans="1:59" ht="10.9" hidden="1" customHeight="1" x14ac:dyDescent="0.15">
      <c r="A129" s="405" t="s">
        <v>343</v>
      </c>
      <c r="B129" s="126">
        <f t="shared" si="121"/>
        <v>72892.71196227039</v>
      </c>
      <c r="C129" s="126">
        <f t="shared" si="122"/>
        <v>71891.584196165233</v>
      </c>
      <c r="M129" s="405" t="s">
        <v>343</v>
      </c>
      <c r="N129" s="126">
        <f t="shared" si="123"/>
        <v>20255.390598189479</v>
      </c>
      <c r="O129" s="126">
        <f t="shared" si="124"/>
        <v>19328.912893624758</v>
      </c>
      <c r="X129" s="405" t="s">
        <v>343</v>
      </c>
      <c r="Y129" s="126">
        <f t="shared" si="125"/>
        <v>5714.922298707178</v>
      </c>
      <c r="Z129" s="126">
        <f t="shared" si="126"/>
        <v>3291.0244926581881</v>
      </c>
      <c r="AI129" s="405" t="s">
        <v>343</v>
      </c>
      <c r="AJ129" s="126">
        <f t="shared" si="127"/>
        <v>8895.9663509529382</v>
      </c>
      <c r="AK129" s="126">
        <f t="shared" si="128"/>
        <v>8657.7564206405623</v>
      </c>
      <c r="AT129" s="405" t="s">
        <v>343</v>
      </c>
      <c r="AU129" s="126">
        <f t="shared" si="129"/>
        <v>89518.60338655622</v>
      </c>
      <c r="AV129" s="126">
        <f t="shared" si="130"/>
        <v>54290.048638839951</v>
      </c>
      <c r="BE129" s="405" t="s">
        <v>343</v>
      </c>
      <c r="BF129" s="126">
        <f t="shared" si="131"/>
        <v>207.6473901209647</v>
      </c>
      <c r="BG129" s="126">
        <f t="shared" si="132"/>
        <v>126.82883395688116</v>
      </c>
    </row>
    <row r="130" spans="1:59" ht="10.9" customHeight="1" x14ac:dyDescent="0.15">
      <c r="A130" s="405" t="s">
        <v>344</v>
      </c>
      <c r="B130" s="126">
        <f t="shared" si="121"/>
        <v>75629.143690025667</v>
      </c>
      <c r="C130" s="126">
        <f t="shared" si="122"/>
        <v>73550.16370879981</v>
      </c>
      <c r="M130" s="405" t="s">
        <v>344</v>
      </c>
      <c r="N130" s="126">
        <f t="shared" si="123"/>
        <v>21261.217100542261</v>
      </c>
      <c r="O130" s="126">
        <f t="shared" si="124"/>
        <v>19929.670922504436</v>
      </c>
      <c r="X130" s="405" t="s">
        <v>344</v>
      </c>
      <c r="Y130" s="126">
        <f t="shared" si="125"/>
        <v>6134.8418741879659</v>
      </c>
      <c r="Z130" s="126">
        <f t="shared" si="126"/>
        <v>3447.252468361587</v>
      </c>
      <c r="AI130" s="405" t="s">
        <v>344</v>
      </c>
      <c r="AJ130" s="126">
        <f t="shared" si="127"/>
        <v>9082.015394316908</v>
      </c>
      <c r="AK130" s="126">
        <f t="shared" si="128"/>
        <v>8815.1693343810894</v>
      </c>
      <c r="AT130" s="405" t="s">
        <v>344</v>
      </c>
      <c r="AU130" s="126">
        <f t="shared" si="129"/>
        <v>102511.58566736955</v>
      </c>
      <c r="AV130" s="126">
        <f t="shared" si="130"/>
        <v>60412.405511932164</v>
      </c>
      <c r="BE130" s="405" t="s">
        <v>344</v>
      </c>
      <c r="BF130" s="126">
        <f t="shared" si="131"/>
        <v>225.60868640506391</v>
      </c>
      <c r="BG130" s="126">
        <f t="shared" si="132"/>
        <v>134.32325280343161</v>
      </c>
    </row>
    <row r="131" spans="1:59" ht="10.9" hidden="1" customHeight="1" x14ac:dyDescent="0.15">
      <c r="A131" s="405" t="s">
        <v>359</v>
      </c>
      <c r="B131" s="126">
        <f t="shared" si="121"/>
        <v>75526.611239048027</v>
      </c>
      <c r="C131" s="126">
        <f t="shared" si="122"/>
        <v>74397.808564659863</v>
      </c>
      <c r="M131" s="405" t="s">
        <v>359</v>
      </c>
      <c r="N131" s="126">
        <f t="shared" si="123"/>
        <v>21249.245243030698</v>
      </c>
      <c r="O131" s="126">
        <f t="shared" si="124"/>
        <v>20273.455629167052</v>
      </c>
      <c r="X131" s="405" t="s">
        <v>359</v>
      </c>
      <c r="Y131" s="126">
        <f t="shared" si="125"/>
        <v>6094.049727632304</v>
      </c>
      <c r="Z131" s="126">
        <f t="shared" si="126"/>
        <v>3538.6040167787114</v>
      </c>
      <c r="AI131" s="405" t="s">
        <v>359</v>
      </c>
      <c r="AJ131" s="126">
        <f t="shared" si="127"/>
        <v>9096.27330877452</v>
      </c>
      <c r="AK131" s="126">
        <f t="shared" si="128"/>
        <v>8851.057848542916</v>
      </c>
      <c r="AT131" s="405" t="s">
        <v>359</v>
      </c>
      <c r="AU131" s="126">
        <f t="shared" si="129"/>
        <v>122670.80960383463</v>
      </c>
      <c r="AV131" s="126">
        <f t="shared" si="130"/>
        <v>73498.76664162855</v>
      </c>
      <c r="BE131" s="405" t="s">
        <v>359</v>
      </c>
      <c r="BF131" s="126">
        <f t="shared" si="131"/>
        <v>228.83772896538844</v>
      </c>
      <c r="BG131" s="126">
        <f t="shared" si="132"/>
        <v>140.18505182965112</v>
      </c>
    </row>
    <row r="132" spans="1:59" ht="10.9" hidden="1" customHeight="1" x14ac:dyDescent="0.15">
      <c r="A132" s="405" t="s">
        <v>345</v>
      </c>
      <c r="B132" s="126">
        <f t="shared" si="121"/>
        <v>75478.501153704943</v>
      </c>
      <c r="C132" s="126">
        <f t="shared" si="122"/>
        <v>74507.36976399718</v>
      </c>
      <c r="M132" s="405" t="s">
        <v>345</v>
      </c>
      <c r="N132" s="126">
        <f t="shared" si="123"/>
        <v>21280.268897276019</v>
      </c>
      <c r="O132" s="126">
        <f t="shared" si="124"/>
        <v>20367.691012916333</v>
      </c>
      <c r="X132" s="405" t="s">
        <v>345</v>
      </c>
      <c r="Y132" s="126">
        <f t="shared" si="125"/>
        <v>6052.5290077548552</v>
      </c>
      <c r="Z132" s="126">
        <f t="shared" si="126"/>
        <v>3541.3642006522291</v>
      </c>
      <c r="AI132" s="405" t="s">
        <v>345</v>
      </c>
      <c r="AJ132" s="126">
        <f t="shared" si="127"/>
        <v>9082.6445729500319</v>
      </c>
      <c r="AK132" s="126">
        <f t="shared" si="128"/>
        <v>8840.9520613381756</v>
      </c>
      <c r="AT132" s="405" t="s">
        <v>345</v>
      </c>
      <c r="AU132" s="126">
        <f t="shared" si="129"/>
        <v>124567.30218701399</v>
      </c>
      <c r="AV132" s="126">
        <f t="shared" si="130"/>
        <v>77141.644738934541</v>
      </c>
      <c r="BE132" s="405" t="s">
        <v>345</v>
      </c>
      <c r="BF132" s="126">
        <f t="shared" si="131"/>
        <v>230.12979466781297</v>
      </c>
      <c r="BG132" s="126">
        <f t="shared" si="132"/>
        <v>142.15707350330482</v>
      </c>
    </row>
    <row r="133" spans="1:59" ht="10.9" customHeight="1" x14ac:dyDescent="0.15">
      <c r="A133" s="405" t="s">
        <v>346</v>
      </c>
      <c r="B133" s="126">
        <f t="shared" si="121"/>
        <v>76912.873694266178</v>
      </c>
      <c r="C133" s="126">
        <f t="shared" si="122"/>
        <v>73276.025760398756</v>
      </c>
      <c r="M133" s="405" t="s">
        <v>346</v>
      </c>
      <c r="N133" s="126">
        <f t="shared" si="123"/>
        <v>21885.248190955037</v>
      </c>
      <c r="O133" s="126">
        <f t="shared" si="124"/>
        <v>19782.965965136074</v>
      </c>
      <c r="X133" s="405" t="s">
        <v>346</v>
      </c>
      <c r="Y133" s="126">
        <f t="shared" si="125"/>
        <v>6691.8494488730821</v>
      </c>
      <c r="Z133" s="126">
        <f t="shared" si="126"/>
        <v>3624.3200720653999</v>
      </c>
      <c r="AI133" s="405" t="s">
        <v>346</v>
      </c>
      <c r="AJ133" s="126">
        <f t="shared" si="127"/>
        <v>9250.360481876467</v>
      </c>
      <c r="AK133" s="126">
        <f t="shared" si="128"/>
        <v>8641.8665844555362</v>
      </c>
      <c r="AT133" s="405" t="s">
        <v>346</v>
      </c>
      <c r="AU133" s="126">
        <f t="shared" si="129"/>
        <v>176343.08921352326</v>
      </c>
      <c r="AV133" s="126">
        <f t="shared" si="130"/>
        <v>102506.06917442527</v>
      </c>
      <c r="BE133" s="405" t="s">
        <v>346</v>
      </c>
      <c r="BF133" s="126">
        <f t="shared" si="131"/>
        <v>261.46837415891935</v>
      </c>
      <c r="BG133" s="126">
        <f t="shared" si="132"/>
        <v>149.68191118581171</v>
      </c>
    </row>
    <row r="134" spans="1:59" ht="10.9" hidden="1" customHeight="1" x14ac:dyDescent="0.15">
      <c r="A134" s="405" t="s">
        <v>347</v>
      </c>
      <c r="B134" s="126">
        <f t="shared" si="121"/>
        <v>76754.692866657279</v>
      </c>
      <c r="C134" s="126">
        <f t="shared" si="122"/>
        <v>73820.918329246779</v>
      </c>
      <c r="M134" s="405" t="s">
        <v>347</v>
      </c>
      <c r="N134" s="126">
        <f t="shared" si="123"/>
        <v>21861.638157226578</v>
      </c>
      <c r="O134" s="126">
        <f t="shared" si="124"/>
        <v>20006.100182995626</v>
      </c>
      <c r="X134" s="405" t="s">
        <v>347</v>
      </c>
      <c r="Y134" s="126">
        <f t="shared" si="125"/>
        <v>6630.6757510840716</v>
      </c>
      <c r="Z134" s="126">
        <f t="shared" si="126"/>
        <v>3738.1618548964689</v>
      </c>
      <c r="AI134" s="405" t="s">
        <v>347</v>
      </c>
      <c r="AJ134" s="126">
        <f t="shared" si="127"/>
        <v>9243.6851512723206</v>
      </c>
      <c r="AK134" s="126">
        <f t="shared" si="128"/>
        <v>8687.406925602887</v>
      </c>
      <c r="AT134" s="405" t="s">
        <v>347</v>
      </c>
      <c r="AU134" s="126">
        <f t="shared" si="129"/>
        <v>188780.64944829259</v>
      </c>
      <c r="AV134" s="126">
        <f t="shared" si="130"/>
        <v>115213.15651063845</v>
      </c>
      <c r="BE134" s="405" t="s">
        <v>347</v>
      </c>
      <c r="BF134" s="126">
        <f t="shared" si="131"/>
        <v>264.62555800372485</v>
      </c>
      <c r="BG134" s="126">
        <f t="shared" si="132"/>
        <v>157.18949173093702</v>
      </c>
    </row>
    <row r="135" spans="1:59" ht="10.9" hidden="1" customHeight="1" x14ac:dyDescent="0.15">
      <c r="A135" s="405" t="s">
        <v>348</v>
      </c>
      <c r="B135" s="126">
        <f t="shared" si="121"/>
        <v>76648.105150649484</v>
      </c>
      <c r="C135" s="126">
        <f t="shared" si="122"/>
        <v>73927.134197145788</v>
      </c>
      <c r="M135" s="405" t="s">
        <v>348</v>
      </c>
      <c r="N135" s="126">
        <f t="shared" si="123"/>
        <v>21866.549446394438</v>
      </c>
      <c r="O135" s="126">
        <f t="shared" si="124"/>
        <v>20083.918523012893</v>
      </c>
      <c r="X135" s="405" t="s">
        <v>348</v>
      </c>
      <c r="Y135" s="126">
        <f t="shared" si="125"/>
        <v>6591.2211799307452</v>
      </c>
      <c r="Z135" s="126">
        <f t="shared" si="126"/>
        <v>3789.7585577884929</v>
      </c>
      <c r="AI135" s="405" t="s">
        <v>348</v>
      </c>
      <c r="AJ135" s="126">
        <f t="shared" si="127"/>
        <v>9226.2527497272094</v>
      </c>
      <c r="AK135" s="126">
        <f t="shared" si="128"/>
        <v>8690.4298742405554</v>
      </c>
      <c r="AT135" s="405" t="s">
        <v>348</v>
      </c>
      <c r="AU135" s="126">
        <f t="shared" si="129"/>
        <v>196940.86442952981</v>
      </c>
      <c r="AV135" s="126">
        <f t="shared" si="130"/>
        <v>125693.55961100888</v>
      </c>
      <c r="BE135" s="405" t="s">
        <v>348</v>
      </c>
      <c r="BF135" s="126">
        <f t="shared" si="131"/>
        <v>267.19228875819755</v>
      </c>
      <c r="BG135" s="126">
        <f t="shared" si="132"/>
        <v>161.87341637393391</v>
      </c>
    </row>
    <row r="136" spans="1:59" ht="10.9" customHeight="1" x14ac:dyDescent="0.15">
      <c r="A136" s="405" t="s">
        <v>543</v>
      </c>
      <c r="B136" s="126">
        <f t="shared" si="121"/>
        <v>77733.578691606075</v>
      </c>
      <c r="C136" s="126">
        <f t="shared" si="122"/>
        <v>74481.585047267188</v>
      </c>
      <c r="M136" s="405" t="s">
        <v>543</v>
      </c>
      <c r="N136" s="126">
        <f t="shared" si="123"/>
        <v>22371.488408345886</v>
      </c>
      <c r="O136" s="126">
        <f t="shared" si="124"/>
        <v>20376.400369871601</v>
      </c>
      <c r="X136" s="405" t="s">
        <v>543</v>
      </c>
      <c r="Y136" s="126">
        <f t="shared" si="125"/>
        <v>16966.310703213723</v>
      </c>
      <c r="Z136" s="126">
        <f t="shared" si="126"/>
        <v>3921.1957917524614</v>
      </c>
      <c r="AI136" s="405" t="s">
        <v>543</v>
      </c>
      <c r="AJ136" s="126">
        <f t="shared" si="127"/>
        <v>9466.8357882799173</v>
      </c>
      <c r="AK136" s="126">
        <f t="shared" si="128"/>
        <v>8875.1360252297454</v>
      </c>
      <c r="AT136" s="405" t="s">
        <v>543</v>
      </c>
      <c r="AU136" s="126">
        <f t="shared" si="129"/>
        <v>639001.0923880263</v>
      </c>
      <c r="AV136" s="126">
        <f t="shared" si="130"/>
        <v>148881.71322331997</v>
      </c>
      <c r="BE136" s="405" t="s">
        <v>543</v>
      </c>
      <c r="BF136" s="126">
        <f t="shared" si="131"/>
        <v>678.34697375062251</v>
      </c>
      <c r="BG136" s="126">
        <f t="shared" si="132"/>
        <v>170.00865348011351</v>
      </c>
    </row>
    <row r="137" spans="1:59" ht="10.9" hidden="1" customHeight="1" x14ac:dyDescent="0.15">
      <c r="A137" s="405" t="s">
        <v>350</v>
      </c>
      <c r="B137" s="126">
        <f t="shared" si="121"/>
        <v>77581.775659376275</v>
      </c>
      <c r="C137" s="126">
        <f t="shared" si="122"/>
        <v>74913.264919560548</v>
      </c>
      <c r="M137" s="405" t="s">
        <v>350</v>
      </c>
      <c r="N137" s="126">
        <f t="shared" si="123"/>
        <v>22360.523927209084</v>
      </c>
      <c r="O137" s="126">
        <f t="shared" si="124"/>
        <v>20632.323143016507</v>
      </c>
      <c r="X137" s="405" t="s">
        <v>350</v>
      </c>
      <c r="Y137" s="126">
        <f t="shared" si="125"/>
        <v>16835.157006076428</v>
      </c>
      <c r="Z137" s="126">
        <f t="shared" si="126"/>
        <v>4081.2279428439633</v>
      </c>
      <c r="AI137" s="405" t="s">
        <v>350</v>
      </c>
      <c r="AJ137" s="126">
        <f t="shared" si="127"/>
        <v>9405.3314691069554</v>
      </c>
      <c r="AK137" s="126">
        <f t="shared" si="128"/>
        <v>8866.4071003295903</v>
      </c>
      <c r="AT137" s="405" t="s">
        <v>350</v>
      </c>
      <c r="AU137" s="126">
        <f t="shared" si="129"/>
        <v>647324.88530338043</v>
      </c>
      <c r="AV137" s="126">
        <f t="shared" si="130"/>
        <v>164951.04181426542</v>
      </c>
      <c r="BE137" s="405" t="s">
        <v>350</v>
      </c>
      <c r="BF137" s="126">
        <f t="shared" si="131"/>
        <v>676.72424701922228</v>
      </c>
      <c r="BG137" s="126">
        <f t="shared" si="132"/>
        <v>177.8842092059935</v>
      </c>
    </row>
    <row r="138" spans="1:59" ht="10.9" hidden="1" customHeight="1" x14ac:dyDescent="0.15">
      <c r="A138" s="405" t="s">
        <v>351</v>
      </c>
      <c r="B138" s="126">
        <f t="shared" ref="B138:B165" si="133">F41</f>
        <v>77500.451790675041</v>
      </c>
      <c r="C138" s="126">
        <f t="shared" ref="C138:C165" si="134">J41</f>
        <v>74962.500691184759</v>
      </c>
      <c r="M138" s="405" t="s">
        <v>351</v>
      </c>
      <c r="N138" s="126">
        <f t="shared" ref="N138:N163" si="135">Q41</f>
        <v>22358.910001412867</v>
      </c>
      <c r="O138" s="126">
        <f t="shared" ref="O138:O163" si="136">U41</f>
        <v>20707.849427501427</v>
      </c>
      <c r="X138" s="405" t="s">
        <v>351</v>
      </c>
      <c r="Y138" s="126">
        <f t="shared" ref="Y138:Y163" si="137">AB41</f>
        <v>16717.907077614436</v>
      </c>
      <c r="Z138" s="126">
        <f t="shared" ref="Z138:Z163" si="138">AF41</f>
        <v>4165.1989714231904</v>
      </c>
      <c r="AI138" s="405" t="s">
        <v>351</v>
      </c>
      <c r="AJ138" s="126">
        <f t="shared" ref="AJ138:AJ163" si="139">AM41</f>
        <v>9414.1935196606919</v>
      </c>
      <c r="AK138" s="126">
        <f t="shared" ref="AK138:AK163" si="140">AQ41</f>
        <v>8887.9400869099427</v>
      </c>
      <c r="AT138" s="405" t="s">
        <v>351</v>
      </c>
      <c r="AU138" s="126">
        <f t="shared" ref="AU138:AU163" si="141">AX41</f>
        <v>651634.57262274658</v>
      </c>
      <c r="AV138" s="126">
        <f t="shared" ref="AV138:AV163" si="142">BB41</f>
        <v>178907.85697591459</v>
      </c>
      <c r="BE138" s="405" t="s">
        <v>351</v>
      </c>
      <c r="BF138" s="126">
        <f t="shared" ref="BF138:BF163" si="143">BI41</f>
        <v>681.16592045881634</v>
      </c>
      <c r="BG138" s="126">
        <f t="shared" ref="BG138:BG163" si="144">BM41</f>
        <v>184.34790549186405</v>
      </c>
    </row>
    <row r="139" spans="1:59" ht="10.9" customHeight="1" x14ac:dyDescent="0.15">
      <c r="A139" s="405" t="s">
        <v>352</v>
      </c>
      <c r="B139" s="126">
        <f t="shared" si="133"/>
        <v>77881.041598388896</v>
      </c>
      <c r="C139" s="126">
        <f t="shared" si="134"/>
        <v>75127.904059119435</v>
      </c>
      <c r="M139" s="405" t="s">
        <v>352</v>
      </c>
      <c r="N139" s="126">
        <f t="shared" si="135"/>
        <v>22509.139337848221</v>
      </c>
      <c r="O139" s="126">
        <f t="shared" si="136"/>
        <v>20809.119350108653</v>
      </c>
      <c r="X139" s="405" t="s">
        <v>352</v>
      </c>
      <c r="Y139" s="126">
        <f t="shared" si="137"/>
        <v>17113.431820871541</v>
      </c>
      <c r="Z139" s="126">
        <f t="shared" si="138"/>
        <v>4202.5732007055567</v>
      </c>
      <c r="AI139" s="405" t="s">
        <v>352</v>
      </c>
      <c r="AJ139" s="126">
        <f t="shared" si="139"/>
        <v>9427.6470517082344</v>
      </c>
      <c r="AK139" s="126">
        <f t="shared" si="140"/>
        <v>8850.252086586599</v>
      </c>
      <c r="AT139" s="405" t="s">
        <v>352</v>
      </c>
      <c r="AU139" s="126">
        <f t="shared" si="141"/>
        <v>688464.74823913956</v>
      </c>
      <c r="AV139" s="126">
        <f t="shared" si="142"/>
        <v>202772.14645378315</v>
      </c>
      <c r="BE139" s="405" t="s">
        <v>352</v>
      </c>
      <c r="BF139" s="126">
        <f t="shared" si="143"/>
        <v>706.44964570899049</v>
      </c>
      <c r="BG139" s="126">
        <f t="shared" si="144"/>
        <v>189.93389155810308</v>
      </c>
    </row>
    <row r="140" spans="1:59" ht="10.9" hidden="1" customHeight="1" x14ac:dyDescent="0.15">
      <c r="A140" s="405" t="s">
        <v>353</v>
      </c>
      <c r="B140" s="126">
        <f t="shared" si="133"/>
        <v>77858.810145467985</v>
      </c>
      <c r="C140" s="126">
        <f t="shared" si="134"/>
        <v>75273.780008015558</v>
      </c>
      <c r="M140" s="405" t="s">
        <v>353</v>
      </c>
      <c r="N140" s="126">
        <f t="shared" si="135"/>
        <v>22500.86836249533</v>
      </c>
      <c r="O140" s="126">
        <f t="shared" si="136"/>
        <v>20867.517114572853</v>
      </c>
      <c r="X140" s="405" t="s">
        <v>353</v>
      </c>
      <c r="Y140" s="126">
        <f t="shared" si="137"/>
        <v>16989.031516401803</v>
      </c>
      <c r="Z140" s="126">
        <f t="shared" si="138"/>
        <v>4280.2331437549474</v>
      </c>
      <c r="AI140" s="405" t="s">
        <v>353</v>
      </c>
      <c r="AJ140" s="126">
        <f t="shared" si="139"/>
        <v>9354.9244944156162</v>
      </c>
      <c r="AK140" s="126">
        <f t="shared" si="140"/>
        <v>8802.9926295569094</v>
      </c>
      <c r="AT140" s="405" t="s">
        <v>353</v>
      </c>
      <c r="AU140" s="126">
        <f t="shared" si="141"/>
        <v>685837.12149685307</v>
      </c>
      <c r="AV140" s="126">
        <f t="shared" si="142"/>
        <v>210794.95533923566</v>
      </c>
      <c r="BE140" s="405" t="s">
        <v>353</v>
      </c>
      <c r="BF140" s="126">
        <f t="shared" si="143"/>
        <v>706.84383581331917</v>
      </c>
      <c r="BG140" s="126">
        <f t="shared" si="144"/>
        <v>194.76041201814527</v>
      </c>
    </row>
    <row r="141" spans="1:59" ht="10.9" hidden="1" customHeight="1" x14ac:dyDescent="0.15">
      <c r="A141" s="405" t="s">
        <v>354</v>
      </c>
      <c r="B141" s="126">
        <f t="shared" si="133"/>
        <v>77748.352043717648</v>
      </c>
      <c r="C141" s="126">
        <f t="shared" si="134"/>
        <v>77707.34952779887</v>
      </c>
      <c r="M141" s="405" t="s">
        <v>354</v>
      </c>
      <c r="N141" s="126">
        <f t="shared" si="135"/>
        <v>22514.841713185735</v>
      </c>
      <c r="O141" s="126">
        <f t="shared" si="136"/>
        <v>22507.127765072983</v>
      </c>
      <c r="X141" s="405" t="s">
        <v>354</v>
      </c>
      <c r="Y141" s="126">
        <f t="shared" si="137"/>
        <v>16833.524435883479</v>
      </c>
      <c r="Z141" s="126">
        <f t="shared" si="138"/>
        <v>4365.293745052104</v>
      </c>
      <c r="AI141" s="405" t="s">
        <v>354</v>
      </c>
      <c r="AJ141" s="126">
        <f t="shared" si="139"/>
        <v>9327.7407958099757</v>
      </c>
      <c r="AK141" s="126">
        <f t="shared" si="140"/>
        <v>9295.6351550816489</v>
      </c>
      <c r="AT141" s="405" t="s">
        <v>354</v>
      </c>
      <c r="AU141" s="126">
        <f t="shared" si="141"/>
        <v>691080.95870150067</v>
      </c>
      <c r="AV141" s="126">
        <f t="shared" si="142"/>
        <v>222344.62313091522</v>
      </c>
      <c r="BE141" s="405" t="s">
        <v>354</v>
      </c>
      <c r="BF141" s="126">
        <f t="shared" si="143"/>
        <v>707.59269981692955</v>
      </c>
      <c r="BG141" s="126">
        <f t="shared" si="144"/>
        <v>201.25125488402188</v>
      </c>
    </row>
    <row r="142" spans="1:59" ht="10.9" customHeight="1" x14ac:dyDescent="0.15">
      <c r="A142" s="405" t="s">
        <v>355</v>
      </c>
      <c r="B142" s="126">
        <f t="shared" si="133"/>
        <v>77913.05738617212</v>
      </c>
      <c r="C142" s="126">
        <f t="shared" si="134"/>
        <v>77793.133773187219</v>
      </c>
      <c r="M142" s="405" t="s">
        <v>355</v>
      </c>
      <c r="N142" s="126">
        <f t="shared" si="135"/>
        <v>22608.186926289847</v>
      </c>
      <c r="O142" s="126">
        <f t="shared" si="136"/>
        <v>22578.447912987303</v>
      </c>
      <c r="X142" s="405" t="s">
        <v>355</v>
      </c>
      <c r="Y142" s="126">
        <f t="shared" si="137"/>
        <v>16823.209526117098</v>
      </c>
      <c r="Z142" s="126">
        <f t="shared" si="138"/>
        <v>4392.6991514194915</v>
      </c>
      <c r="AI142" s="405" t="s">
        <v>355</v>
      </c>
      <c r="AJ142" s="126">
        <f t="shared" si="139"/>
        <v>9327.7791710327674</v>
      </c>
      <c r="AK142" s="126">
        <f t="shared" si="140"/>
        <v>9291.1955891779544</v>
      </c>
      <c r="AT142" s="405" t="s">
        <v>355</v>
      </c>
      <c r="AU142" s="126">
        <f t="shared" si="141"/>
        <v>714952.14398113196</v>
      </c>
      <c r="AV142" s="126">
        <f t="shared" si="142"/>
        <v>234678.27106525499</v>
      </c>
      <c r="BE142" s="405" t="s">
        <v>355</v>
      </c>
      <c r="BF142" s="126">
        <f t="shared" si="143"/>
        <v>715.41400213180577</v>
      </c>
      <c r="BG142" s="126">
        <f t="shared" si="144"/>
        <v>204.92347983168816</v>
      </c>
    </row>
    <row r="143" spans="1:59" ht="10.9" hidden="1" customHeight="1" x14ac:dyDescent="0.15">
      <c r="A143" s="405" t="s">
        <v>356</v>
      </c>
      <c r="B143" s="126">
        <f t="shared" si="133"/>
        <v>77840.234914253553</v>
      </c>
      <c r="C143" s="126">
        <f t="shared" si="134"/>
        <v>77802.645524114268</v>
      </c>
      <c r="M143" s="405" t="s">
        <v>356</v>
      </c>
      <c r="N143" s="126">
        <f t="shared" si="135"/>
        <v>22593.470345405796</v>
      </c>
      <c r="O143" s="126">
        <f t="shared" si="136"/>
        <v>22579.835340304213</v>
      </c>
      <c r="X143" s="405" t="s">
        <v>356</v>
      </c>
      <c r="Y143" s="126">
        <f t="shared" si="137"/>
        <v>16685.9282160078</v>
      </c>
      <c r="Z143" s="126">
        <f t="shared" si="138"/>
        <v>4443.7896478295497</v>
      </c>
      <c r="AI143" s="405" t="s">
        <v>356</v>
      </c>
      <c r="AJ143" s="126">
        <f t="shared" si="139"/>
        <v>9343.7394039244446</v>
      </c>
      <c r="AK143" s="126">
        <f t="shared" si="140"/>
        <v>9316.5142471910112</v>
      </c>
      <c r="AT143" s="405" t="s">
        <v>356</v>
      </c>
      <c r="AU143" s="126">
        <f t="shared" si="141"/>
        <v>716842.77466972522</v>
      </c>
      <c r="AV143" s="126">
        <f t="shared" si="142"/>
        <v>244163.89058862076</v>
      </c>
      <c r="BE143" s="405" t="s">
        <v>356</v>
      </c>
      <c r="BF143" s="126">
        <f t="shared" si="143"/>
        <v>715.9611461813372</v>
      </c>
      <c r="BG143" s="126">
        <f t="shared" si="144"/>
        <v>209.21534135661867</v>
      </c>
    </row>
    <row r="144" spans="1:59" ht="10.9" hidden="1" customHeight="1" x14ac:dyDescent="0.15">
      <c r="A144" s="405" t="s">
        <v>357</v>
      </c>
      <c r="B144" s="126">
        <f t="shared" si="133"/>
        <v>77769.121494519975</v>
      </c>
      <c r="C144" s="126">
        <f t="shared" si="134"/>
        <v>77751.460273238772</v>
      </c>
      <c r="M144" s="405" t="s">
        <v>357</v>
      </c>
      <c r="N144" s="126">
        <f t="shared" si="135"/>
        <v>22580.936249068262</v>
      </c>
      <c r="O144" s="126">
        <f t="shared" si="136"/>
        <v>22574.424328484009</v>
      </c>
      <c r="X144" s="405" t="s">
        <v>357</v>
      </c>
      <c r="Y144" s="126">
        <f t="shared" si="137"/>
        <v>16550.320523950399</v>
      </c>
      <c r="Z144" s="126">
        <f t="shared" si="138"/>
        <v>4449.6904741429234</v>
      </c>
      <c r="AI144" s="405" t="s">
        <v>357</v>
      </c>
      <c r="AJ144" s="126">
        <f t="shared" si="139"/>
        <v>9282.6911711864122</v>
      </c>
      <c r="AK144" s="126">
        <f t="shared" si="140"/>
        <v>9261.1514915625048</v>
      </c>
      <c r="AT144" s="405" t="s">
        <v>357</v>
      </c>
      <c r="AU144" s="126">
        <f t="shared" si="141"/>
        <v>753624.10656575568</v>
      </c>
      <c r="AV144" s="126">
        <f t="shared" si="142"/>
        <v>256443.30931486422</v>
      </c>
      <c r="BE144" s="405" t="s">
        <v>357</v>
      </c>
      <c r="BF144" s="126">
        <f t="shared" si="143"/>
        <v>714.7187958377292</v>
      </c>
      <c r="BG144" s="126">
        <f t="shared" si="144"/>
        <v>210.49989273281827</v>
      </c>
    </row>
    <row r="145" spans="1:59" ht="10.9" customHeight="1" x14ac:dyDescent="0.15">
      <c r="A145" s="405" t="s">
        <v>358</v>
      </c>
      <c r="B145" s="126">
        <f t="shared" si="133"/>
        <v>77800.29332296463</v>
      </c>
      <c r="C145" s="126">
        <f t="shared" si="134"/>
        <v>77732.95246570732</v>
      </c>
      <c r="M145" s="405" t="s">
        <v>358</v>
      </c>
      <c r="N145" s="126">
        <f t="shared" si="135"/>
        <v>22661.721225475139</v>
      </c>
      <c r="O145" s="126">
        <f t="shared" si="136"/>
        <v>22654.550243227695</v>
      </c>
      <c r="X145" s="405" t="s">
        <v>358</v>
      </c>
      <c r="Y145" s="126">
        <f t="shared" si="137"/>
        <v>16450.873452181724</v>
      </c>
      <c r="Z145" s="126">
        <f t="shared" si="138"/>
        <v>4493.3210950470166</v>
      </c>
      <c r="AI145" s="405" t="s">
        <v>358</v>
      </c>
      <c r="AJ145" s="126">
        <f t="shared" si="139"/>
        <v>9270.7915043195298</v>
      </c>
      <c r="AK145" s="126">
        <f t="shared" si="140"/>
        <v>9250.4530438605361</v>
      </c>
      <c r="AT145" s="405" t="s">
        <v>358</v>
      </c>
      <c r="AU145" s="126">
        <f t="shared" si="141"/>
        <v>770039.56056084798</v>
      </c>
      <c r="AV145" s="126">
        <f t="shared" si="142"/>
        <v>265968.71426161512</v>
      </c>
      <c r="BE145" s="405" t="s">
        <v>358</v>
      </c>
      <c r="BF145" s="126">
        <f t="shared" si="143"/>
        <v>716.13497171219126</v>
      </c>
      <c r="BG145" s="126">
        <f t="shared" si="144"/>
        <v>213.90294500017083</v>
      </c>
    </row>
    <row r="146" spans="1:59" ht="10.9" hidden="1" customHeight="1" x14ac:dyDescent="0.15">
      <c r="A146" s="405" t="s">
        <v>529</v>
      </c>
      <c r="B146" s="126">
        <f t="shared" si="133"/>
        <v>77794.813441860257</v>
      </c>
      <c r="C146" s="126">
        <f t="shared" si="134"/>
        <v>77760.108475544403</v>
      </c>
      <c r="M146" s="405" t="s">
        <v>529</v>
      </c>
      <c r="N146" s="126">
        <f t="shared" si="135"/>
        <v>22669.028744713927</v>
      </c>
      <c r="O146" s="126">
        <f t="shared" si="136"/>
        <v>22664.519679345634</v>
      </c>
      <c r="X146" s="405" t="s">
        <v>529</v>
      </c>
      <c r="Y146" s="126">
        <f t="shared" si="137"/>
        <v>16031.215614382703</v>
      </c>
      <c r="Z146" s="126">
        <f t="shared" si="138"/>
        <v>4516.1913569647086</v>
      </c>
      <c r="AI146" s="405" t="s">
        <v>529</v>
      </c>
      <c r="AJ146" s="126">
        <f t="shared" si="139"/>
        <v>9254.3552928576864</v>
      </c>
      <c r="AK146" s="126">
        <f t="shared" si="140"/>
        <v>9239.0891367366748</v>
      </c>
      <c r="AT146" s="405" t="s">
        <v>529</v>
      </c>
      <c r="AU146" s="126">
        <f t="shared" si="141"/>
        <v>743394.68515989382</v>
      </c>
      <c r="AV146" s="126">
        <f t="shared" si="142"/>
        <v>272632.46452045575</v>
      </c>
      <c r="BE146" s="405" t="s">
        <v>529</v>
      </c>
      <c r="BF146" s="126">
        <f t="shared" si="143"/>
        <v>701.35698420239862</v>
      </c>
      <c r="BG146" s="126">
        <f t="shared" si="144"/>
        <v>216.34212752177947</v>
      </c>
    </row>
    <row r="147" spans="1:59" ht="10.9" hidden="1" customHeight="1" x14ac:dyDescent="0.15">
      <c r="A147" s="405" t="s">
        <v>369</v>
      </c>
      <c r="B147" s="126">
        <f t="shared" si="133"/>
        <v>77782.691396792434</v>
      </c>
      <c r="C147" s="126">
        <f t="shared" si="134"/>
        <v>77768.444769834023</v>
      </c>
      <c r="M147" s="405" t="s">
        <v>369</v>
      </c>
      <c r="N147" s="126">
        <f t="shared" si="135"/>
        <v>22670.000812078513</v>
      </c>
      <c r="O147" s="126">
        <f t="shared" si="136"/>
        <v>22667.9527773845</v>
      </c>
      <c r="X147" s="405" t="s">
        <v>369</v>
      </c>
      <c r="Y147" s="126">
        <f t="shared" si="137"/>
        <v>15551.955168951823</v>
      </c>
      <c r="Z147" s="126">
        <f t="shared" si="138"/>
        <v>4528.9480471221805</v>
      </c>
      <c r="AI147" s="405" t="s">
        <v>369</v>
      </c>
      <c r="AJ147" s="126">
        <f t="shared" si="139"/>
        <v>9235.3088671190344</v>
      </c>
      <c r="AK147" s="126">
        <f t="shared" si="140"/>
        <v>9222.187526407999</v>
      </c>
      <c r="AT147" s="405" t="s">
        <v>369</v>
      </c>
      <c r="AU147" s="126">
        <f t="shared" si="141"/>
        <v>712096.53433026106</v>
      </c>
      <c r="AV147" s="126">
        <f t="shared" si="142"/>
        <v>276388.35513096466</v>
      </c>
      <c r="BE147" s="405" t="s">
        <v>369</v>
      </c>
      <c r="BF147" s="126">
        <f t="shared" si="143"/>
        <v>683.74997635159491</v>
      </c>
      <c r="BG147" s="126">
        <f t="shared" si="144"/>
        <v>218.16016214871155</v>
      </c>
    </row>
    <row r="148" spans="1:59" ht="10.9" customHeight="1" x14ac:dyDescent="0.15">
      <c r="A148" s="405" t="s">
        <v>374</v>
      </c>
      <c r="B148" s="126">
        <f t="shared" si="133"/>
        <v>77794.580408544993</v>
      </c>
      <c r="C148" s="126">
        <f t="shared" si="134"/>
        <v>77820.729050184338</v>
      </c>
      <c r="M148" s="405" t="s">
        <v>374</v>
      </c>
      <c r="N148" s="126">
        <f t="shared" si="135"/>
        <v>22809.092200586791</v>
      </c>
      <c r="O148" s="126">
        <f t="shared" si="136"/>
        <v>22807.845755519644</v>
      </c>
      <c r="X148" s="405" t="s">
        <v>374</v>
      </c>
      <c r="Y148" s="126">
        <f t="shared" si="137"/>
        <v>14821.547439907641</v>
      </c>
      <c r="Z148" s="126">
        <f t="shared" si="138"/>
        <v>4626.7852238420028</v>
      </c>
      <c r="AI148" s="405" t="s">
        <v>374</v>
      </c>
      <c r="AJ148" s="126">
        <f t="shared" si="139"/>
        <v>9208.3404640356148</v>
      </c>
      <c r="AK148" s="126">
        <f t="shared" si="140"/>
        <v>9199.9479602947758</v>
      </c>
      <c r="AT148" s="405" t="s">
        <v>374</v>
      </c>
      <c r="AU148" s="126">
        <f t="shared" si="141"/>
        <v>670921.16090687772</v>
      </c>
      <c r="AV148" s="126">
        <f t="shared" si="142"/>
        <v>283803.55158628267</v>
      </c>
      <c r="BE148" s="405" t="s">
        <v>374</v>
      </c>
      <c r="BF148" s="126">
        <f t="shared" si="143"/>
        <v>655.0089686851569</v>
      </c>
      <c r="BG148" s="126">
        <f t="shared" si="144"/>
        <v>223.46736634841329</v>
      </c>
    </row>
    <row r="149" spans="1:59" ht="10.9" hidden="1" customHeight="1" x14ac:dyDescent="0.15">
      <c r="A149" s="405" t="s">
        <v>530</v>
      </c>
      <c r="B149" s="126">
        <f t="shared" si="133"/>
        <v>77849.205765132559</v>
      </c>
      <c r="C149" s="126">
        <f t="shared" si="134"/>
        <v>77848.813432459385</v>
      </c>
      <c r="M149" s="405" t="s">
        <v>530</v>
      </c>
      <c r="N149" s="126">
        <f t="shared" si="135"/>
        <v>22796.803315895308</v>
      </c>
      <c r="O149" s="126">
        <f t="shared" si="136"/>
        <v>22796.311165653417</v>
      </c>
      <c r="X149" s="405" t="s">
        <v>530</v>
      </c>
      <c r="Y149" s="126">
        <f t="shared" si="137"/>
        <v>14307.068894023063</v>
      </c>
      <c r="Z149" s="126">
        <f t="shared" si="138"/>
        <v>4699.1783762974401</v>
      </c>
      <c r="AI149" s="405" t="s">
        <v>530</v>
      </c>
      <c r="AJ149" s="126">
        <f t="shared" si="139"/>
        <v>9196.9137128324219</v>
      </c>
      <c r="AK149" s="126">
        <f t="shared" si="140"/>
        <v>9191.2048010241215</v>
      </c>
      <c r="AT149" s="405" t="s">
        <v>530</v>
      </c>
      <c r="AU149" s="126">
        <f t="shared" si="141"/>
        <v>643961.74521770957</v>
      </c>
      <c r="AV149" s="126">
        <f t="shared" si="142"/>
        <v>291849.24232793838</v>
      </c>
      <c r="BE149" s="405" t="s">
        <v>530</v>
      </c>
      <c r="BF149" s="126">
        <f t="shared" si="143"/>
        <v>635.47424727216185</v>
      </c>
      <c r="BG149" s="126">
        <f t="shared" si="144"/>
        <v>227.84453608419454</v>
      </c>
    </row>
    <row r="150" spans="1:59" ht="10.9" hidden="1" customHeight="1" x14ac:dyDescent="0.15">
      <c r="A150" s="405" t="s">
        <v>531</v>
      </c>
      <c r="B150" s="126">
        <f t="shared" si="133"/>
        <v>77847.960027692068</v>
      </c>
      <c r="C150" s="126">
        <f t="shared" si="134"/>
        <v>77844.122381247289</v>
      </c>
      <c r="M150" s="405" t="s">
        <v>531</v>
      </c>
      <c r="N150" s="126">
        <f t="shared" si="135"/>
        <v>22820.524658076145</v>
      </c>
      <c r="O150" s="126">
        <f t="shared" si="136"/>
        <v>22820.282386606039</v>
      </c>
      <c r="X150" s="405" t="s">
        <v>531</v>
      </c>
      <c r="Y150" s="126">
        <f t="shared" si="137"/>
        <v>13833.064307347602</v>
      </c>
      <c r="Z150" s="126">
        <f t="shared" si="138"/>
        <v>4724.6386485811645</v>
      </c>
      <c r="AI150" s="405" t="s">
        <v>531</v>
      </c>
      <c r="AJ150" s="126">
        <f t="shared" si="139"/>
        <v>9179.2333783166578</v>
      </c>
      <c r="AK150" s="126">
        <f t="shared" si="140"/>
        <v>9175.5765158231243</v>
      </c>
      <c r="AT150" s="405" t="s">
        <v>531</v>
      </c>
      <c r="AU150" s="126">
        <f t="shared" si="141"/>
        <v>630369.97271371982</v>
      </c>
      <c r="AV150" s="126">
        <f t="shared" si="142"/>
        <v>300246.76075184363</v>
      </c>
      <c r="BE150" s="405" t="s">
        <v>531</v>
      </c>
      <c r="BF150" s="126">
        <f t="shared" si="143"/>
        <v>618.5648053796873</v>
      </c>
      <c r="BG150" s="126">
        <f t="shared" si="144"/>
        <v>230.3534873577421</v>
      </c>
    </row>
    <row r="151" spans="1:59" ht="10.9" customHeight="1" x14ac:dyDescent="0.15">
      <c r="A151" s="405" t="s">
        <v>403</v>
      </c>
      <c r="B151" s="126">
        <f t="shared" si="133"/>
        <v>77856.562221256841</v>
      </c>
      <c r="C151" s="126">
        <f t="shared" si="134"/>
        <v>77856.279851958607</v>
      </c>
      <c r="M151" s="405" t="s">
        <v>403</v>
      </c>
      <c r="N151" s="126">
        <f t="shared" si="135"/>
        <v>22726.119914352079</v>
      </c>
      <c r="O151" s="126">
        <f t="shared" si="136"/>
        <v>22726.047758959379</v>
      </c>
      <c r="X151" s="405" t="s">
        <v>403</v>
      </c>
      <c r="Y151" s="126">
        <f t="shared" si="137"/>
        <v>13173.95879649879</v>
      </c>
      <c r="Z151" s="126">
        <f t="shared" si="138"/>
        <v>4662.729130501175</v>
      </c>
      <c r="AI151" s="405" t="s">
        <v>403</v>
      </c>
      <c r="AJ151" s="126">
        <f t="shared" si="139"/>
        <v>9112.0027257355305</v>
      </c>
      <c r="AK151" s="126">
        <f t="shared" si="140"/>
        <v>9109.9639129752977</v>
      </c>
      <c r="AT151" s="405" t="s">
        <v>403</v>
      </c>
      <c r="AU151" s="126">
        <f t="shared" si="141"/>
        <v>607517.53335981106</v>
      </c>
      <c r="AV151" s="126">
        <f t="shared" si="142"/>
        <v>300846.01348841365</v>
      </c>
      <c r="BE151" s="405" t="s">
        <v>403</v>
      </c>
      <c r="BF151" s="126">
        <f t="shared" si="143"/>
        <v>592.47873449151302</v>
      </c>
      <c r="BG151" s="126">
        <f t="shared" si="144"/>
        <v>228.3531657051563</v>
      </c>
    </row>
    <row r="152" spans="1:59" ht="10.9" hidden="1" customHeight="1" x14ac:dyDescent="0.15">
      <c r="A152" s="405" t="s">
        <v>409</v>
      </c>
      <c r="B152" s="126">
        <f t="shared" si="133"/>
        <v>77865.319372231927</v>
      </c>
      <c r="C152" s="126">
        <f t="shared" si="134"/>
        <v>77864.887757096265</v>
      </c>
      <c r="M152" s="405" t="s">
        <v>409</v>
      </c>
      <c r="N152" s="126">
        <f t="shared" si="135"/>
        <v>22738.434131717891</v>
      </c>
      <c r="O152" s="126">
        <f t="shared" si="136"/>
        <v>22738.37487823001</v>
      </c>
      <c r="X152" s="405" t="s">
        <v>409</v>
      </c>
      <c r="Y152" s="126">
        <f t="shared" si="137"/>
        <v>12514.427429375712</v>
      </c>
      <c r="Z152" s="126">
        <f t="shared" si="138"/>
        <v>4548.8398683587402</v>
      </c>
      <c r="AI152" s="405" t="s">
        <v>409</v>
      </c>
      <c r="AJ152" s="126">
        <f t="shared" si="139"/>
        <v>9104.7504664923545</v>
      </c>
      <c r="AK152" s="126">
        <f t="shared" si="140"/>
        <v>9103.946109678127</v>
      </c>
      <c r="AT152" s="405" t="s">
        <v>409</v>
      </c>
      <c r="AU152" s="126">
        <f t="shared" si="141"/>
        <v>578188.00546041713</v>
      </c>
      <c r="AV152" s="126">
        <f t="shared" si="142"/>
        <v>297159.13302670821</v>
      </c>
      <c r="BE152" s="405" t="s">
        <v>409</v>
      </c>
      <c r="BF152" s="126">
        <f t="shared" si="143"/>
        <v>565.5058114870784</v>
      </c>
      <c r="BG152" s="126">
        <f t="shared" si="144"/>
        <v>224.06698089913564</v>
      </c>
    </row>
    <row r="153" spans="1:59" ht="10.9" hidden="1" customHeight="1" x14ac:dyDescent="0.15">
      <c r="A153" s="405" t="s">
        <v>413</v>
      </c>
      <c r="B153" s="126">
        <f t="shared" si="133"/>
        <v>77936.147496318314</v>
      </c>
      <c r="C153" s="126">
        <f t="shared" si="134"/>
        <v>77935.801567239105</v>
      </c>
      <c r="M153" s="405" t="s">
        <v>413</v>
      </c>
      <c r="N153" s="126">
        <f t="shared" si="135"/>
        <v>22685.580763830792</v>
      </c>
      <c r="O153" s="126">
        <f t="shared" si="136"/>
        <v>22685.146589864344</v>
      </c>
      <c r="X153" s="405" t="s">
        <v>413</v>
      </c>
      <c r="Y153" s="126">
        <f t="shared" si="137"/>
        <v>11685.440132354888</v>
      </c>
      <c r="Z153" s="126">
        <f t="shared" si="138"/>
        <v>4301.6083787061225</v>
      </c>
      <c r="AI153" s="405" t="s">
        <v>413</v>
      </c>
      <c r="AJ153" s="126">
        <f t="shared" si="139"/>
        <v>9106.0798609378962</v>
      </c>
      <c r="AK153" s="126">
        <f t="shared" si="140"/>
        <v>9105.678627824429</v>
      </c>
      <c r="AT153" s="405" t="s">
        <v>413</v>
      </c>
      <c r="AU153" s="126">
        <f t="shared" si="141"/>
        <v>521437.60217762517</v>
      </c>
      <c r="AV153" s="126">
        <f t="shared" si="142"/>
        <v>275379.10721636354</v>
      </c>
      <c r="BE153" s="405" t="s">
        <v>413</v>
      </c>
      <c r="BF153" s="126">
        <f t="shared" si="143"/>
        <v>512.42285913664807</v>
      </c>
      <c r="BG153" s="126">
        <f t="shared" si="144"/>
        <v>206.7364909913392</v>
      </c>
    </row>
    <row r="154" spans="1:59" ht="10.9" customHeight="1" x14ac:dyDescent="0.15">
      <c r="A154" s="405" t="s">
        <v>532</v>
      </c>
      <c r="B154" s="126">
        <f t="shared" si="133"/>
        <v>77926.631091890566</v>
      </c>
      <c r="C154" s="126">
        <f t="shared" si="134"/>
        <v>77926.309119418991</v>
      </c>
      <c r="M154" s="405" t="s">
        <v>532</v>
      </c>
      <c r="N154" s="126">
        <f t="shared" si="135"/>
        <v>22677.933817793099</v>
      </c>
      <c r="O154" s="126">
        <f t="shared" si="136"/>
        <v>22677.811983956144</v>
      </c>
      <c r="X154" s="405" t="s">
        <v>532</v>
      </c>
      <c r="Y154" s="126">
        <f t="shared" si="137"/>
        <v>10893.289539829148</v>
      </c>
      <c r="Z154" s="126">
        <f t="shared" si="138"/>
        <v>4099.6809986258086</v>
      </c>
      <c r="AI154" s="405" t="s">
        <v>532</v>
      </c>
      <c r="AJ154" s="126">
        <f t="shared" si="139"/>
        <v>9107.9884352756835</v>
      </c>
      <c r="AK154" s="126">
        <f t="shared" si="140"/>
        <v>9107.7830269470687</v>
      </c>
      <c r="AT154" s="405" t="s">
        <v>532</v>
      </c>
      <c r="AU154" s="126">
        <f t="shared" si="141"/>
        <v>483858.42133692739</v>
      </c>
      <c r="AV154" s="126">
        <f t="shared" si="142"/>
        <v>264058.88198252051</v>
      </c>
      <c r="BE154" s="405" t="s">
        <v>532</v>
      </c>
      <c r="BF154" s="126">
        <f t="shared" si="143"/>
        <v>485.38336875011419</v>
      </c>
      <c r="BG154" s="126">
        <f t="shared" si="144"/>
        <v>200.47520193511653</v>
      </c>
    </row>
    <row r="155" spans="1:59" ht="10.9" hidden="1" customHeight="1" x14ac:dyDescent="0.15">
      <c r="A155" s="405" t="s">
        <v>533</v>
      </c>
      <c r="B155" s="126">
        <f t="shared" si="133"/>
        <v>77943.953961702122</v>
      </c>
      <c r="C155" s="126">
        <f t="shared" si="134"/>
        <v>77943.691233263453</v>
      </c>
      <c r="M155" s="405" t="s">
        <v>533</v>
      </c>
      <c r="N155" s="126">
        <f t="shared" si="135"/>
        <v>22673.956356831637</v>
      </c>
      <c r="O155" s="126">
        <f t="shared" si="136"/>
        <v>22673.856940599984</v>
      </c>
      <c r="X155" s="405" t="s">
        <v>533</v>
      </c>
      <c r="Y155" s="126">
        <f t="shared" si="137"/>
        <v>10374.133739062974</v>
      </c>
      <c r="Z155" s="126">
        <f t="shared" si="138"/>
        <v>3938.9653596684366</v>
      </c>
      <c r="AI155" s="405" t="s">
        <v>533</v>
      </c>
      <c r="AJ155" s="126">
        <f t="shared" si="139"/>
        <v>9105.5382265415337</v>
      </c>
      <c r="AK155" s="126">
        <f t="shared" si="140"/>
        <v>9105.3380368323451</v>
      </c>
      <c r="AT155" s="405" t="s">
        <v>533</v>
      </c>
      <c r="AU155" s="126">
        <f t="shared" si="141"/>
        <v>453260.32639835053</v>
      </c>
      <c r="AV155" s="126">
        <f t="shared" si="142"/>
        <v>257886.04480038225</v>
      </c>
      <c r="BE155" s="405" t="s">
        <v>533</v>
      </c>
      <c r="BF155" s="126">
        <f t="shared" si="143"/>
        <v>467.87146001623006</v>
      </c>
      <c r="BG155" s="126">
        <f t="shared" si="144"/>
        <v>195.69334882829799</v>
      </c>
    </row>
    <row r="156" spans="1:59" ht="10.9" hidden="1" customHeight="1" x14ac:dyDescent="0.15">
      <c r="A156" s="405" t="s">
        <v>534</v>
      </c>
      <c r="B156" s="126">
        <f t="shared" si="133"/>
        <v>77941.748432673659</v>
      </c>
      <c r="C156" s="126">
        <f t="shared" si="134"/>
        <v>77941.527607383294</v>
      </c>
      <c r="M156" s="405" t="s">
        <v>534</v>
      </c>
      <c r="N156" s="126">
        <f t="shared" si="135"/>
        <v>22679.167793421228</v>
      </c>
      <c r="O156" s="126">
        <f t="shared" si="136"/>
        <v>22679.064876184009</v>
      </c>
      <c r="X156" s="405" t="s">
        <v>534</v>
      </c>
      <c r="Y156" s="126">
        <f t="shared" si="137"/>
        <v>10033.722464928194</v>
      </c>
      <c r="Z156" s="126">
        <f t="shared" si="138"/>
        <v>3841.8647939804337</v>
      </c>
      <c r="AI156" s="405" t="s">
        <v>534</v>
      </c>
      <c r="AJ156" s="126">
        <f t="shared" si="139"/>
        <v>9096.7384408392354</v>
      </c>
      <c r="AK156" s="126">
        <f t="shared" si="140"/>
        <v>9096.5408980666889</v>
      </c>
      <c r="AT156" s="405" t="s">
        <v>534</v>
      </c>
      <c r="AU156" s="126">
        <f t="shared" si="141"/>
        <v>436419.96354035422</v>
      </c>
      <c r="AV156" s="126">
        <f t="shared" si="142"/>
        <v>255152.98636880072</v>
      </c>
      <c r="BE156" s="405" t="s">
        <v>534</v>
      </c>
      <c r="BF156" s="126">
        <f t="shared" si="143"/>
        <v>456.47810398853119</v>
      </c>
      <c r="BG156" s="126">
        <f t="shared" si="144"/>
        <v>192.93915991865833</v>
      </c>
    </row>
    <row r="157" spans="1:59" ht="10.9" customHeight="1" x14ac:dyDescent="0.15">
      <c r="A157" s="405" t="s">
        <v>535</v>
      </c>
      <c r="B157" s="126">
        <f t="shared" si="133"/>
        <v>77922.208987706006</v>
      </c>
      <c r="C157" s="126">
        <f t="shared" si="134"/>
        <v>77918.008773173642</v>
      </c>
      <c r="M157" s="405" t="s">
        <v>535</v>
      </c>
      <c r="N157" s="126">
        <f t="shared" si="135"/>
        <v>22670.113439165998</v>
      </c>
      <c r="O157" s="126">
        <f t="shared" si="136"/>
        <v>22669.438805853817</v>
      </c>
      <c r="X157" s="405" t="s">
        <v>535</v>
      </c>
      <c r="Y157" s="126">
        <f t="shared" si="137"/>
        <v>10010.245802567295</v>
      </c>
      <c r="Z157" s="126">
        <f t="shared" si="138"/>
        <v>3737.9983622238719</v>
      </c>
      <c r="AI157" s="405" t="s">
        <v>535</v>
      </c>
      <c r="AJ157" s="126">
        <f t="shared" si="139"/>
        <v>9060.4923707909948</v>
      </c>
      <c r="AK157" s="126">
        <f t="shared" si="140"/>
        <v>9060.2954580252517</v>
      </c>
      <c r="AT157" s="405" t="s">
        <v>535</v>
      </c>
      <c r="AU157" s="126">
        <f t="shared" si="141"/>
        <v>432454.46912780916</v>
      </c>
      <c r="AV157" s="126">
        <f t="shared" si="142"/>
        <v>250021.73367585204</v>
      </c>
      <c r="BE157" s="405" t="s">
        <v>535</v>
      </c>
      <c r="BF157" s="126">
        <f t="shared" si="143"/>
        <v>463.31667646925126</v>
      </c>
      <c r="BG157" s="126">
        <f t="shared" si="144"/>
        <v>191.28828136174809</v>
      </c>
    </row>
    <row r="158" spans="1:59" ht="10.9" hidden="1" customHeight="1" x14ac:dyDescent="0.15">
      <c r="A158" s="405" t="s">
        <v>437</v>
      </c>
      <c r="B158" s="126">
        <f t="shared" si="133"/>
        <v>77976.524602398902</v>
      </c>
      <c r="C158" s="126">
        <f t="shared" si="134"/>
        <v>77972.943480917223</v>
      </c>
      <c r="M158" s="405" t="s">
        <v>437</v>
      </c>
      <c r="N158" s="126">
        <f t="shared" si="135"/>
        <v>22649.067167214267</v>
      </c>
      <c r="O158" s="126">
        <f t="shared" si="136"/>
        <v>22648.497068140947</v>
      </c>
      <c r="X158" s="405" t="s">
        <v>437</v>
      </c>
      <c r="Y158" s="126">
        <f t="shared" si="137"/>
        <v>9902.8419689910388</v>
      </c>
      <c r="Z158" s="126">
        <f t="shared" si="138"/>
        <v>3713.9764871151533</v>
      </c>
      <c r="AI158" s="405" t="s">
        <v>437</v>
      </c>
      <c r="AJ158" s="126">
        <f t="shared" si="139"/>
        <v>9058.9333048585668</v>
      </c>
      <c r="AK158" s="126">
        <f t="shared" si="140"/>
        <v>9058.7255504313216</v>
      </c>
      <c r="AT158" s="405" t="s">
        <v>437</v>
      </c>
      <c r="AU158" s="126">
        <f t="shared" si="141"/>
        <v>425609.04070122459</v>
      </c>
      <c r="AV158" s="126">
        <f t="shared" si="142"/>
        <v>250238.35512875265</v>
      </c>
      <c r="BE158" s="405" t="s">
        <v>437</v>
      </c>
      <c r="BF158" s="126">
        <f t="shared" si="143"/>
        <v>460.1201611988613</v>
      </c>
      <c r="BG158" s="126">
        <f t="shared" si="144"/>
        <v>190.98787593700189</v>
      </c>
    </row>
    <row r="159" spans="1:59" ht="10.9" hidden="1" customHeight="1" x14ac:dyDescent="0.15">
      <c r="A159" s="405" t="s">
        <v>441</v>
      </c>
      <c r="B159" s="126">
        <f t="shared" si="133"/>
        <v>77996.082124021661</v>
      </c>
      <c r="C159" s="126">
        <f t="shared" si="134"/>
        <v>77631.785472499076</v>
      </c>
      <c r="M159" s="405" t="s">
        <v>441</v>
      </c>
      <c r="N159" s="126">
        <f t="shared" si="135"/>
        <v>22645.261693015287</v>
      </c>
      <c r="O159" s="126">
        <f t="shared" si="136"/>
        <v>22619.608031315984</v>
      </c>
      <c r="X159" s="405" t="s">
        <v>441</v>
      </c>
      <c r="Y159" s="126">
        <f t="shared" si="137"/>
        <v>9804.9186055776099</v>
      </c>
      <c r="Z159" s="126">
        <f t="shared" si="138"/>
        <v>3682.1532392509571</v>
      </c>
      <c r="AI159" s="405" t="s">
        <v>441</v>
      </c>
      <c r="AJ159" s="126">
        <f t="shared" si="139"/>
        <v>9060.2952897636642</v>
      </c>
      <c r="AK159" s="126">
        <f t="shared" si="140"/>
        <v>9060.1000501502076</v>
      </c>
      <c r="AT159" s="405" t="s">
        <v>441</v>
      </c>
      <c r="AU159" s="126">
        <f t="shared" si="141"/>
        <v>423675.34569120756</v>
      </c>
      <c r="AV159" s="126">
        <f t="shared" si="142"/>
        <v>253386.26565886065</v>
      </c>
      <c r="BE159" s="405" t="s">
        <v>441</v>
      </c>
      <c r="BF159" s="126">
        <f t="shared" si="143"/>
        <v>457.17038563926769</v>
      </c>
      <c r="BG159" s="126">
        <f t="shared" si="144"/>
        <v>190.36200032842174</v>
      </c>
    </row>
    <row r="160" spans="1:59" ht="10.9" customHeight="1" x14ac:dyDescent="0.15">
      <c r="A160" s="405" t="s">
        <v>525</v>
      </c>
      <c r="B160" s="126">
        <f t="shared" si="133"/>
        <v>78023.093781610238</v>
      </c>
      <c r="C160" s="126">
        <f t="shared" si="134"/>
        <v>77479.95056006372</v>
      </c>
      <c r="M160" s="405" t="s">
        <v>525</v>
      </c>
      <c r="N160" s="126">
        <f t="shared" si="135"/>
        <v>22635.819736049732</v>
      </c>
      <c r="O160" s="126">
        <f t="shared" si="136"/>
        <v>22594.292308363591</v>
      </c>
      <c r="X160" s="405" t="s">
        <v>525</v>
      </c>
      <c r="Y160" s="126">
        <f t="shared" si="137"/>
        <v>9865.4494106411566</v>
      </c>
      <c r="Z160" s="126">
        <f t="shared" si="138"/>
        <v>3655.8761149938114</v>
      </c>
      <c r="AI160" s="405" t="s">
        <v>525</v>
      </c>
      <c r="AJ160" s="126">
        <f t="shared" si="139"/>
        <v>9061.4910832417281</v>
      </c>
      <c r="AK160" s="126">
        <f t="shared" si="140"/>
        <v>9061.2982300994681</v>
      </c>
      <c r="AT160" s="405" t="s">
        <v>525</v>
      </c>
      <c r="AU160" s="126">
        <f t="shared" si="141"/>
        <v>419537.34616682603</v>
      </c>
      <c r="AV160" s="126">
        <f t="shared" si="142"/>
        <v>251470.97236847488</v>
      </c>
      <c r="BE160" s="405" t="s">
        <v>525</v>
      </c>
      <c r="BF160" s="126">
        <f t="shared" si="143"/>
        <v>461.09106995726148</v>
      </c>
      <c r="BG160" s="126">
        <f t="shared" si="144"/>
        <v>189.73310482484592</v>
      </c>
    </row>
    <row r="161" spans="1:59" ht="10.9" hidden="1" customHeight="1" x14ac:dyDescent="0.15">
      <c r="A161" s="405" t="s">
        <v>618</v>
      </c>
      <c r="B161" s="126">
        <f t="shared" si="133"/>
        <v>78067.267070500515</v>
      </c>
      <c r="C161" s="126">
        <f t="shared" si="134"/>
        <v>77426.913868467644</v>
      </c>
      <c r="M161" s="405" t="str">
        <f>A161</f>
        <v>令和元</v>
      </c>
      <c r="N161" s="126">
        <f t="shared" si="135"/>
        <v>22649.535368348501</v>
      </c>
      <c r="O161" s="126">
        <f t="shared" si="136"/>
        <v>22599.902711392569</v>
      </c>
      <c r="X161" s="405" t="s">
        <v>619</v>
      </c>
      <c r="Y161" s="126">
        <f t="shared" si="137"/>
        <v>9802.1261521161432</v>
      </c>
      <c r="Z161" s="126">
        <f t="shared" si="138"/>
        <v>3644.3447202829698</v>
      </c>
      <c r="AI161" s="405" t="str">
        <f>A161</f>
        <v>令和元</v>
      </c>
      <c r="AJ161" s="126">
        <f t="shared" si="139"/>
        <v>9057.2885323765204</v>
      </c>
      <c r="AK161" s="126">
        <f t="shared" si="140"/>
        <v>9057.0959351765632</v>
      </c>
      <c r="AT161" s="405" t="str">
        <f>A161</f>
        <v>令和元</v>
      </c>
      <c r="AU161" s="126">
        <f t="shared" si="141"/>
        <v>414856.42039439647</v>
      </c>
      <c r="AV161" s="126">
        <f t="shared" si="142"/>
        <v>253339.49382405888</v>
      </c>
      <c r="BE161" s="405" t="str">
        <f>A161</f>
        <v>令和元</v>
      </c>
      <c r="BF161" s="126">
        <f t="shared" si="143"/>
        <v>459.19513520678237</v>
      </c>
      <c r="BG161" s="126">
        <f t="shared" si="144"/>
        <v>189.79199729024873</v>
      </c>
    </row>
    <row r="162" spans="1:59" ht="10.9" hidden="1" customHeight="1" x14ac:dyDescent="0.15">
      <c r="A162" s="405" t="s">
        <v>599</v>
      </c>
      <c r="B162" s="126">
        <f t="shared" si="133"/>
        <v>78090.040785412071</v>
      </c>
      <c r="C162" s="126">
        <f t="shared" si="134"/>
        <v>77720.498189715916</v>
      </c>
      <c r="M162" s="405" t="str">
        <f>A162</f>
        <v>令和２</v>
      </c>
      <c r="N162" s="126">
        <f t="shared" si="135"/>
        <v>22677.37055382823</v>
      </c>
      <c r="O162" s="126">
        <f t="shared" si="136"/>
        <v>22644.401067873885</v>
      </c>
      <c r="X162" s="405" t="str">
        <f>A162</f>
        <v>令和２</v>
      </c>
      <c r="Y162" s="126">
        <f t="shared" si="137"/>
        <v>9745.4518102372804</v>
      </c>
      <c r="Z162" s="126">
        <f t="shared" si="138"/>
        <v>3633.7203728058371</v>
      </c>
      <c r="AI162" s="405" t="str">
        <f>A162</f>
        <v>令和２</v>
      </c>
      <c r="AJ162" s="126">
        <f t="shared" si="139"/>
        <v>9054.1483245476738</v>
      </c>
      <c r="AK162" s="126">
        <f t="shared" si="140"/>
        <v>9053.9577215857698</v>
      </c>
      <c r="AT162" s="405" t="str">
        <f>A162</f>
        <v>令和２</v>
      </c>
      <c r="AU162" s="126">
        <f t="shared" si="141"/>
        <v>408274.95640216384</v>
      </c>
      <c r="AV162" s="126">
        <f t="shared" si="142"/>
        <v>252628.27998187888</v>
      </c>
      <c r="BE162" s="405" t="str">
        <f>A162</f>
        <v>令和２</v>
      </c>
      <c r="BF162" s="126">
        <f t="shared" si="143"/>
        <v>457.76937757091099</v>
      </c>
      <c r="BG162" s="126">
        <f t="shared" si="144"/>
        <v>189.8799409984091</v>
      </c>
    </row>
    <row r="163" spans="1:59" ht="10.9" customHeight="1" x14ac:dyDescent="0.15">
      <c r="A163" s="405" t="s">
        <v>778</v>
      </c>
      <c r="B163" s="126">
        <f t="shared" si="133"/>
        <v>78076.251906297563</v>
      </c>
      <c r="C163" s="126">
        <f t="shared" si="134"/>
        <v>77651.127941634841</v>
      </c>
      <c r="M163" s="405" t="str">
        <f>A163</f>
        <v>令和３</v>
      </c>
      <c r="N163" s="126">
        <f t="shared" si="135"/>
        <v>22709.482474144639</v>
      </c>
      <c r="O163" s="126">
        <f t="shared" si="136"/>
        <v>22631.040068769402</v>
      </c>
      <c r="X163" s="405" t="str">
        <f>A163</f>
        <v>令和３</v>
      </c>
      <c r="Y163" s="126">
        <f t="shared" si="137"/>
        <v>9768.2575857298161</v>
      </c>
      <c r="Z163" s="126">
        <f t="shared" si="138"/>
        <v>3586.5123113533982</v>
      </c>
      <c r="AI163" s="405" t="str">
        <f>A163</f>
        <v>令和３</v>
      </c>
      <c r="AJ163" s="126">
        <f t="shared" si="139"/>
        <v>9069.3500060044935</v>
      </c>
      <c r="AK163" s="126">
        <f t="shared" si="140"/>
        <v>9034.3664028547519</v>
      </c>
      <c r="AT163" s="405" t="str">
        <f>A163</f>
        <v>令和３</v>
      </c>
      <c r="AU163" s="126">
        <f t="shared" si="141"/>
        <v>407351.09263739747</v>
      </c>
      <c r="AV163" s="126">
        <f t="shared" si="142"/>
        <v>250427.14142090557</v>
      </c>
      <c r="BE163" s="405" t="str">
        <f>A163</f>
        <v>令和３</v>
      </c>
      <c r="BF163" s="126">
        <f t="shared" si="143"/>
        <v>459.45516614880057</v>
      </c>
      <c r="BG163" s="126">
        <f t="shared" si="144"/>
        <v>188.04395835147099</v>
      </c>
    </row>
    <row r="164" spans="1:59" ht="10.9" hidden="1" customHeight="1" x14ac:dyDescent="0.15">
      <c r="A164" s="405" t="s">
        <v>818</v>
      </c>
      <c r="B164" s="126">
        <f t="shared" si="133"/>
        <v>78106.343743652717</v>
      </c>
      <c r="C164" s="126">
        <f t="shared" si="134"/>
        <v>77673.826961563915</v>
      </c>
      <c r="M164" s="405" t="str">
        <f>A164</f>
        <v>４</v>
      </c>
      <c r="N164" s="126">
        <f t="shared" ref="N164:N165" si="145">Q67</f>
        <v>22703.332395834339</v>
      </c>
      <c r="O164" s="126">
        <f t="shared" ref="O164:O165" si="146">U67</f>
        <v>22622.981459195507</v>
      </c>
      <c r="X164" s="405" t="str">
        <f>A164</f>
        <v>４</v>
      </c>
      <c r="Y164" s="126">
        <f t="shared" ref="Y164:Y165" si="147">AB67</f>
        <v>9705.5501902464857</v>
      </c>
      <c r="Z164" s="126">
        <f t="shared" ref="Z164:Z165" si="148">AF67</f>
        <v>3588.4062295969361</v>
      </c>
      <c r="AI164" s="405" t="str">
        <f t="shared" ref="AI164:AI165" si="149">A164</f>
        <v>４</v>
      </c>
      <c r="AJ164" s="126">
        <f t="shared" ref="AJ164:AJ165" si="150">AM67</f>
        <v>9071.614402997131</v>
      </c>
      <c r="AK164" s="126">
        <f t="shared" ref="AK164:AK165" si="151">AQ67</f>
        <v>9047.9106289997853</v>
      </c>
      <c r="AT164" s="405" t="str">
        <f t="shared" ref="AT164:AT165" si="152">A164</f>
        <v>４</v>
      </c>
      <c r="AU164" s="126">
        <f t="shared" ref="AU164:AU165" si="153">AX67</f>
        <v>403448.68380758393</v>
      </c>
      <c r="AV164" s="126">
        <f t="shared" ref="AV164:AV165" si="154">BB67</f>
        <v>251378.2127794337</v>
      </c>
      <c r="BE164" s="405" t="str">
        <f t="shared" ref="BE164:BE165" si="155">A164</f>
        <v>４</v>
      </c>
      <c r="BF164" s="126">
        <f t="shared" ref="BF164:BF165" si="156">BI67</f>
        <v>457.92174203692196</v>
      </c>
      <c r="BG164" s="126">
        <f t="shared" ref="BG164:BG165" si="157">BM67</f>
        <v>188.7323219345258</v>
      </c>
    </row>
    <row r="165" spans="1:59" ht="10.9" customHeight="1" x14ac:dyDescent="0.15">
      <c r="A165" s="405" t="s">
        <v>348</v>
      </c>
      <c r="B165" s="126">
        <f t="shared" si="133"/>
        <v>78123.454379006522</v>
      </c>
      <c r="C165" s="126">
        <f t="shared" si="134"/>
        <v>77691.680014986792</v>
      </c>
      <c r="M165" s="405" t="str">
        <f>A165</f>
        <v>５</v>
      </c>
      <c r="N165" s="126">
        <f t="shared" si="145"/>
        <v>22703.644027326718</v>
      </c>
      <c r="O165" s="126">
        <f t="shared" si="146"/>
        <v>22629.776674140005</v>
      </c>
      <c r="X165" s="405" t="str">
        <f>A165</f>
        <v>５</v>
      </c>
      <c r="Y165" s="126">
        <f t="shared" si="147"/>
        <v>9637.3671323661019</v>
      </c>
      <c r="Z165" s="126">
        <f t="shared" si="148"/>
        <v>3577.442699350343</v>
      </c>
      <c r="AI165" s="405" t="str">
        <f t="shared" si="149"/>
        <v>５</v>
      </c>
      <c r="AJ165" s="126">
        <f t="shared" si="150"/>
        <v>9071.0978930505662</v>
      </c>
      <c r="AK165" s="126">
        <f t="shared" si="151"/>
        <v>9055.8083914401395</v>
      </c>
      <c r="AT165" s="405" t="str">
        <f t="shared" si="152"/>
        <v>５</v>
      </c>
      <c r="AU165" s="126">
        <f t="shared" si="153"/>
        <v>414098.12298695947</v>
      </c>
      <c r="AV165" s="126">
        <f t="shared" si="154"/>
        <v>257209.46120383753</v>
      </c>
      <c r="BE165" s="405" t="str">
        <f t="shared" si="155"/>
        <v>５</v>
      </c>
      <c r="BF165" s="126">
        <f t="shared" si="156"/>
        <v>457.87443563089596</v>
      </c>
      <c r="BG165" s="126">
        <f t="shared" si="157"/>
        <v>189.43529241350944</v>
      </c>
    </row>
  </sheetData>
  <mergeCells count="72">
    <mergeCell ref="BM6:BM7"/>
    <mergeCell ref="BN6:BN7"/>
    <mergeCell ref="BE4:BE7"/>
    <mergeCell ref="BF4:BF7"/>
    <mergeCell ref="BG4:BJ5"/>
    <mergeCell ref="BK4:BN5"/>
    <mergeCell ref="BG6:BG7"/>
    <mergeCell ref="BH6:BH7"/>
    <mergeCell ref="BI6:BI7"/>
    <mergeCell ref="BJ6:BJ7"/>
    <mergeCell ref="BK6:BK7"/>
    <mergeCell ref="BL6:BL7"/>
    <mergeCell ref="AV4:AY5"/>
    <mergeCell ref="AZ4:BC5"/>
    <mergeCell ref="AV6:AV7"/>
    <mergeCell ref="AW6:AW7"/>
    <mergeCell ref="AX6:AX7"/>
    <mergeCell ref="AY6:AY7"/>
    <mergeCell ref="AZ6:AZ7"/>
    <mergeCell ref="BA6:BA7"/>
    <mergeCell ref="BB6:BB7"/>
    <mergeCell ref="BC6:BC7"/>
    <mergeCell ref="AQ6:AQ7"/>
    <mergeCell ref="AR6:AR7"/>
    <mergeCell ref="AT4:AT7"/>
    <mergeCell ref="AU4:AU7"/>
    <mergeCell ref="AK4:AN5"/>
    <mergeCell ref="AO4:AR5"/>
    <mergeCell ref="AK6:AK7"/>
    <mergeCell ref="AL6:AL7"/>
    <mergeCell ref="AM6:AM7"/>
    <mergeCell ref="AN6:AN7"/>
    <mergeCell ref="AO6:AO7"/>
    <mergeCell ref="AP6:AP7"/>
    <mergeCell ref="AF6:AF7"/>
    <mergeCell ref="AG6:AG7"/>
    <mergeCell ref="AI4:AI7"/>
    <mergeCell ref="AJ4:AJ7"/>
    <mergeCell ref="X4:X7"/>
    <mergeCell ref="Y4:Y7"/>
    <mergeCell ref="Z4:AC5"/>
    <mergeCell ref="AD4:AG5"/>
    <mergeCell ref="Z6:Z7"/>
    <mergeCell ref="AA6:AA7"/>
    <mergeCell ref="AE6:AE7"/>
    <mergeCell ref="AB6:AB7"/>
    <mergeCell ref="AC6:AC7"/>
    <mergeCell ref="AD6:AD7"/>
    <mergeCell ref="T6:T7"/>
    <mergeCell ref="U6:U7"/>
    <mergeCell ref="V6:V7"/>
    <mergeCell ref="S4:V5"/>
    <mergeCell ref="J6:J7"/>
    <mergeCell ref="K6:K7"/>
    <mergeCell ref="M4:M7"/>
    <mergeCell ref="N4:N7"/>
    <mergeCell ref="O4:R5"/>
    <mergeCell ref="O6:O7"/>
    <mergeCell ref="P6:P7"/>
    <mergeCell ref="Q6:Q7"/>
    <mergeCell ref="R6:R7"/>
    <mergeCell ref="S6:S7"/>
    <mergeCell ref="B4:B7"/>
    <mergeCell ref="C4:C7"/>
    <mergeCell ref="H6:H7"/>
    <mergeCell ref="I6:I7"/>
    <mergeCell ref="D4:G5"/>
    <mergeCell ref="H4:K5"/>
    <mergeCell ref="D6:D7"/>
    <mergeCell ref="E6:E7"/>
    <mergeCell ref="F6:F7"/>
    <mergeCell ref="G6:G7"/>
  </mergeCells>
  <phoneticPr fontId="2"/>
  <printOptions horizontalCentered="1"/>
  <pageMargins left="0.59055118110236227" right="0.59055118110236227" top="0.59055118110236227" bottom="0.39370078740157483" header="0.51181102362204722" footer="0.31496062992125984"/>
  <pageSetup paperSize="9" firstPageNumber="117" orientation="portrait" useFirstPageNumber="1"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3:M47"/>
  <sheetViews>
    <sheetView showZeros="0" view="pageBreakPreview" zoomScaleNormal="85" zoomScaleSheetLayoutView="100" workbookViewId="0">
      <pane xSplit="1" ySplit="8" topLeftCell="B9" activePane="bottomRight" state="frozen"/>
      <selection activeCell="N22" sqref="N22"/>
      <selection pane="topRight" activeCell="N22" sqref="N22"/>
      <selection pane="bottomLeft" activeCell="N22" sqref="N22"/>
      <selection pane="bottomRight" activeCell="B44" sqref="B44:M44"/>
    </sheetView>
  </sheetViews>
  <sheetFormatPr defaultColWidth="8.875" defaultRowHeight="10.9" customHeight="1" x14ac:dyDescent="0.15"/>
  <cols>
    <col min="1" max="1" width="10.125" style="35" customWidth="1"/>
    <col min="2" max="7" width="13.875" style="35" customWidth="1"/>
    <col min="8" max="8" width="10.125" style="35" customWidth="1"/>
    <col min="9" max="13" width="13.875" style="35" customWidth="1"/>
    <col min="14" max="16384" width="8.875" style="35"/>
  </cols>
  <sheetData>
    <row r="3" spans="1:13" s="168" customFormat="1" ht="15.95" customHeight="1" x14ac:dyDescent="0.15">
      <c r="A3" s="168" t="s">
        <v>588</v>
      </c>
      <c r="H3" s="168" t="s">
        <v>587</v>
      </c>
    </row>
    <row r="4" spans="1:13" s="168" customFormat="1" ht="15.95" customHeight="1" x14ac:dyDescent="0.15">
      <c r="A4" s="169" t="s">
        <v>0</v>
      </c>
      <c r="B4" s="805" t="s">
        <v>86</v>
      </c>
      <c r="C4" s="805"/>
      <c r="D4" s="805"/>
      <c r="E4" s="805" t="s">
        <v>85</v>
      </c>
      <c r="F4" s="805"/>
      <c r="G4" s="805"/>
      <c r="H4" s="169" t="s">
        <v>0</v>
      </c>
      <c r="I4" s="805" t="s">
        <v>87</v>
      </c>
      <c r="J4" s="805"/>
      <c r="K4" s="805"/>
      <c r="L4" s="809" t="s">
        <v>375</v>
      </c>
      <c r="M4" s="805"/>
    </row>
    <row r="5" spans="1:13" s="168" customFormat="1" ht="15.95" customHeight="1" x14ac:dyDescent="0.15">
      <c r="A5" s="171"/>
      <c r="B5" s="806"/>
      <c r="C5" s="806"/>
      <c r="D5" s="806"/>
      <c r="E5" s="806"/>
      <c r="F5" s="806"/>
      <c r="G5" s="806"/>
      <c r="H5" s="171"/>
      <c r="I5" s="806"/>
      <c r="J5" s="806"/>
      <c r="K5" s="806"/>
      <c r="L5" s="810"/>
      <c r="M5" s="806"/>
    </row>
    <row r="6" spans="1:13" s="168" customFormat="1" ht="15.95" customHeight="1" x14ac:dyDescent="0.15">
      <c r="A6" s="171"/>
      <c r="B6" s="807" t="s">
        <v>28</v>
      </c>
      <c r="C6" s="785" t="s">
        <v>483</v>
      </c>
      <c r="D6" s="804" t="s">
        <v>484</v>
      </c>
      <c r="E6" s="808" t="s">
        <v>39</v>
      </c>
      <c r="F6" s="785" t="s">
        <v>485</v>
      </c>
      <c r="G6" s="804" t="s">
        <v>486</v>
      </c>
      <c r="H6" s="171"/>
      <c r="I6" s="808" t="s">
        <v>88</v>
      </c>
      <c r="J6" s="785" t="s">
        <v>487</v>
      </c>
      <c r="K6" s="804" t="s">
        <v>488</v>
      </c>
      <c r="L6" s="212" t="s">
        <v>41</v>
      </c>
      <c r="M6" s="487" t="s">
        <v>42</v>
      </c>
    </row>
    <row r="7" spans="1:13" s="168" customFormat="1" ht="15.95" customHeight="1" x14ac:dyDescent="0.15">
      <c r="A7" s="171"/>
      <c r="B7" s="807"/>
      <c r="C7" s="803"/>
      <c r="D7" s="804"/>
      <c r="E7" s="808"/>
      <c r="F7" s="803"/>
      <c r="G7" s="804"/>
      <c r="H7" s="171"/>
      <c r="I7" s="808"/>
      <c r="J7" s="803"/>
      <c r="K7" s="804"/>
      <c r="L7" s="213" t="s">
        <v>89</v>
      </c>
      <c r="M7" s="214" t="s">
        <v>90</v>
      </c>
    </row>
    <row r="8" spans="1:13" s="168" customFormat="1" ht="15.95" customHeight="1" x14ac:dyDescent="0.15">
      <c r="A8" s="175" t="s">
        <v>93</v>
      </c>
      <c r="B8" s="215" t="s">
        <v>44</v>
      </c>
      <c r="C8" s="216" t="s">
        <v>45</v>
      </c>
      <c r="D8" s="217" t="s">
        <v>46</v>
      </c>
      <c r="E8" s="215" t="s">
        <v>47</v>
      </c>
      <c r="F8" s="216" t="s">
        <v>48</v>
      </c>
      <c r="G8" s="217" t="s">
        <v>49</v>
      </c>
      <c r="H8" s="175" t="s">
        <v>93</v>
      </c>
      <c r="I8" s="215" t="s">
        <v>50</v>
      </c>
      <c r="J8" s="216" t="s">
        <v>51</v>
      </c>
      <c r="K8" s="217" t="s">
        <v>52</v>
      </c>
      <c r="L8" s="218" t="s">
        <v>91</v>
      </c>
      <c r="M8" s="217" t="s">
        <v>53</v>
      </c>
    </row>
    <row r="9" spans="1:13" s="201" customFormat="1" ht="15.95" customHeight="1" x14ac:dyDescent="0.15">
      <c r="A9" s="509" t="s">
        <v>55</v>
      </c>
      <c r="B9" s="528">
        <v>488785</v>
      </c>
      <c r="C9" s="511">
        <v>10127</v>
      </c>
      <c r="D9" s="529">
        <v>478658</v>
      </c>
      <c r="E9" s="528">
        <v>1819</v>
      </c>
      <c r="F9" s="511">
        <v>100</v>
      </c>
      <c r="G9" s="529">
        <v>1719</v>
      </c>
      <c r="H9" s="509" t="s">
        <v>55</v>
      </c>
      <c r="I9" s="528">
        <v>55</v>
      </c>
      <c r="J9" s="511">
        <v>10</v>
      </c>
      <c r="K9" s="529">
        <v>45</v>
      </c>
      <c r="L9" s="205">
        <f>IF(B9=0," ",E9*1000/B9)</f>
        <v>3.7214726311159305</v>
      </c>
      <c r="M9" s="529">
        <v>18</v>
      </c>
    </row>
    <row r="10" spans="1:13" s="201" customFormat="1" ht="15.95" customHeight="1" x14ac:dyDescent="0.15">
      <c r="A10" s="516" t="s">
        <v>56</v>
      </c>
      <c r="B10" s="517">
        <v>15359</v>
      </c>
      <c r="C10" s="518">
        <v>1455</v>
      </c>
      <c r="D10" s="519">
        <v>13904</v>
      </c>
      <c r="E10" s="517">
        <v>93</v>
      </c>
      <c r="F10" s="518">
        <v>9</v>
      </c>
      <c r="G10" s="519">
        <v>84</v>
      </c>
      <c r="H10" s="516" t="s">
        <v>56</v>
      </c>
      <c r="I10" s="517">
        <v>16</v>
      </c>
      <c r="J10" s="518">
        <v>3</v>
      </c>
      <c r="K10" s="519">
        <v>13</v>
      </c>
      <c r="L10" s="206">
        <f t="shared" ref="L10:L43" si="0">IF(B10=0," ",E10*1000/B10)</f>
        <v>6.0550817110488966</v>
      </c>
      <c r="M10" s="519">
        <v>7</v>
      </c>
    </row>
    <row r="11" spans="1:13" s="201" customFormat="1" ht="15.95" customHeight="1" x14ac:dyDescent="0.15">
      <c r="A11" s="516" t="s">
        <v>57</v>
      </c>
      <c r="B11" s="517">
        <v>6315</v>
      </c>
      <c r="C11" s="518">
        <v>2340</v>
      </c>
      <c r="D11" s="519">
        <v>3975</v>
      </c>
      <c r="E11" s="517">
        <v>65</v>
      </c>
      <c r="F11" s="518">
        <v>24</v>
      </c>
      <c r="G11" s="519">
        <v>41</v>
      </c>
      <c r="H11" s="516" t="s">
        <v>57</v>
      </c>
      <c r="I11" s="517">
        <v>14</v>
      </c>
      <c r="J11" s="518">
        <v>2</v>
      </c>
      <c r="K11" s="519">
        <v>12</v>
      </c>
      <c r="L11" s="206">
        <f t="shared" si="0"/>
        <v>10.292953285827394</v>
      </c>
      <c r="M11" s="519">
        <v>13</v>
      </c>
    </row>
    <row r="12" spans="1:13" s="201" customFormat="1" ht="15.95" customHeight="1" x14ac:dyDescent="0.15">
      <c r="A12" s="516" t="s">
        <v>58</v>
      </c>
      <c r="B12" s="517">
        <v>125054</v>
      </c>
      <c r="C12" s="518">
        <v>4494</v>
      </c>
      <c r="D12" s="519">
        <v>120560</v>
      </c>
      <c r="E12" s="517">
        <v>10100</v>
      </c>
      <c r="F12" s="518">
        <v>366</v>
      </c>
      <c r="G12" s="519">
        <v>9734</v>
      </c>
      <c r="H12" s="516" t="s">
        <v>58</v>
      </c>
      <c r="I12" s="517">
        <v>89</v>
      </c>
      <c r="J12" s="518">
        <v>13</v>
      </c>
      <c r="K12" s="519">
        <v>76</v>
      </c>
      <c r="L12" s="206">
        <f t="shared" si="0"/>
        <v>80.765109472707792</v>
      </c>
      <c r="M12" s="519">
        <v>114</v>
      </c>
    </row>
    <row r="13" spans="1:13" s="201" customFormat="1" ht="15.95" customHeight="1" x14ac:dyDescent="0.15">
      <c r="A13" s="516" t="s">
        <v>59</v>
      </c>
      <c r="B13" s="517">
        <v>56031</v>
      </c>
      <c r="C13" s="518">
        <v>15508</v>
      </c>
      <c r="D13" s="519">
        <v>40523</v>
      </c>
      <c r="E13" s="517">
        <v>1115</v>
      </c>
      <c r="F13" s="518">
        <v>334</v>
      </c>
      <c r="G13" s="519">
        <v>781</v>
      </c>
      <c r="H13" s="516" t="s">
        <v>59</v>
      </c>
      <c r="I13" s="517">
        <v>52</v>
      </c>
      <c r="J13" s="518">
        <v>11</v>
      </c>
      <c r="K13" s="519">
        <v>41</v>
      </c>
      <c r="L13" s="206">
        <f t="shared" si="0"/>
        <v>19.899698381253234</v>
      </c>
      <c r="M13" s="519">
        <v>29</v>
      </c>
    </row>
    <row r="14" spans="1:13" s="201" customFormat="1" ht="15.95" customHeight="1" x14ac:dyDescent="0.15">
      <c r="A14" s="516" t="s">
        <v>60</v>
      </c>
      <c r="B14" s="517">
        <v>0</v>
      </c>
      <c r="C14" s="518">
        <v>0</v>
      </c>
      <c r="D14" s="519">
        <v>0</v>
      </c>
      <c r="E14" s="517">
        <v>0</v>
      </c>
      <c r="F14" s="518">
        <v>0</v>
      </c>
      <c r="G14" s="519">
        <v>0</v>
      </c>
      <c r="H14" s="516" t="s">
        <v>60</v>
      </c>
      <c r="I14" s="517">
        <v>0</v>
      </c>
      <c r="J14" s="518">
        <v>0</v>
      </c>
      <c r="K14" s="519">
        <v>0</v>
      </c>
      <c r="L14" s="206"/>
      <c r="M14" s="519">
        <v>0</v>
      </c>
    </row>
    <row r="15" spans="1:13" s="201" customFormat="1" ht="15.95" customHeight="1" x14ac:dyDescent="0.15">
      <c r="A15" s="516" t="s">
        <v>61</v>
      </c>
      <c r="B15" s="517">
        <v>47032</v>
      </c>
      <c r="C15" s="518">
        <v>6547</v>
      </c>
      <c r="D15" s="519">
        <v>40485</v>
      </c>
      <c r="E15" s="517">
        <v>270</v>
      </c>
      <c r="F15" s="518">
        <v>25</v>
      </c>
      <c r="G15" s="519">
        <v>245</v>
      </c>
      <c r="H15" s="516" t="s">
        <v>61</v>
      </c>
      <c r="I15" s="517">
        <v>56</v>
      </c>
      <c r="J15" s="518">
        <v>9</v>
      </c>
      <c r="K15" s="519">
        <v>47</v>
      </c>
      <c r="L15" s="206">
        <f t="shared" si="0"/>
        <v>5.7407722401769012</v>
      </c>
      <c r="M15" s="519">
        <v>15</v>
      </c>
    </row>
    <row r="16" spans="1:13" s="201" customFormat="1" ht="15.95" customHeight="1" x14ac:dyDescent="0.15">
      <c r="A16" s="516" t="s">
        <v>62</v>
      </c>
      <c r="B16" s="517">
        <v>48242</v>
      </c>
      <c r="C16" s="518">
        <v>7159</v>
      </c>
      <c r="D16" s="519">
        <v>41083</v>
      </c>
      <c r="E16" s="517">
        <v>1071</v>
      </c>
      <c r="F16" s="518">
        <v>254</v>
      </c>
      <c r="G16" s="519">
        <v>817</v>
      </c>
      <c r="H16" s="516" t="s">
        <v>62</v>
      </c>
      <c r="I16" s="517">
        <v>158</v>
      </c>
      <c r="J16" s="518">
        <v>20</v>
      </c>
      <c r="K16" s="519">
        <v>138</v>
      </c>
      <c r="L16" s="219">
        <f>IF(B16=0," ",E16*1000/B16)</f>
        <v>22.200572115583931</v>
      </c>
      <c r="M16" s="519">
        <v>67</v>
      </c>
    </row>
    <row r="17" spans="1:13" s="201" customFormat="1" ht="15.95" customHeight="1" x14ac:dyDescent="0.15">
      <c r="A17" s="516" t="s">
        <v>63</v>
      </c>
      <c r="B17" s="517">
        <v>1590</v>
      </c>
      <c r="C17" s="518">
        <v>1054</v>
      </c>
      <c r="D17" s="519">
        <v>536</v>
      </c>
      <c r="E17" s="517">
        <v>6</v>
      </c>
      <c r="F17" s="518">
        <v>2</v>
      </c>
      <c r="G17" s="519">
        <v>4</v>
      </c>
      <c r="H17" s="516" t="s">
        <v>63</v>
      </c>
      <c r="I17" s="517">
        <v>6</v>
      </c>
      <c r="J17" s="518">
        <v>3</v>
      </c>
      <c r="K17" s="519">
        <v>3</v>
      </c>
      <c r="L17" s="206">
        <f t="shared" si="0"/>
        <v>3.7735849056603774</v>
      </c>
      <c r="M17" s="519">
        <v>10</v>
      </c>
    </row>
    <row r="18" spans="1:13" s="201" customFormat="1" ht="15.95" customHeight="1" x14ac:dyDescent="0.15">
      <c r="A18" s="516" t="s">
        <v>64</v>
      </c>
      <c r="B18" s="517">
        <v>2426</v>
      </c>
      <c r="C18" s="518">
        <v>0</v>
      </c>
      <c r="D18" s="519">
        <v>2426</v>
      </c>
      <c r="E18" s="517">
        <v>42</v>
      </c>
      <c r="F18" s="518">
        <v>0</v>
      </c>
      <c r="G18" s="519">
        <v>42</v>
      </c>
      <c r="H18" s="516" t="s">
        <v>64</v>
      </c>
      <c r="I18" s="517">
        <v>3</v>
      </c>
      <c r="J18" s="518">
        <v>0</v>
      </c>
      <c r="K18" s="519">
        <v>3</v>
      </c>
      <c r="L18" s="206">
        <f t="shared" si="0"/>
        <v>17.312448474855728</v>
      </c>
      <c r="M18" s="519">
        <v>17</v>
      </c>
    </row>
    <row r="19" spans="1:13" s="201" customFormat="1" ht="15.95" customHeight="1" x14ac:dyDescent="0.15">
      <c r="A19" s="516" t="s">
        <v>65</v>
      </c>
      <c r="B19" s="521">
        <v>64951</v>
      </c>
      <c r="C19" s="522">
        <v>13012</v>
      </c>
      <c r="D19" s="523">
        <v>51939</v>
      </c>
      <c r="E19" s="521">
        <v>389</v>
      </c>
      <c r="F19" s="522">
        <v>57</v>
      </c>
      <c r="G19" s="523">
        <v>332</v>
      </c>
      <c r="H19" s="516" t="s">
        <v>65</v>
      </c>
      <c r="I19" s="521">
        <v>100</v>
      </c>
      <c r="J19" s="522">
        <v>17</v>
      </c>
      <c r="K19" s="523">
        <v>83</v>
      </c>
      <c r="L19" s="207">
        <f t="shared" si="0"/>
        <v>5.9891302674323725</v>
      </c>
      <c r="M19" s="523">
        <v>92</v>
      </c>
    </row>
    <row r="20" spans="1:13" s="201" customFormat="1" ht="15.95" customHeight="1" x14ac:dyDescent="0.15">
      <c r="A20" s="516" t="s">
        <v>382</v>
      </c>
      <c r="B20" s="521">
        <v>90612</v>
      </c>
      <c r="C20" s="522">
        <v>17896</v>
      </c>
      <c r="D20" s="523">
        <v>72716</v>
      </c>
      <c r="E20" s="521">
        <v>1014</v>
      </c>
      <c r="F20" s="522">
        <v>192</v>
      </c>
      <c r="G20" s="523">
        <v>822</v>
      </c>
      <c r="H20" s="516" t="s">
        <v>382</v>
      </c>
      <c r="I20" s="521">
        <v>87</v>
      </c>
      <c r="J20" s="522">
        <v>13</v>
      </c>
      <c r="K20" s="523">
        <v>74</v>
      </c>
      <c r="L20" s="207">
        <f t="shared" si="0"/>
        <v>11.190570785326447</v>
      </c>
      <c r="M20" s="523">
        <v>14</v>
      </c>
    </row>
    <row r="21" spans="1:13" s="201" customFormat="1" ht="15.95" customHeight="1" x14ac:dyDescent="0.15">
      <c r="A21" s="516" t="s">
        <v>383</v>
      </c>
      <c r="B21" s="517">
        <v>206540</v>
      </c>
      <c r="C21" s="518">
        <v>29894</v>
      </c>
      <c r="D21" s="519">
        <v>176646</v>
      </c>
      <c r="E21" s="517">
        <v>2709</v>
      </c>
      <c r="F21" s="518">
        <v>411</v>
      </c>
      <c r="G21" s="519">
        <v>2298</v>
      </c>
      <c r="H21" s="516" t="s">
        <v>383</v>
      </c>
      <c r="I21" s="517">
        <v>247</v>
      </c>
      <c r="J21" s="518">
        <v>32</v>
      </c>
      <c r="K21" s="519">
        <v>215</v>
      </c>
      <c r="L21" s="207">
        <f t="shared" si="0"/>
        <v>13.116103418224073</v>
      </c>
      <c r="M21" s="519">
        <v>84</v>
      </c>
    </row>
    <row r="22" spans="1:13" s="201" customFormat="1" ht="15.95" customHeight="1" x14ac:dyDescent="0.15">
      <c r="A22" s="516" t="s">
        <v>427</v>
      </c>
      <c r="B22" s="517">
        <v>57629</v>
      </c>
      <c r="C22" s="518">
        <v>1291</v>
      </c>
      <c r="D22" s="519">
        <v>56338</v>
      </c>
      <c r="E22" s="517">
        <v>489</v>
      </c>
      <c r="F22" s="518">
        <v>11</v>
      </c>
      <c r="G22" s="519">
        <v>478</v>
      </c>
      <c r="H22" s="516" t="s">
        <v>427</v>
      </c>
      <c r="I22" s="517">
        <v>38</v>
      </c>
      <c r="J22" s="518">
        <v>3</v>
      </c>
      <c r="K22" s="519">
        <v>35</v>
      </c>
      <c r="L22" s="206">
        <f>IF(B22=0," ",E22*1000/B22)</f>
        <v>8.4853112148397507</v>
      </c>
      <c r="M22" s="519">
        <v>11</v>
      </c>
    </row>
    <row r="23" spans="1:13" s="201" customFormat="1" ht="15.95" customHeight="1" x14ac:dyDescent="0.15">
      <c r="A23" s="187" t="s">
        <v>66</v>
      </c>
      <c r="B23" s="296">
        <f>SUM(B9:B22)</f>
        <v>1210566</v>
      </c>
      <c r="C23" s="297">
        <f t="shared" ref="C23:K23" si="1">SUM(C9:C22)</f>
        <v>110777</v>
      </c>
      <c r="D23" s="299">
        <f t="shared" si="1"/>
        <v>1099789</v>
      </c>
      <c r="E23" s="309">
        <f t="shared" si="1"/>
        <v>19182</v>
      </c>
      <c r="F23" s="297">
        <f t="shared" si="1"/>
        <v>1785</v>
      </c>
      <c r="G23" s="299">
        <f t="shared" si="1"/>
        <v>17397</v>
      </c>
      <c r="H23" s="187" t="s">
        <v>66</v>
      </c>
      <c r="I23" s="309">
        <f t="shared" si="1"/>
        <v>921</v>
      </c>
      <c r="J23" s="297">
        <f t="shared" si="1"/>
        <v>136</v>
      </c>
      <c r="K23" s="297">
        <f t="shared" si="1"/>
        <v>785</v>
      </c>
      <c r="L23" s="209">
        <f t="shared" si="0"/>
        <v>15.845480543811737</v>
      </c>
      <c r="M23" s="299">
        <f>MAX(M9:M22)</f>
        <v>114</v>
      </c>
    </row>
    <row r="24" spans="1:13" s="201" customFormat="1" ht="15.95" customHeight="1" x14ac:dyDescent="0.15">
      <c r="A24" s="509" t="s">
        <v>67</v>
      </c>
      <c r="B24" s="513">
        <v>4515</v>
      </c>
      <c r="C24" s="514">
        <v>252</v>
      </c>
      <c r="D24" s="512">
        <v>4263</v>
      </c>
      <c r="E24" s="513">
        <v>44</v>
      </c>
      <c r="F24" s="514">
        <v>3</v>
      </c>
      <c r="G24" s="512">
        <v>41</v>
      </c>
      <c r="H24" s="509" t="s">
        <v>67</v>
      </c>
      <c r="I24" s="513">
        <v>11</v>
      </c>
      <c r="J24" s="514">
        <v>1</v>
      </c>
      <c r="K24" s="512">
        <v>10</v>
      </c>
      <c r="L24" s="210">
        <f t="shared" si="0"/>
        <v>9.7452934662236981</v>
      </c>
      <c r="M24" s="512">
        <v>12</v>
      </c>
    </row>
    <row r="25" spans="1:13" s="201" customFormat="1" ht="15.95" customHeight="1" x14ac:dyDescent="0.15">
      <c r="A25" s="516" t="s">
        <v>68</v>
      </c>
      <c r="B25" s="517">
        <v>0</v>
      </c>
      <c r="C25" s="518">
        <v>0</v>
      </c>
      <c r="D25" s="519">
        <v>0</v>
      </c>
      <c r="E25" s="517">
        <v>0</v>
      </c>
      <c r="F25" s="518">
        <v>0</v>
      </c>
      <c r="G25" s="519">
        <v>0</v>
      </c>
      <c r="H25" s="516" t="s">
        <v>68</v>
      </c>
      <c r="I25" s="517">
        <v>0</v>
      </c>
      <c r="J25" s="518">
        <v>0</v>
      </c>
      <c r="K25" s="519">
        <v>0</v>
      </c>
      <c r="L25" s="206" t="str">
        <f t="shared" si="0"/>
        <v xml:space="preserve"> </v>
      </c>
      <c r="M25" s="519">
        <v>0</v>
      </c>
    </row>
    <row r="26" spans="1:13" s="201" customFormat="1" ht="15.95" customHeight="1" x14ac:dyDescent="0.15">
      <c r="A26" s="516" t="s">
        <v>69</v>
      </c>
      <c r="B26" s="517">
        <v>1316</v>
      </c>
      <c r="C26" s="518">
        <v>0</v>
      </c>
      <c r="D26" s="519">
        <v>1316</v>
      </c>
      <c r="E26" s="517">
        <v>10</v>
      </c>
      <c r="F26" s="518">
        <v>0</v>
      </c>
      <c r="G26" s="519">
        <v>10</v>
      </c>
      <c r="H26" s="516" t="s">
        <v>69</v>
      </c>
      <c r="I26" s="517">
        <v>2</v>
      </c>
      <c r="J26" s="518">
        <v>0</v>
      </c>
      <c r="K26" s="519">
        <v>2</v>
      </c>
      <c r="L26" s="206">
        <f t="shared" si="0"/>
        <v>7.598784194528875</v>
      </c>
      <c r="M26" s="519">
        <v>8</v>
      </c>
    </row>
    <row r="27" spans="1:13" s="201" customFormat="1" ht="15.95" customHeight="1" x14ac:dyDescent="0.15">
      <c r="A27" s="516" t="s">
        <v>70</v>
      </c>
      <c r="B27" s="517">
        <v>2292</v>
      </c>
      <c r="C27" s="518">
        <v>0</v>
      </c>
      <c r="D27" s="519">
        <v>2292</v>
      </c>
      <c r="E27" s="517">
        <v>14</v>
      </c>
      <c r="F27" s="518">
        <v>0</v>
      </c>
      <c r="G27" s="519">
        <v>14</v>
      </c>
      <c r="H27" s="516" t="s">
        <v>70</v>
      </c>
      <c r="I27" s="517">
        <v>8</v>
      </c>
      <c r="J27" s="518">
        <v>0</v>
      </c>
      <c r="K27" s="519">
        <v>8</v>
      </c>
      <c r="L27" s="206">
        <f t="shared" si="0"/>
        <v>6.1082024432809776</v>
      </c>
      <c r="M27" s="519">
        <v>6</v>
      </c>
    </row>
    <row r="28" spans="1:13" s="201" customFormat="1" ht="15.95" customHeight="1" x14ac:dyDescent="0.15">
      <c r="A28" s="516" t="s">
        <v>71</v>
      </c>
      <c r="B28" s="517">
        <v>0</v>
      </c>
      <c r="C28" s="518">
        <v>0</v>
      </c>
      <c r="D28" s="519">
        <v>0</v>
      </c>
      <c r="E28" s="517">
        <v>0</v>
      </c>
      <c r="F28" s="518">
        <v>0</v>
      </c>
      <c r="G28" s="519">
        <v>0</v>
      </c>
      <c r="H28" s="516" t="s">
        <v>71</v>
      </c>
      <c r="I28" s="517">
        <v>0</v>
      </c>
      <c r="J28" s="518">
        <v>0</v>
      </c>
      <c r="K28" s="519">
        <v>0</v>
      </c>
      <c r="L28" s="206" t="str">
        <f t="shared" si="0"/>
        <v xml:space="preserve"> </v>
      </c>
      <c r="M28" s="519">
        <v>0</v>
      </c>
    </row>
    <row r="29" spans="1:13" s="201" customFormat="1" ht="15.95" customHeight="1" x14ac:dyDescent="0.15">
      <c r="A29" s="516" t="s">
        <v>384</v>
      </c>
      <c r="B29" s="517">
        <v>19726</v>
      </c>
      <c r="C29" s="518">
        <v>564</v>
      </c>
      <c r="D29" s="519">
        <v>19162</v>
      </c>
      <c r="E29" s="517">
        <v>508</v>
      </c>
      <c r="F29" s="518">
        <v>21</v>
      </c>
      <c r="G29" s="519">
        <v>487</v>
      </c>
      <c r="H29" s="516" t="s">
        <v>384</v>
      </c>
      <c r="I29" s="517">
        <v>26</v>
      </c>
      <c r="J29" s="518">
        <v>2</v>
      </c>
      <c r="K29" s="519">
        <v>24</v>
      </c>
      <c r="L29" s="206">
        <f t="shared" si="0"/>
        <v>25.752813545574369</v>
      </c>
      <c r="M29" s="519">
        <v>50</v>
      </c>
    </row>
    <row r="30" spans="1:13" s="201" customFormat="1" ht="15.95" customHeight="1" x14ac:dyDescent="0.15">
      <c r="A30" s="516" t="s">
        <v>428</v>
      </c>
      <c r="B30" s="517">
        <v>0</v>
      </c>
      <c r="C30" s="518">
        <v>0</v>
      </c>
      <c r="D30" s="519">
        <v>0</v>
      </c>
      <c r="E30" s="517">
        <v>0</v>
      </c>
      <c r="F30" s="518">
        <v>0</v>
      </c>
      <c r="G30" s="519">
        <v>0</v>
      </c>
      <c r="H30" s="516" t="s">
        <v>428</v>
      </c>
      <c r="I30" s="517">
        <v>0</v>
      </c>
      <c r="J30" s="518">
        <v>0</v>
      </c>
      <c r="K30" s="519">
        <v>0</v>
      </c>
      <c r="L30" s="206" t="str">
        <f t="shared" si="0"/>
        <v xml:space="preserve"> </v>
      </c>
      <c r="M30" s="519">
        <v>0</v>
      </c>
    </row>
    <row r="31" spans="1:13" s="201" customFormat="1" ht="15.95" customHeight="1" x14ac:dyDescent="0.15">
      <c r="A31" s="516" t="s">
        <v>72</v>
      </c>
      <c r="B31" s="517">
        <v>0</v>
      </c>
      <c r="C31" s="518">
        <v>0</v>
      </c>
      <c r="D31" s="519">
        <v>0</v>
      </c>
      <c r="E31" s="517">
        <v>0</v>
      </c>
      <c r="F31" s="518">
        <v>0</v>
      </c>
      <c r="G31" s="519">
        <v>0</v>
      </c>
      <c r="H31" s="516" t="s">
        <v>72</v>
      </c>
      <c r="I31" s="517">
        <v>0</v>
      </c>
      <c r="J31" s="518">
        <v>0</v>
      </c>
      <c r="K31" s="519">
        <v>0</v>
      </c>
      <c r="L31" s="206" t="str">
        <f t="shared" si="0"/>
        <v xml:space="preserve"> </v>
      </c>
      <c r="M31" s="519">
        <v>0</v>
      </c>
    </row>
    <row r="32" spans="1:13" s="201" customFormat="1" ht="15.95" customHeight="1" x14ac:dyDescent="0.15">
      <c r="A32" s="516" t="s">
        <v>73</v>
      </c>
      <c r="B32" s="517">
        <v>0</v>
      </c>
      <c r="C32" s="518">
        <v>0</v>
      </c>
      <c r="D32" s="519">
        <v>0</v>
      </c>
      <c r="E32" s="517">
        <v>0</v>
      </c>
      <c r="F32" s="518">
        <v>0</v>
      </c>
      <c r="G32" s="519">
        <v>0</v>
      </c>
      <c r="H32" s="516" t="s">
        <v>73</v>
      </c>
      <c r="I32" s="517">
        <v>0</v>
      </c>
      <c r="J32" s="518">
        <v>0</v>
      </c>
      <c r="K32" s="519">
        <v>0</v>
      </c>
      <c r="L32" s="206" t="str">
        <f t="shared" si="0"/>
        <v xml:space="preserve"> </v>
      </c>
      <c r="M32" s="519">
        <v>0</v>
      </c>
    </row>
    <row r="33" spans="1:13" s="201" customFormat="1" ht="15.95" customHeight="1" x14ac:dyDescent="0.15">
      <c r="A33" s="516" t="s">
        <v>74</v>
      </c>
      <c r="B33" s="521">
        <v>4146</v>
      </c>
      <c r="C33" s="522">
        <v>0</v>
      </c>
      <c r="D33" s="523">
        <v>4146</v>
      </c>
      <c r="E33" s="521">
        <v>11</v>
      </c>
      <c r="F33" s="522">
        <v>0</v>
      </c>
      <c r="G33" s="523">
        <v>11</v>
      </c>
      <c r="H33" s="516" t="s">
        <v>74</v>
      </c>
      <c r="I33" s="521">
        <v>2</v>
      </c>
      <c r="J33" s="522">
        <v>0</v>
      </c>
      <c r="K33" s="523">
        <v>2</v>
      </c>
      <c r="L33" s="207">
        <f t="shared" si="0"/>
        <v>2.6531596719729862</v>
      </c>
      <c r="M33" s="523">
        <v>4</v>
      </c>
    </row>
    <row r="34" spans="1:13" s="201" customFormat="1" ht="15.95" customHeight="1" x14ac:dyDescent="0.15">
      <c r="A34" s="516" t="s">
        <v>75</v>
      </c>
      <c r="B34" s="517">
        <v>15925</v>
      </c>
      <c r="C34" s="518">
        <v>1380</v>
      </c>
      <c r="D34" s="519">
        <v>14545</v>
      </c>
      <c r="E34" s="517">
        <v>830</v>
      </c>
      <c r="F34" s="518">
        <v>77</v>
      </c>
      <c r="G34" s="519">
        <v>753</v>
      </c>
      <c r="H34" s="516" t="s">
        <v>75</v>
      </c>
      <c r="I34" s="517">
        <v>17</v>
      </c>
      <c r="J34" s="518">
        <v>4</v>
      </c>
      <c r="K34" s="519">
        <v>13</v>
      </c>
      <c r="L34" s="206">
        <f t="shared" si="0"/>
        <v>52.119309262166404</v>
      </c>
      <c r="M34" s="519">
        <v>62</v>
      </c>
    </row>
    <row r="35" spans="1:13" s="201" customFormat="1" ht="15.95" customHeight="1" x14ac:dyDescent="0.15">
      <c r="A35" s="516" t="s">
        <v>76</v>
      </c>
      <c r="B35" s="517">
        <v>9952</v>
      </c>
      <c r="C35" s="518">
        <v>63</v>
      </c>
      <c r="D35" s="519">
        <v>9889</v>
      </c>
      <c r="E35" s="517">
        <v>36</v>
      </c>
      <c r="F35" s="518">
        <v>0</v>
      </c>
      <c r="G35" s="519">
        <v>36</v>
      </c>
      <c r="H35" s="516" t="s">
        <v>76</v>
      </c>
      <c r="I35" s="517">
        <v>15</v>
      </c>
      <c r="J35" s="518">
        <v>1</v>
      </c>
      <c r="K35" s="519">
        <v>14</v>
      </c>
      <c r="L35" s="206">
        <f t="shared" si="0"/>
        <v>3.617363344051447</v>
      </c>
      <c r="M35" s="519">
        <v>12</v>
      </c>
    </row>
    <row r="36" spans="1:13" s="201" customFormat="1" ht="15.95" customHeight="1" x14ac:dyDescent="0.15">
      <c r="A36" s="516" t="s">
        <v>79</v>
      </c>
      <c r="B36" s="517">
        <v>0</v>
      </c>
      <c r="C36" s="518">
        <v>0</v>
      </c>
      <c r="D36" s="519">
        <v>0</v>
      </c>
      <c r="E36" s="517">
        <v>0</v>
      </c>
      <c r="F36" s="518">
        <v>0</v>
      </c>
      <c r="G36" s="519">
        <v>0</v>
      </c>
      <c r="H36" s="516" t="s">
        <v>79</v>
      </c>
      <c r="I36" s="517">
        <v>0</v>
      </c>
      <c r="J36" s="518">
        <v>0</v>
      </c>
      <c r="K36" s="519">
        <v>0</v>
      </c>
      <c r="L36" s="206" t="str">
        <f t="shared" si="0"/>
        <v xml:space="preserve"> </v>
      </c>
      <c r="M36" s="519">
        <v>0</v>
      </c>
    </row>
    <row r="37" spans="1:13" s="201" customFormat="1" ht="15.95" customHeight="1" x14ac:dyDescent="0.15">
      <c r="A37" s="516" t="s">
        <v>80</v>
      </c>
      <c r="B37" s="517">
        <v>6256</v>
      </c>
      <c r="C37" s="518">
        <v>552</v>
      </c>
      <c r="D37" s="519">
        <v>5704</v>
      </c>
      <c r="E37" s="517">
        <v>4</v>
      </c>
      <c r="F37" s="518">
        <v>1</v>
      </c>
      <c r="G37" s="519">
        <v>3</v>
      </c>
      <c r="H37" s="516" t="s">
        <v>80</v>
      </c>
      <c r="I37" s="517">
        <v>11</v>
      </c>
      <c r="J37" s="518">
        <v>2</v>
      </c>
      <c r="K37" s="519">
        <v>9</v>
      </c>
      <c r="L37" s="206">
        <f t="shared" si="0"/>
        <v>0.63938618925831203</v>
      </c>
      <c r="M37" s="519">
        <v>1</v>
      </c>
    </row>
    <row r="38" spans="1:13" s="201" customFormat="1" ht="15.95" customHeight="1" x14ac:dyDescent="0.15">
      <c r="A38" s="516" t="s">
        <v>77</v>
      </c>
      <c r="B38" s="517">
        <v>46892</v>
      </c>
      <c r="C38" s="518">
        <v>9672</v>
      </c>
      <c r="D38" s="519">
        <v>37220</v>
      </c>
      <c r="E38" s="517">
        <v>214</v>
      </c>
      <c r="F38" s="518">
        <v>55</v>
      </c>
      <c r="G38" s="519">
        <v>159</v>
      </c>
      <c r="H38" s="516" t="s">
        <v>77</v>
      </c>
      <c r="I38" s="517">
        <v>70</v>
      </c>
      <c r="J38" s="518">
        <v>8</v>
      </c>
      <c r="K38" s="519">
        <v>62</v>
      </c>
      <c r="L38" s="206">
        <f t="shared" si="0"/>
        <v>4.5636782393585262</v>
      </c>
      <c r="M38" s="519">
        <v>10</v>
      </c>
    </row>
    <row r="39" spans="1:13" s="201" customFormat="1" ht="15.95" customHeight="1" x14ac:dyDescent="0.15">
      <c r="A39" s="516" t="s">
        <v>81</v>
      </c>
      <c r="B39" s="517">
        <v>0</v>
      </c>
      <c r="C39" s="518">
        <v>0</v>
      </c>
      <c r="D39" s="519">
        <v>0</v>
      </c>
      <c r="E39" s="517">
        <v>0</v>
      </c>
      <c r="F39" s="518">
        <v>0</v>
      </c>
      <c r="G39" s="519">
        <v>0</v>
      </c>
      <c r="H39" s="516" t="s">
        <v>81</v>
      </c>
      <c r="I39" s="517">
        <v>0</v>
      </c>
      <c r="J39" s="518">
        <v>0</v>
      </c>
      <c r="K39" s="519">
        <v>0</v>
      </c>
      <c r="L39" s="206" t="str">
        <f t="shared" si="0"/>
        <v xml:space="preserve"> </v>
      </c>
      <c r="M39" s="519">
        <v>0</v>
      </c>
    </row>
    <row r="40" spans="1:13" s="201" customFormat="1" ht="15.95" customHeight="1" x14ac:dyDescent="0.15">
      <c r="A40" s="516" t="s">
        <v>82</v>
      </c>
      <c r="B40" s="517">
        <v>11853</v>
      </c>
      <c r="C40" s="518">
        <v>4613</v>
      </c>
      <c r="D40" s="519">
        <v>7240</v>
      </c>
      <c r="E40" s="517">
        <v>66</v>
      </c>
      <c r="F40" s="518">
        <v>26</v>
      </c>
      <c r="G40" s="519">
        <v>40</v>
      </c>
      <c r="H40" s="516" t="s">
        <v>82</v>
      </c>
      <c r="I40" s="517">
        <v>9</v>
      </c>
      <c r="J40" s="518">
        <v>2</v>
      </c>
      <c r="K40" s="519">
        <v>7</v>
      </c>
      <c r="L40" s="206">
        <f t="shared" si="0"/>
        <v>5.5682105796001009</v>
      </c>
      <c r="M40" s="519">
        <v>13</v>
      </c>
    </row>
    <row r="41" spans="1:13" s="201" customFormat="1" ht="15.95" customHeight="1" x14ac:dyDescent="0.15">
      <c r="A41" s="516" t="s">
        <v>385</v>
      </c>
      <c r="B41" s="521">
        <v>56392</v>
      </c>
      <c r="C41" s="522">
        <v>7306</v>
      </c>
      <c r="D41" s="523">
        <v>49086</v>
      </c>
      <c r="E41" s="521">
        <v>1112</v>
      </c>
      <c r="F41" s="522">
        <v>93</v>
      </c>
      <c r="G41" s="523">
        <v>1019</v>
      </c>
      <c r="H41" s="516" t="s">
        <v>385</v>
      </c>
      <c r="I41" s="521">
        <v>63</v>
      </c>
      <c r="J41" s="522">
        <v>10</v>
      </c>
      <c r="K41" s="523">
        <v>53</v>
      </c>
      <c r="L41" s="206">
        <f t="shared" si="0"/>
        <v>19.719109093488438</v>
      </c>
      <c r="M41" s="523">
        <v>63</v>
      </c>
    </row>
    <row r="42" spans="1:13" s="201" customFormat="1" ht="15.95" customHeight="1" x14ac:dyDescent="0.15">
      <c r="A42" s="516" t="s">
        <v>78</v>
      </c>
      <c r="B42" s="521">
        <v>0</v>
      </c>
      <c r="C42" s="522">
        <v>0</v>
      </c>
      <c r="D42" s="523">
        <v>0</v>
      </c>
      <c r="E42" s="521">
        <v>0</v>
      </c>
      <c r="F42" s="522">
        <v>0</v>
      </c>
      <c r="G42" s="523">
        <v>0</v>
      </c>
      <c r="H42" s="516" t="s">
        <v>78</v>
      </c>
      <c r="I42" s="521">
        <v>0</v>
      </c>
      <c r="J42" s="522">
        <v>0</v>
      </c>
      <c r="K42" s="523">
        <v>0</v>
      </c>
      <c r="L42" s="206" t="str">
        <f t="shared" si="0"/>
        <v xml:space="preserve"> </v>
      </c>
      <c r="M42" s="523">
        <v>0</v>
      </c>
    </row>
    <row r="43" spans="1:13" s="201" customFormat="1" ht="15.95" customHeight="1" x14ac:dyDescent="0.15">
      <c r="A43" s="211" t="s">
        <v>83</v>
      </c>
      <c r="B43" s="296">
        <f t="shared" ref="B43:K43" si="2">SUM(B24:B42)</f>
        <v>179265</v>
      </c>
      <c r="C43" s="297">
        <f t="shared" si="2"/>
        <v>24402</v>
      </c>
      <c r="D43" s="299">
        <f t="shared" si="2"/>
        <v>154863</v>
      </c>
      <c r="E43" s="296">
        <f t="shared" si="2"/>
        <v>2849</v>
      </c>
      <c r="F43" s="297">
        <f t="shared" si="2"/>
        <v>276</v>
      </c>
      <c r="G43" s="299">
        <f t="shared" si="2"/>
        <v>2573</v>
      </c>
      <c r="H43" s="211" t="s">
        <v>83</v>
      </c>
      <c r="I43" s="296">
        <f t="shared" si="2"/>
        <v>234</v>
      </c>
      <c r="J43" s="297">
        <f t="shared" si="2"/>
        <v>30</v>
      </c>
      <c r="K43" s="299">
        <f t="shared" si="2"/>
        <v>204</v>
      </c>
      <c r="L43" s="209">
        <f t="shared" si="0"/>
        <v>15.89267285861713</v>
      </c>
      <c r="M43" s="299">
        <f>MAX(M24:M33,M34:M42)</f>
        <v>63</v>
      </c>
    </row>
    <row r="44" spans="1:13" s="201" customFormat="1" ht="15.95" customHeight="1" x14ac:dyDescent="0.15">
      <c r="A44" s="211" t="s">
        <v>84</v>
      </c>
      <c r="B44" s="296">
        <v>1386077</v>
      </c>
      <c r="C44" s="297">
        <v>134090</v>
      </c>
      <c r="D44" s="299">
        <v>1251987</v>
      </c>
      <c r="E44" s="296">
        <v>21754</v>
      </c>
      <c r="F44" s="297">
        <v>2018</v>
      </c>
      <c r="G44" s="299">
        <v>19736</v>
      </c>
      <c r="H44" s="211" t="s">
        <v>84</v>
      </c>
      <c r="I44" s="296">
        <v>1143</v>
      </c>
      <c r="J44" s="297">
        <v>165</v>
      </c>
      <c r="K44" s="299">
        <v>978</v>
      </c>
      <c r="L44" s="209">
        <v>15.694654770261682</v>
      </c>
      <c r="M44" s="299">
        <v>114</v>
      </c>
    </row>
    <row r="45" spans="1:13" s="201" customFormat="1" ht="15.95" customHeight="1" x14ac:dyDescent="0.15">
      <c r="A45" s="211" t="s">
        <v>360</v>
      </c>
      <c r="B45" s="296">
        <v>1381784</v>
      </c>
      <c r="C45" s="297">
        <v>133477</v>
      </c>
      <c r="D45" s="299">
        <v>1248307</v>
      </c>
      <c r="E45" s="296">
        <v>21982</v>
      </c>
      <c r="F45" s="297">
        <v>2004</v>
      </c>
      <c r="G45" s="299">
        <v>19978</v>
      </c>
      <c r="H45" s="211" t="s">
        <v>84</v>
      </c>
      <c r="I45" s="296">
        <v>1143</v>
      </c>
      <c r="J45" s="297">
        <v>165</v>
      </c>
      <c r="K45" s="299">
        <v>978</v>
      </c>
      <c r="L45" s="209">
        <v>15.908419839859196</v>
      </c>
      <c r="M45" s="299">
        <v>114</v>
      </c>
    </row>
    <row r="47" spans="1:13" ht="10.9" customHeight="1" x14ac:dyDescent="0.15">
      <c r="A47" s="35" t="s">
        <v>600</v>
      </c>
      <c r="B47" s="35" t="s">
        <v>718</v>
      </c>
      <c r="C47" s="35" t="s">
        <v>719</v>
      </c>
      <c r="D47" s="35" t="s">
        <v>720</v>
      </c>
      <c r="E47" s="35" t="s">
        <v>721</v>
      </c>
      <c r="F47" s="35" t="s">
        <v>722</v>
      </c>
      <c r="G47" s="35" t="s">
        <v>723</v>
      </c>
      <c r="I47" s="35" t="s">
        <v>724</v>
      </c>
      <c r="J47" s="35" t="s">
        <v>725</v>
      </c>
      <c r="K47" s="35" t="s">
        <v>726</v>
      </c>
      <c r="L47" s="35" t="s">
        <v>603</v>
      </c>
      <c r="M47" s="35" t="s">
        <v>727</v>
      </c>
    </row>
  </sheetData>
  <mergeCells count="13">
    <mergeCell ref="L4:M5"/>
    <mergeCell ref="I4:K5"/>
    <mergeCell ref="I6:I7"/>
    <mergeCell ref="J6:J7"/>
    <mergeCell ref="K6:K7"/>
    <mergeCell ref="F6:F7"/>
    <mergeCell ref="G6:G7"/>
    <mergeCell ref="B4:D5"/>
    <mergeCell ref="E4:G5"/>
    <mergeCell ref="B6:B7"/>
    <mergeCell ref="C6:C7"/>
    <mergeCell ref="D6:D7"/>
    <mergeCell ref="E6:E7"/>
  </mergeCells>
  <phoneticPr fontId="2"/>
  <pageMargins left="0.47244094488188981" right="0.55118110236220474" top="0.59055118110236227" bottom="0.39370078740157483" header="0.51181102362204722" footer="0.31496062992125984"/>
  <pageSetup paperSize="9" firstPageNumber="139" orientation="portrait" useFirstPageNumber="1" r:id="rId1"/>
  <headerFooter alignWithMargins="0">
    <oddFooter>&amp;C&amp;P</oddFooter>
  </headerFooter>
  <colBreaks count="1" manualBreakCount="1">
    <brk id="7" max="4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S49"/>
  <sheetViews>
    <sheetView showZeros="0" view="pageBreakPreview" zoomScale="95" zoomScaleNormal="85" zoomScaleSheetLayoutView="95" workbookViewId="0">
      <pane xSplit="1" ySplit="8" topLeftCell="B9" activePane="bottomRight" state="frozen"/>
      <selection activeCell="N22" sqref="N22"/>
      <selection pane="topRight" activeCell="N22" sqref="N22"/>
      <selection pane="bottomLeft" activeCell="N22" sqref="N22"/>
      <selection pane="bottomRight" activeCell="I40" sqref="I40"/>
    </sheetView>
  </sheetViews>
  <sheetFormatPr defaultColWidth="8.875" defaultRowHeight="10.9" customHeight="1" x14ac:dyDescent="0.15"/>
  <cols>
    <col min="1" max="1" width="10.125" style="35" customWidth="1"/>
    <col min="2" max="7" width="13.875" style="35" customWidth="1"/>
    <col min="8" max="8" width="10.125" style="35" customWidth="1"/>
    <col min="9" max="15" width="11.875" style="35" customWidth="1"/>
    <col min="16" max="16" width="8.875" style="35" customWidth="1"/>
    <col min="17" max="17" width="8.875" style="43" customWidth="1"/>
    <col min="18" max="18" width="11.25" style="43" bestFit="1" customWidth="1"/>
    <col min="19" max="19" width="9.75" style="43" bestFit="1" customWidth="1"/>
    <col min="20" max="16384" width="8.875" style="35"/>
  </cols>
  <sheetData>
    <row r="3" spans="1:19" s="168" customFormat="1" ht="15.95" customHeight="1" x14ac:dyDescent="0.15">
      <c r="A3" s="168" t="s">
        <v>589</v>
      </c>
      <c r="H3" s="168" t="s">
        <v>590</v>
      </c>
      <c r="Q3" s="190"/>
      <c r="R3" s="190"/>
      <c r="S3" s="190"/>
    </row>
    <row r="4" spans="1:19" s="168" customFormat="1" ht="15.95" customHeight="1" x14ac:dyDescent="0.15">
      <c r="A4" s="169" t="s">
        <v>0</v>
      </c>
      <c r="B4" s="805" t="s">
        <v>86</v>
      </c>
      <c r="C4" s="805"/>
      <c r="D4" s="805"/>
      <c r="E4" s="805" t="s">
        <v>85</v>
      </c>
      <c r="F4" s="805"/>
      <c r="G4" s="805"/>
      <c r="H4" s="169" t="s">
        <v>0</v>
      </c>
      <c r="I4" s="805" t="s">
        <v>87</v>
      </c>
      <c r="J4" s="805"/>
      <c r="K4" s="805"/>
      <c r="L4" s="805" t="s">
        <v>43</v>
      </c>
      <c r="M4" s="805"/>
      <c r="N4" s="798" t="s">
        <v>109</v>
      </c>
      <c r="O4" s="221" t="s">
        <v>43</v>
      </c>
      <c r="Q4" s="190"/>
      <c r="R4" s="190"/>
      <c r="S4" s="190"/>
    </row>
    <row r="5" spans="1:19" s="168" customFormat="1" ht="15.95" customHeight="1" x14ac:dyDescent="0.15">
      <c r="A5" s="171"/>
      <c r="B5" s="806"/>
      <c r="C5" s="806"/>
      <c r="D5" s="806"/>
      <c r="E5" s="806"/>
      <c r="F5" s="806"/>
      <c r="G5" s="806"/>
      <c r="H5" s="171"/>
      <c r="I5" s="806"/>
      <c r="J5" s="806"/>
      <c r="K5" s="806"/>
      <c r="L5" s="806"/>
      <c r="M5" s="806"/>
      <c r="N5" s="797"/>
      <c r="O5" s="804" t="s">
        <v>109</v>
      </c>
      <c r="Q5" s="534"/>
      <c r="R5" s="488"/>
      <c r="S5" s="488"/>
    </row>
    <row r="6" spans="1:19" s="168" customFormat="1" ht="15.95" customHeight="1" x14ac:dyDescent="0.15">
      <c r="A6" s="171"/>
      <c r="B6" s="807" t="s">
        <v>28</v>
      </c>
      <c r="C6" s="785" t="s">
        <v>489</v>
      </c>
      <c r="D6" s="804" t="s">
        <v>490</v>
      </c>
      <c r="E6" s="796" t="s">
        <v>39</v>
      </c>
      <c r="F6" s="785" t="s">
        <v>483</v>
      </c>
      <c r="G6" s="787" t="s">
        <v>491</v>
      </c>
      <c r="H6" s="171"/>
      <c r="I6" s="808" t="s">
        <v>88</v>
      </c>
      <c r="J6" s="785" t="s">
        <v>483</v>
      </c>
      <c r="K6" s="804" t="s">
        <v>492</v>
      </c>
      <c r="L6" s="485" t="s">
        <v>41</v>
      </c>
      <c r="M6" s="487" t="s">
        <v>42</v>
      </c>
      <c r="N6" s="797"/>
      <c r="O6" s="804"/>
      <c r="Q6" s="534"/>
      <c r="R6" s="190"/>
      <c r="S6" s="190"/>
    </row>
    <row r="7" spans="1:19" s="168" customFormat="1" ht="15.95" customHeight="1" x14ac:dyDescent="0.15">
      <c r="A7" s="171"/>
      <c r="B7" s="807"/>
      <c r="C7" s="803"/>
      <c r="D7" s="804"/>
      <c r="E7" s="797"/>
      <c r="F7" s="803"/>
      <c r="G7" s="811"/>
      <c r="H7" s="171"/>
      <c r="I7" s="808"/>
      <c r="J7" s="803"/>
      <c r="K7" s="804"/>
      <c r="L7" s="173" t="s">
        <v>89</v>
      </c>
      <c r="M7" s="214" t="s">
        <v>90</v>
      </c>
      <c r="N7" s="173" t="s">
        <v>89</v>
      </c>
      <c r="O7" s="214" t="s">
        <v>92</v>
      </c>
      <c r="Q7" s="190"/>
      <c r="R7" s="488"/>
      <c r="S7" s="488"/>
    </row>
    <row r="8" spans="1:19" s="168" customFormat="1" ht="15.95" customHeight="1" x14ac:dyDescent="0.15">
      <c r="A8" s="175" t="s">
        <v>93</v>
      </c>
      <c r="B8" s="215" t="s">
        <v>44</v>
      </c>
      <c r="C8" s="216" t="s">
        <v>45</v>
      </c>
      <c r="D8" s="217" t="s">
        <v>46</v>
      </c>
      <c r="E8" s="321" t="s">
        <v>47</v>
      </c>
      <c r="F8" s="216" t="s">
        <v>48</v>
      </c>
      <c r="G8" s="545" t="s">
        <v>49</v>
      </c>
      <c r="H8" s="175" t="s">
        <v>93</v>
      </c>
      <c r="I8" s="215" t="s">
        <v>50</v>
      </c>
      <c r="J8" s="216" t="s">
        <v>51</v>
      </c>
      <c r="K8" s="217" t="s">
        <v>52</v>
      </c>
      <c r="L8" s="321" t="s">
        <v>91</v>
      </c>
      <c r="M8" s="217" t="s">
        <v>53</v>
      </c>
      <c r="N8" s="321" t="s">
        <v>54</v>
      </c>
      <c r="O8" s="217" t="s">
        <v>311</v>
      </c>
      <c r="Q8" s="190"/>
      <c r="R8" s="488"/>
      <c r="S8" s="488"/>
    </row>
    <row r="9" spans="1:19" s="168" customFormat="1" ht="15.95" customHeight="1" x14ac:dyDescent="0.15">
      <c r="A9" s="509" t="s">
        <v>55</v>
      </c>
      <c r="B9" s="546">
        <v>281881731</v>
      </c>
      <c r="C9" s="511">
        <v>11867065</v>
      </c>
      <c r="D9" s="547">
        <v>270014666</v>
      </c>
      <c r="E9" s="546">
        <v>2776009</v>
      </c>
      <c r="F9" s="511">
        <v>109850</v>
      </c>
      <c r="G9" s="529">
        <v>2666159</v>
      </c>
      <c r="H9" s="509" t="s">
        <v>55</v>
      </c>
      <c r="I9" s="546">
        <v>19712</v>
      </c>
      <c r="J9" s="511">
        <v>3290</v>
      </c>
      <c r="K9" s="547">
        <v>16422</v>
      </c>
      <c r="L9" s="179">
        <f>E9*1000/(B9/1000)</f>
        <v>9848.1337905506189</v>
      </c>
      <c r="M9" s="529">
        <v>25</v>
      </c>
      <c r="N9" s="528">
        <v>9886</v>
      </c>
      <c r="O9" s="194">
        <f t="shared" ref="O9:O44" si="0">L9/N9*100</f>
        <v>99.616971379229398</v>
      </c>
      <c r="Q9" s="190"/>
      <c r="R9" s="222"/>
      <c r="S9" s="222"/>
    </row>
    <row r="10" spans="1:19" s="168" customFormat="1" ht="15.95" customHeight="1" x14ac:dyDescent="0.15">
      <c r="A10" s="516" t="s">
        <v>56</v>
      </c>
      <c r="B10" s="548">
        <v>480949061</v>
      </c>
      <c r="C10" s="518">
        <v>29007594</v>
      </c>
      <c r="D10" s="525">
        <v>451941467</v>
      </c>
      <c r="E10" s="548">
        <v>3177150</v>
      </c>
      <c r="F10" s="518">
        <v>145378</v>
      </c>
      <c r="G10" s="519">
        <v>3031772</v>
      </c>
      <c r="H10" s="516" t="s">
        <v>56</v>
      </c>
      <c r="I10" s="548">
        <v>31619</v>
      </c>
      <c r="J10" s="518">
        <v>3791</v>
      </c>
      <c r="K10" s="525">
        <v>27828</v>
      </c>
      <c r="L10" s="181">
        <f>E10*1000/(B10/1000)</f>
        <v>6606.0010459194973</v>
      </c>
      <c r="M10" s="519">
        <v>22</v>
      </c>
      <c r="N10" s="517">
        <v>6610</v>
      </c>
      <c r="O10" s="196">
        <f t="shared" si="0"/>
        <v>99.939501451127043</v>
      </c>
      <c r="Q10" s="190"/>
      <c r="R10" s="222"/>
      <c r="S10" s="222"/>
    </row>
    <row r="11" spans="1:19" s="168" customFormat="1" ht="15.95" customHeight="1" x14ac:dyDescent="0.15">
      <c r="A11" s="516" t="s">
        <v>57</v>
      </c>
      <c r="B11" s="517">
        <v>147313566</v>
      </c>
      <c r="C11" s="518">
        <v>5811531</v>
      </c>
      <c r="D11" s="519">
        <v>141502035</v>
      </c>
      <c r="E11" s="517">
        <v>1993231</v>
      </c>
      <c r="F11" s="518">
        <v>79987</v>
      </c>
      <c r="G11" s="519">
        <v>1913244</v>
      </c>
      <c r="H11" s="516" t="s">
        <v>57</v>
      </c>
      <c r="I11" s="517">
        <v>16812</v>
      </c>
      <c r="J11" s="518">
        <v>1997</v>
      </c>
      <c r="K11" s="519">
        <v>14815</v>
      </c>
      <c r="L11" s="181">
        <f t="shared" ref="L11:L44" si="1">E11*1000/(B11/1000)</f>
        <v>13530.53255122478</v>
      </c>
      <c r="M11" s="519">
        <v>33</v>
      </c>
      <c r="N11" s="517">
        <v>13520</v>
      </c>
      <c r="O11" s="196">
        <f t="shared" si="0"/>
        <v>100.07790348539038</v>
      </c>
      <c r="Q11" s="190"/>
      <c r="R11" s="222"/>
      <c r="S11" s="222"/>
    </row>
    <row r="12" spans="1:19" s="168" customFormat="1" ht="15.95" customHeight="1" x14ac:dyDescent="0.15">
      <c r="A12" s="516" t="s">
        <v>58</v>
      </c>
      <c r="B12" s="517">
        <v>244767369</v>
      </c>
      <c r="C12" s="518">
        <v>11754121</v>
      </c>
      <c r="D12" s="519">
        <v>233013248</v>
      </c>
      <c r="E12" s="517">
        <v>2949679</v>
      </c>
      <c r="F12" s="518">
        <v>140777</v>
      </c>
      <c r="G12" s="519">
        <v>2808902</v>
      </c>
      <c r="H12" s="516" t="s">
        <v>58</v>
      </c>
      <c r="I12" s="517">
        <v>35605</v>
      </c>
      <c r="J12" s="518">
        <v>3437</v>
      </c>
      <c r="K12" s="519">
        <v>32168</v>
      </c>
      <c r="L12" s="181">
        <f t="shared" si="1"/>
        <v>12050.948670367903</v>
      </c>
      <c r="M12" s="519">
        <v>40</v>
      </c>
      <c r="N12" s="517">
        <v>12060</v>
      </c>
      <c r="O12" s="196">
        <f t="shared" si="0"/>
        <v>99.924947515488412</v>
      </c>
      <c r="Q12" s="190"/>
      <c r="R12" s="222"/>
      <c r="S12" s="222"/>
    </row>
    <row r="13" spans="1:19" s="168" customFormat="1" ht="15.95" customHeight="1" x14ac:dyDescent="0.15">
      <c r="A13" s="516" t="s">
        <v>59</v>
      </c>
      <c r="B13" s="517">
        <v>43893960</v>
      </c>
      <c r="C13" s="518">
        <v>3106466</v>
      </c>
      <c r="D13" s="519">
        <v>40787494</v>
      </c>
      <c r="E13" s="517">
        <v>778880</v>
      </c>
      <c r="F13" s="518">
        <v>55642</v>
      </c>
      <c r="G13" s="519">
        <v>723238</v>
      </c>
      <c r="H13" s="516" t="s">
        <v>59</v>
      </c>
      <c r="I13" s="517">
        <v>24123</v>
      </c>
      <c r="J13" s="518">
        <v>2180</v>
      </c>
      <c r="K13" s="519">
        <v>21943</v>
      </c>
      <c r="L13" s="181">
        <f t="shared" si="1"/>
        <v>17744.582625946714</v>
      </c>
      <c r="M13" s="519">
        <v>30</v>
      </c>
      <c r="N13" s="517">
        <v>17767</v>
      </c>
      <c r="O13" s="196">
        <f t="shared" si="0"/>
        <v>99.873825777828074</v>
      </c>
      <c r="Q13" s="190"/>
      <c r="R13" s="222"/>
      <c r="S13" s="222"/>
    </row>
    <row r="14" spans="1:19" s="168" customFormat="1" ht="15.95" customHeight="1" x14ac:dyDescent="0.15">
      <c r="A14" s="516" t="s">
        <v>60</v>
      </c>
      <c r="B14" s="517">
        <v>345666813</v>
      </c>
      <c r="C14" s="518">
        <v>29696836</v>
      </c>
      <c r="D14" s="519">
        <v>315969977</v>
      </c>
      <c r="E14" s="517">
        <v>1545591</v>
      </c>
      <c r="F14" s="518">
        <v>100153</v>
      </c>
      <c r="G14" s="519">
        <v>1445438</v>
      </c>
      <c r="H14" s="516" t="s">
        <v>60</v>
      </c>
      <c r="I14" s="517">
        <v>21639</v>
      </c>
      <c r="J14" s="518">
        <v>4096</v>
      </c>
      <c r="K14" s="519">
        <v>17543</v>
      </c>
      <c r="L14" s="181">
        <f t="shared" si="1"/>
        <v>4471.3317618952324</v>
      </c>
      <c r="M14" s="519">
        <v>21</v>
      </c>
      <c r="N14" s="517">
        <v>4471</v>
      </c>
      <c r="O14" s="196">
        <f t="shared" si="0"/>
        <v>100.00742030631251</v>
      </c>
      <c r="Q14" s="190"/>
      <c r="R14" s="222"/>
      <c r="S14" s="222"/>
    </row>
    <row r="15" spans="1:19" s="168" customFormat="1" ht="15.95" customHeight="1" x14ac:dyDescent="0.15">
      <c r="A15" s="516" t="s">
        <v>61</v>
      </c>
      <c r="B15" s="517">
        <v>250054997</v>
      </c>
      <c r="C15" s="518">
        <v>13341494</v>
      </c>
      <c r="D15" s="519">
        <v>236713503</v>
      </c>
      <c r="E15" s="517">
        <v>2760657</v>
      </c>
      <c r="F15" s="518">
        <v>129093</v>
      </c>
      <c r="G15" s="519">
        <v>2631564</v>
      </c>
      <c r="H15" s="516" t="s">
        <v>61</v>
      </c>
      <c r="I15" s="517">
        <v>23540</v>
      </c>
      <c r="J15" s="518">
        <v>2709</v>
      </c>
      <c r="K15" s="519">
        <v>20831</v>
      </c>
      <c r="L15" s="181">
        <f t="shared" si="1"/>
        <v>11040.199288638891</v>
      </c>
      <c r="M15" s="519">
        <v>27</v>
      </c>
      <c r="N15" s="517">
        <v>11017</v>
      </c>
      <c r="O15" s="196">
        <f t="shared" si="0"/>
        <v>100.21057718651984</v>
      </c>
      <c r="Q15" s="190"/>
      <c r="R15" s="222"/>
      <c r="S15" s="222"/>
    </row>
    <row r="16" spans="1:19" s="168" customFormat="1" ht="15.95" customHeight="1" x14ac:dyDescent="0.15">
      <c r="A16" s="516" t="s">
        <v>62</v>
      </c>
      <c r="B16" s="517">
        <v>537322229</v>
      </c>
      <c r="C16" s="518">
        <v>17924008</v>
      </c>
      <c r="D16" s="519">
        <v>519398221</v>
      </c>
      <c r="E16" s="517">
        <v>8843703</v>
      </c>
      <c r="F16" s="518">
        <v>300779</v>
      </c>
      <c r="G16" s="519">
        <v>8542924</v>
      </c>
      <c r="H16" s="516" t="s">
        <v>62</v>
      </c>
      <c r="I16" s="517">
        <v>100796</v>
      </c>
      <c r="J16" s="518">
        <v>7194</v>
      </c>
      <c r="K16" s="519">
        <v>93602</v>
      </c>
      <c r="L16" s="181">
        <f t="shared" si="1"/>
        <v>16458.844474867237</v>
      </c>
      <c r="M16" s="519">
        <v>106</v>
      </c>
      <c r="N16" s="517">
        <v>16451</v>
      </c>
      <c r="O16" s="196">
        <f t="shared" si="0"/>
        <v>100.04768387859242</v>
      </c>
      <c r="Q16" s="190"/>
      <c r="R16" s="222"/>
      <c r="S16" s="222"/>
    </row>
    <row r="17" spans="1:19" s="168" customFormat="1" ht="15.95" customHeight="1" x14ac:dyDescent="0.15">
      <c r="A17" s="516" t="s">
        <v>63</v>
      </c>
      <c r="B17" s="517">
        <v>67715213</v>
      </c>
      <c r="C17" s="518">
        <v>3487269</v>
      </c>
      <c r="D17" s="519">
        <v>64227944</v>
      </c>
      <c r="E17" s="517">
        <v>1023183</v>
      </c>
      <c r="F17" s="518">
        <v>54273</v>
      </c>
      <c r="G17" s="519">
        <v>968910</v>
      </c>
      <c r="H17" s="516" t="s">
        <v>63</v>
      </c>
      <c r="I17" s="517">
        <v>15853</v>
      </c>
      <c r="J17" s="518">
        <v>1436</v>
      </c>
      <c r="K17" s="519">
        <v>14417</v>
      </c>
      <c r="L17" s="181">
        <f t="shared" si="1"/>
        <v>15110.090549371822</v>
      </c>
      <c r="M17" s="519">
        <v>23</v>
      </c>
      <c r="N17" s="517">
        <v>15105</v>
      </c>
      <c r="O17" s="196">
        <f t="shared" si="0"/>
        <v>100.03370108819479</v>
      </c>
      <c r="Q17" s="190"/>
      <c r="R17" s="222"/>
      <c r="S17" s="222"/>
    </row>
    <row r="18" spans="1:19" s="168" customFormat="1" ht="15.95" customHeight="1" x14ac:dyDescent="0.15">
      <c r="A18" s="516" t="s">
        <v>64</v>
      </c>
      <c r="B18" s="517">
        <v>182446178</v>
      </c>
      <c r="C18" s="518">
        <v>5632702</v>
      </c>
      <c r="D18" s="519">
        <v>176813476</v>
      </c>
      <c r="E18" s="517">
        <v>1722113</v>
      </c>
      <c r="F18" s="518">
        <v>54700</v>
      </c>
      <c r="G18" s="519">
        <v>1667413</v>
      </c>
      <c r="H18" s="516" t="s">
        <v>64</v>
      </c>
      <c r="I18" s="517">
        <v>9304</v>
      </c>
      <c r="J18" s="518">
        <v>1190</v>
      </c>
      <c r="K18" s="519">
        <v>8114</v>
      </c>
      <c r="L18" s="181">
        <f t="shared" si="1"/>
        <v>9439.0193254692349</v>
      </c>
      <c r="M18" s="519">
        <v>21</v>
      </c>
      <c r="N18" s="517">
        <v>9432</v>
      </c>
      <c r="O18" s="196">
        <f t="shared" si="0"/>
        <v>100.07442032940241</v>
      </c>
      <c r="Q18" s="190"/>
      <c r="R18" s="222"/>
      <c r="S18" s="222"/>
    </row>
    <row r="19" spans="1:19" s="168" customFormat="1" ht="15.95" customHeight="1" x14ac:dyDescent="0.15">
      <c r="A19" s="516" t="s">
        <v>65</v>
      </c>
      <c r="B19" s="521">
        <v>219294207</v>
      </c>
      <c r="C19" s="522">
        <v>14202123</v>
      </c>
      <c r="D19" s="523">
        <v>205092084</v>
      </c>
      <c r="E19" s="521">
        <v>1751219</v>
      </c>
      <c r="F19" s="522">
        <v>94848</v>
      </c>
      <c r="G19" s="523">
        <v>1656371</v>
      </c>
      <c r="H19" s="516" t="s">
        <v>65</v>
      </c>
      <c r="I19" s="521">
        <v>25706</v>
      </c>
      <c r="J19" s="522">
        <v>3054</v>
      </c>
      <c r="K19" s="523">
        <v>22652</v>
      </c>
      <c r="L19" s="182">
        <f t="shared" si="1"/>
        <v>7985.7057053951276</v>
      </c>
      <c r="M19" s="523">
        <v>37</v>
      </c>
      <c r="N19" s="521">
        <v>7998</v>
      </c>
      <c r="O19" s="197">
        <f t="shared" si="0"/>
        <v>99.846282888161127</v>
      </c>
      <c r="Q19" s="190"/>
      <c r="R19" s="222"/>
      <c r="S19" s="222"/>
    </row>
    <row r="20" spans="1:19" s="168" customFormat="1" ht="15.95" customHeight="1" x14ac:dyDescent="0.15">
      <c r="A20" s="516" t="s">
        <v>382</v>
      </c>
      <c r="B20" s="517">
        <v>151879961</v>
      </c>
      <c r="C20" s="518">
        <v>9669803</v>
      </c>
      <c r="D20" s="519">
        <v>142210158</v>
      </c>
      <c r="E20" s="517">
        <v>1394493</v>
      </c>
      <c r="F20" s="518">
        <v>87494</v>
      </c>
      <c r="G20" s="519">
        <v>1306999</v>
      </c>
      <c r="H20" s="516" t="s">
        <v>382</v>
      </c>
      <c r="I20" s="517">
        <v>18075</v>
      </c>
      <c r="J20" s="518">
        <v>2592</v>
      </c>
      <c r="K20" s="519">
        <v>15483</v>
      </c>
      <c r="L20" s="182">
        <f t="shared" si="1"/>
        <v>9181.5469981586302</v>
      </c>
      <c r="M20" s="519">
        <v>23</v>
      </c>
      <c r="N20" s="517">
        <v>9175</v>
      </c>
      <c r="O20" s="197">
        <f t="shared" si="0"/>
        <v>100.07135692815945</v>
      </c>
      <c r="Q20" s="190"/>
      <c r="R20" s="222"/>
      <c r="S20" s="222"/>
    </row>
    <row r="21" spans="1:19" s="168" customFormat="1" ht="15.95" customHeight="1" x14ac:dyDescent="0.15">
      <c r="A21" s="516" t="s">
        <v>383</v>
      </c>
      <c r="B21" s="521">
        <v>134368360</v>
      </c>
      <c r="C21" s="522">
        <v>7514847</v>
      </c>
      <c r="D21" s="523">
        <v>126853513</v>
      </c>
      <c r="E21" s="521">
        <v>2335488</v>
      </c>
      <c r="F21" s="522">
        <v>125342</v>
      </c>
      <c r="G21" s="523">
        <v>2210146</v>
      </c>
      <c r="H21" s="516" t="s">
        <v>383</v>
      </c>
      <c r="I21" s="521">
        <v>34758</v>
      </c>
      <c r="J21" s="522">
        <v>3317</v>
      </c>
      <c r="K21" s="523">
        <v>31441</v>
      </c>
      <c r="L21" s="182">
        <f t="shared" si="1"/>
        <v>17381.234689476005</v>
      </c>
      <c r="M21" s="523">
        <v>45</v>
      </c>
      <c r="N21" s="521">
        <v>17382</v>
      </c>
      <c r="O21" s="197">
        <f t="shared" si="0"/>
        <v>99.995597108940316</v>
      </c>
      <c r="Q21" s="190"/>
      <c r="R21" s="222"/>
      <c r="S21" s="222"/>
    </row>
    <row r="22" spans="1:19" s="168" customFormat="1" ht="15.95" customHeight="1" x14ac:dyDescent="0.15">
      <c r="A22" s="516" t="s">
        <v>427</v>
      </c>
      <c r="B22" s="517">
        <v>35555433</v>
      </c>
      <c r="C22" s="518">
        <v>3180781</v>
      </c>
      <c r="D22" s="519">
        <v>32374652</v>
      </c>
      <c r="E22" s="517">
        <v>418705</v>
      </c>
      <c r="F22" s="518">
        <v>36501</v>
      </c>
      <c r="G22" s="519">
        <v>382204</v>
      </c>
      <c r="H22" s="516" t="s">
        <v>427</v>
      </c>
      <c r="I22" s="517">
        <v>4825</v>
      </c>
      <c r="J22" s="518">
        <v>1305</v>
      </c>
      <c r="K22" s="519">
        <v>3520</v>
      </c>
      <c r="L22" s="181">
        <f>E22*1000/(B22/1000)</f>
        <v>11776.1187158092</v>
      </c>
      <c r="M22" s="519">
        <v>20</v>
      </c>
      <c r="N22" s="517">
        <v>11762</v>
      </c>
      <c r="O22" s="196">
        <f>L22/N22*100</f>
        <v>100.12003669281755</v>
      </c>
      <c r="Q22" s="190"/>
      <c r="R22" s="222"/>
      <c r="S22" s="222"/>
    </row>
    <row r="23" spans="1:19" s="168" customFormat="1" ht="15.95" customHeight="1" x14ac:dyDescent="0.15">
      <c r="A23" s="187" t="s">
        <v>66</v>
      </c>
      <c r="B23" s="296">
        <f>SUM(B9:B22)</f>
        <v>3123109078</v>
      </c>
      <c r="C23" s="297">
        <f t="shared" ref="C23:K23" si="2">SUM(C9:C22)</f>
        <v>166196640</v>
      </c>
      <c r="D23" s="299">
        <f t="shared" si="2"/>
        <v>2956912438</v>
      </c>
      <c r="E23" s="309">
        <f t="shared" si="2"/>
        <v>33470101</v>
      </c>
      <c r="F23" s="297">
        <f t="shared" si="2"/>
        <v>1514817</v>
      </c>
      <c r="G23" s="299">
        <f t="shared" si="2"/>
        <v>31955284</v>
      </c>
      <c r="H23" s="187" t="s">
        <v>66</v>
      </c>
      <c r="I23" s="309">
        <f t="shared" si="2"/>
        <v>382367</v>
      </c>
      <c r="J23" s="297">
        <f t="shared" si="2"/>
        <v>41588</v>
      </c>
      <c r="K23" s="297">
        <f t="shared" si="2"/>
        <v>340779</v>
      </c>
      <c r="L23" s="184">
        <f t="shared" si="1"/>
        <v>10716.917073365184</v>
      </c>
      <c r="M23" s="299">
        <f>MAX(M9:M22)</f>
        <v>106</v>
      </c>
      <c r="N23" s="296">
        <v>10611</v>
      </c>
      <c r="O23" s="198">
        <f t="shared" si="0"/>
        <v>100.99818182419362</v>
      </c>
      <c r="Q23" s="311"/>
      <c r="R23" s="222"/>
      <c r="S23" s="222"/>
    </row>
    <row r="24" spans="1:19" s="168" customFormat="1" ht="15.95" customHeight="1" x14ac:dyDescent="0.15">
      <c r="A24" s="509" t="s">
        <v>67</v>
      </c>
      <c r="B24" s="513">
        <v>82739228</v>
      </c>
      <c r="C24" s="514">
        <v>2843780</v>
      </c>
      <c r="D24" s="512">
        <v>79895448</v>
      </c>
      <c r="E24" s="513">
        <v>1345484</v>
      </c>
      <c r="F24" s="514">
        <v>47996</v>
      </c>
      <c r="G24" s="512">
        <v>1297488</v>
      </c>
      <c r="H24" s="509" t="s">
        <v>67</v>
      </c>
      <c r="I24" s="513">
        <v>9313</v>
      </c>
      <c r="J24" s="514">
        <v>1301</v>
      </c>
      <c r="K24" s="512">
        <v>8012</v>
      </c>
      <c r="L24" s="186">
        <f t="shared" si="1"/>
        <v>16261.742253626055</v>
      </c>
      <c r="M24" s="512">
        <v>23</v>
      </c>
      <c r="N24" s="513">
        <v>16251</v>
      </c>
      <c r="O24" s="199">
        <f t="shared" si="0"/>
        <v>100.06610210833828</v>
      </c>
      <c r="Q24" s="190"/>
      <c r="R24" s="222"/>
      <c r="S24" s="222"/>
    </row>
    <row r="25" spans="1:19" s="168" customFormat="1" ht="15.95" customHeight="1" x14ac:dyDescent="0.15">
      <c r="A25" s="516" t="s">
        <v>68</v>
      </c>
      <c r="B25" s="517">
        <v>226880746</v>
      </c>
      <c r="C25" s="518">
        <v>14688189</v>
      </c>
      <c r="D25" s="519">
        <v>212192557</v>
      </c>
      <c r="E25" s="517">
        <v>1036535</v>
      </c>
      <c r="F25" s="518">
        <v>46680</v>
      </c>
      <c r="G25" s="519">
        <v>989855</v>
      </c>
      <c r="H25" s="516" t="s">
        <v>68</v>
      </c>
      <c r="I25" s="517">
        <v>7764</v>
      </c>
      <c r="J25" s="518">
        <v>1179</v>
      </c>
      <c r="K25" s="519">
        <v>6585</v>
      </c>
      <c r="L25" s="181">
        <f t="shared" si="1"/>
        <v>4568.6336027826701</v>
      </c>
      <c r="M25" s="519">
        <v>16</v>
      </c>
      <c r="N25" s="517">
        <v>4568</v>
      </c>
      <c r="O25" s="196">
        <f t="shared" si="0"/>
        <v>100.0138704637187</v>
      </c>
      <c r="Q25" s="190"/>
      <c r="R25" s="222"/>
      <c r="S25" s="222"/>
    </row>
    <row r="26" spans="1:19" s="168" customFormat="1" ht="15.95" customHeight="1" x14ac:dyDescent="0.15">
      <c r="A26" s="516" t="s">
        <v>69</v>
      </c>
      <c r="B26" s="517">
        <v>122772257</v>
      </c>
      <c r="C26" s="518">
        <v>4016003</v>
      </c>
      <c r="D26" s="519">
        <v>118756254</v>
      </c>
      <c r="E26" s="517">
        <v>928236</v>
      </c>
      <c r="F26" s="518">
        <v>28234</v>
      </c>
      <c r="G26" s="519">
        <v>900002</v>
      </c>
      <c r="H26" s="516" t="s">
        <v>69</v>
      </c>
      <c r="I26" s="517">
        <v>5744</v>
      </c>
      <c r="J26" s="518">
        <v>567</v>
      </c>
      <c r="K26" s="519">
        <v>5177</v>
      </c>
      <c r="L26" s="181">
        <f t="shared" si="1"/>
        <v>7560.6331811591608</v>
      </c>
      <c r="M26" s="519">
        <v>21</v>
      </c>
      <c r="N26" s="517">
        <v>7545</v>
      </c>
      <c r="O26" s="196">
        <f t="shared" si="0"/>
        <v>100.20719922013468</v>
      </c>
      <c r="Q26" s="190"/>
      <c r="R26" s="222"/>
      <c r="S26" s="222"/>
    </row>
    <row r="27" spans="1:19" s="168" customFormat="1" ht="15.95" customHeight="1" x14ac:dyDescent="0.15">
      <c r="A27" s="516" t="s">
        <v>70</v>
      </c>
      <c r="B27" s="517">
        <v>79249188</v>
      </c>
      <c r="C27" s="518">
        <v>2840432</v>
      </c>
      <c r="D27" s="519">
        <v>76408756</v>
      </c>
      <c r="E27" s="517">
        <v>1509519</v>
      </c>
      <c r="F27" s="518">
        <v>55841</v>
      </c>
      <c r="G27" s="519">
        <v>1453678</v>
      </c>
      <c r="H27" s="516" t="s">
        <v>70</v>
      </c>
      <c r="I27" s="517">
        <v>12414</v>
      </c>
      <c r="J27" s="518">
        <v>972</v>
      </c>
      <c r="K27" s="519">
        <v>11442</v>
      </c>
      <c r="L27" s="181">
        <f t="shared" si="1"/>
        <v>19047.753523985633</v>
      </c>
      <c r="M27" s="519">
        <v>22</v>
      </c>
      <c r="N27" s="517">
        <v>19047</v>
      </c>
      <c r="O27" s="196">
        <f t="shared" si="0"/>
        <v>100.00395612949879</v>
      </c>
      <c r="Q27" s="190"/>
      <c r="R27" s="222"/>
      <c r="S27" s="222"/>
    </row>
    <row r="28" spans="1:19" s="168" customFormat="1" ht="15.95" customHeight="1" x14ac:dyDescent="0.15">
      <c r="A28" s="516" t="s">
        <v>71</v>
      </c>
      <c r="B28" s="517">
        <v>4767880</v>
      </c>
      <c r="C28" s="518">
        <v>355159</v>
      </c>
      <c r="D28" s="519">
        <v>4412721</v>
      </c>
      <c r="E28" s="517">
        <v>89608</v>
      </c>
      <c r="F28" s="518">
        <v>6692</v>
      </c>
      <c r="G28" s="519">
        <v>82916</v>
      </c>
      <c r="H28" s="516" t="s">
        <v>71</v>
      </c>
      <c r="I28" s="517">
        <v>1951</v>
      </c>
      <c r="J28" s="518">
        <v>269</v>
      </c>
      <c r="K28" s="519">
        <v>1682</v>
      </c>
      <c r="L28" s="181">
        <f t="shared" si="1"/>
        <v>18794.097166875006</v>
      </c>
      <c r="M28" s="519">
        <v>22</v>
      </c>
      <c r="N28" s="517">
        <v>18804</v>
      </c>
      <c r="O28" s="196">
        <f t="shared" si="0"/>
        <v>99.947336560705196</v>
      </c>
      <c r="Q28" s="190"/>
      <c r="R28" s="222"/>
      <c r="S28" s="222"/>
    </row>
    <row r="29" spans="1:19" s="168" customFormat="1" ht="15.95" customHeight="1" x14ac:dyDescent="0.15">
      <c r="A29" s="516" t="s">
        <v>384</v>
      </c>
      <c r="B29" s="517">
        <v>94873850</v>
      </c>
      <c r="C29" s="518">
        <v>9008640</v>
      </c>
      <c r="D29" s="519">
        <v>85865210</v>
      </c>
      <c r="E29" s="517">
        <v>558924</v>
      </c>
      <c r="F29" s="518">
        <v>51082</v>
      </c>
      <c r="G29" s="519">
        <v>507842</v>
      </c>
      <c r="H29" s="516" t="s">
        <v>384</v>
      </c>
      <c r="I29" s="517">
        <v>9874</v>
      </c>
      <c r="J29" s="518">
        <v>1698</v>
      </c>
      <c r="K29" s="519">
        <v>8176</v>
      </c>
      <c r="L29" s="181">
        <f t="shared" si="1"/>
        <v>5891.2334642264432</v>
      </c>
      <c r="M29" s="519">
        <v>21</v>
      </c>
      <c r="N29" s="517">
        <v>5895</v>
      </c>
      <c r="O29" s="196">
        <f t="shared" si="0"/>
        <v>99.936106263383266</v>
      </c>
      <c r="Q29" s="190"/>
      <c r="R29" s="222"/>
      <c r="S29" s="222"/>
    </row>
    <row r="30" spans="1:19" s="168" customFormat="1" ht="15.95" customHeight="1" x14ac:dyDescent="0.15">
      <c r="A30" s="516" t="s">
        <v>428</v>
      </c>
      <c r="B30" s="517">
        <v>12366041</v>
      </c>
      <c r="C30" s="518">
        <v>859487</v>
      </c>
      <c r="D30" s="519">
        <v>11506554</v>
      </c>
      <c r="E30" s="517">
        <v>211093</v>
      </c>
      <c r="F30" s="518">
        <v>14747</v>
      </c>
      <c r="G30" s="519">
        <v>196346</v>
      </c>
      <c r="H30" s="516" t="s">
        <v>428</v>
      </c>
      <c r="I30" s="517">
        <v>4121</v>
      </c>
      <c r="J30" s="518">
        <v>438</v>
      </c>
      <c r="K30" s="519">
        <v>3683</v>
      </c>
      <c r="L30" s="181">
        <f t="shared" si="1"/>
        <v>17070.378466317557</v>
      </c>
      <c r="M30" s="519">
        <v>25</v>
      </c>
      <c r="N30" s="517">
        <v>17093</v>
      </c>
      <c r="O30" s="196">
        <f t="shared" si="0"/>
        <v>99.867656153498842</v>
      </c>
      <c r="Q30" s="190"/>
      <c r="R30" s="222"/>
      <c r="S30" s="222"/>
    </row>
    <row r="31" spans="1:19" s="168" customFormat="1" ht="15.95" customHeight="1" x14ac:dyDescent="0.15">
      <c r="A31" s="516" t="s">
        <v>72</v>
      </c>
      <c r="B31" s="517">
        <v>18207165</v>
      </c>
      <c r="C31" s="518">
        <v>985151</v>
      </c>
      <c r="D31" s="519">
        <v>17222014</v>
      </c>
      <c r="E31" s="517">
        <v>346997</v>
      </c>
      <c r="F31" s="518">
        <v>18575</v>
      </c>
      <c r="G31" s="519">
        <v>328422</v>
      </c>
      <c r="H31" s="516" t="s">
        <v>72</v>
      </c>
      <c r="I31" s="517">
        <v>4729</v>
      </c>
      <c r="J31" s="518">
        <v>444</v>
      </c>
      <c r="K31" s="519">
        <v>4285</v>
      </c>
      <c r="L31" s="181">
        <f t="shared" si="1"/>
        <v>19058.266347341829</v>
      </c>
      <c r="M31" s="519">
        <v>25</v>
      </c>
      <c r="N31" s="517">
        <v>19076</v>
      </c>
      <c r="O31" s="196">
        <f t="shared" si="0"/>
        <v>99.907036838655003</v>
      </c>
      <c r="Q31" s="190"/>
      <c r="R31" s="222"/>
      <c r="S31" s="222"/>
    </row>
    <row r="32" spans="1:19" s="168" customFormat="1" ht="15.95" customHeight="1" x14ac:dyDescent="0.15">
      <c r="A32" s="516" t="s">
        <v>73</v>
      </c>
      <c r="B32" s="517">
        <v>86803238</v>
      </c>
      <c r="C32" s="518">
        <v>3093453</v>
      </c>
      <c r="D32" s="519">
        <v>83709785</v>
      </c>
      <c r="E32" s="517">
        <v>733268</v>
      </c>
      <c r="F32" s="518">
        <v>26897</v>
      </c>
      <c r="G32" s="519">
        <v>706371</v>
      </c>
      <c r="H32" s="516" t="s">
        <v>73</v>
      </c>
      <c r="I32" s="517">
        <v>7964</v>
      </c>
      <c r="J32" s="518">
        <v>742</v>
      </c>
      <c r="K32" s="519">
        <v>7222</v>
      </c>
      <c r="L32" s="181">
        <f t="shared" si="1"/>
        <v>8447.4728926586813</v>
      </c>
      <c r="M32" s="519">
        <v>18</v>
      </c>
      <c r="N32" s="517">
        <v>8444</v>
      </c>
      <c r="O32" s="196">
        <f t="shared" si="0"/>
        <v>100.04112852509097</v>
      </c>
      <c r="Q32" s="190"/>
      <c r="R32" s="222"/>
      <c r="S32" s="222"/>
    </row>
    <row r="33" spans="1:19" s="168" customFormat="1" ht="15.95" customHeight="1" x14ac:dyDescent="0.15">
      <c r="A33" s="516" t="s">
        <v>74</v>
      </c>
      <c r="B33" s="521">
        <v>51377489</v>
      </c>
      <c r="C33" s="522">
        <v>3112089</v>
      </c>
      <c r="D33" s="523">
        <v>48265400</v>
      </c>
      <c r="E33" s="521">
        <v>500802</v>
      </c>
      <c r="F33" s="522">
        <v>29351</v>
      </c>
      <c r="G33" s="523">
        <v>471451</v>
      </c>
      <c r="H33" s="516" t="s">
        <v>74</v>
      </c>
      <c r="I33" s="521">
        <v>5397</v>
      </c>
      <c r="J33" s="522">
        <v>1134</v>
      </c>
      <c r="K33" s="523">
        <v>4263</v>
      </c>
      <c r="L33" s="182">
        <f t="shared" si="1"/>
        <v>9747.4985591452314</v>
      </c>
      <c r="M33" s="523">
        <v>19</v>
      </c>
      <c r="N33" s="521">
        <v>9831</v>
      </c>
      <c r="O33" s="197">
        <f t="shared" si="0"/>
        <v>99.150631259741957</v>
      </c>
      <c r="Q33" s="190"/>
      <c r="R33" s="222"/>
      <c r="S33" s="222"/>
    </row>
    <row r="34" spans="1:19" s="168" customFormat="1" ht="15.95" customHeight="1" x14ac:dyDescent="0.15">
      <c r="A34" s="516" t="s">
        <v>75</v>
      </c>
      <c r="B34" s="517">
        <v>76281768</v>
      </c>
      <c r="C34" s="518">
        <v>4293760</v>
      </c>
      <c r="D34" s="519">
        <v>71988008</v>
      </c>
      <c r="E34" s="517">
        <v>824982</v>
      </c>
      <c r="F34" s="518">
        <v>44734</v>
      </c>
      <c r="G34" s="519">
        <v>780248</v>
      </c>
      <c r="H34" s="516" t="s">
        <v>75</v>
      </c>
      <c r="I34" s="517">
        <v>7989</v>
      </c>
      <c r="J34" s="518">
        <v>1546</v>
      </c>
      <c r="K34" s="519">
        <v>6443</v>
      </c>
      <c r="L34" s="181">
        <f t="shared" si="1"/>
        <v>10814.930246503989</v>
      </c>
      <c r="M34" s="519">
        <v>14</v>
      </c>
      <c r="N34" s="517">
        <v>10883</v>
      </c>
      <c r="O34" s="196">
        <f t="shared" si="0"/>
        <v>99.374531347091704</v>
      </c>
      <c r="Q34" s="190"/>
      <c r="R34" s="222"/>
      <c r="S34" s="222"/>
    </row>
    <row r="35" spans="1:19" s="168" customFormat="1" ht="15.95" customHeight="1" x14ac:dyDescent="0.15">
      <c r="A35" s="516" t="s">
        <v>76</v>
      </c>
      <c r="B35" s="517">
        <v>432885705</v>
      </c>
      <c r="C35" s="518">
        <v>28804608</v>
      </c>
      <c r="D35" s="519">
        <v>404081097</v>
      </c>
      <c r="E35" s="517">
        <v>1318427</v>
      </c>
      <c r="F35" s="518">
        <v>70144</v>
      </c>
      <c r="G35" s="519">
        <v>1248283</v>
      </c>
      <c r="H35" s="516" t="s">
        <v>76</v>
      </c>
      <c r="I35" s="517">
        <v>15314</v>
      </c>
      <c r="J35" s="518">
        <v>2377</v>
      </c>
      <c r="K35" s="519">
        <v>12937</v>
      </c>
      <c r="L35" s="181">
        <f t="shared" si="1"/>
        <v>3045.6699881092168</v>
      </c>
      <c r="M35" s="519">
        <v>12</v>
      </c>
      <c r="N35" s="517">
        <v>3045</v>
      </c>
      <c r="O35" s="196">
        <f t="shared" si="0"/>
        <v>100.02200289357033</v>
      </c>
      <c r="Q35" s="190"/>
      <c r="R35" s="222"/>
      <c r="S35" s="222"/>
    </row>
    <row r="36" spans="1:19" s="168" customFormat="1" ht="15.95" customHeight="1" x14ac:dyDescent="0.15">
      <c r="A36" s="516" t="s">
        <v>79</v>
      </c>
      <c r="B36" s="517">
        <v>102319377</v>
      </c>
      <c r="C36" s="518">
        <v>10295838</v>
      </c>
      <c r="D36" s="519">
        <v>92023539</v>
      </c>
      <c r="E36" s="517">
        <v>235945</v>
      </c>
      <c r="F36" s="518">
        <v>22884</v>
      </c>
      <c r="G36" s="519">
        <v>213061</v>
      </c>
      <c r="H36" s="516" t="s">
        <v>79</v>
      </c>
      <c r="I36" s="517">
        <v>4917</v>
      </c>
      <c r="J36" s="518">
        <v>1087</v>
      </c>
      <c r="K36" s="519">
        <v>3830</v>
      </c>
      <c r="L36" s="181">
        <f t="shared" si="1"/>
        <v>2305.9659559889619</v>
      </c>
      <c r="M36" s="519">
        <v>9</v>
      </c>
      <c r="N36" s="517">
        <v>2362</v>
      </c>
      <c r="O36" s="196">
        <f t="shared" si="0"/>
        <v>97.627686536365871</v>
      </c>
      <c r="Q36" s="190"/>
      <c r="R36" s="222"/>
      <c r="S36" s="222"/>
    </row>
    <row r="37" spans="1:19" s="168" customFormat="1" ht="15.95" customHeight="1" x14ac:dyDescent="0.15">
      <c r="A37" s="516" t="s">
        <v>80</v>
      </c>
      <c r="B37" s="517">
        <v>48400930</v>
      </c>
      <c r="C37" s="518">
        <v>3764067</v>
      </c>
      <c r="D37" s="519">
        <v>44636863</v>
      </c>
      <c r="E37" s="517">
        <v>177161</v>
      </c>
      <c r="F37" s="518">
        <v>12630</v>
      </c>
      <c r="G37" s="519">
        <v>164531</v>
      </c>
      <c r="H37" s="516" t="s">
        <v>80</v>
      </c>
      <c r="I37" s="517">
        <v>2616</v>
      </c>
      <c r="J37" s="518">
        <v>513</v>
      </c>
      <c r="K37" s="519">
        <v>2103</v>
      </c>
      <c r="L37" s="181">
        <f t="shared" si="1"/>
        <v>3660.2809078255314</v>
      </c>
      <c r="M37" s="519">
        <v>10</v>
      </c>
      <c r="N37" s="517">
        <v>3665</v>
      </c>
      <c r="O37" s="196">
        <f t="shared" si="0"/>
        <v>99.871238958404675</v>
      </c>
      <c r="Q37" s="190"/>
      <c r="R37" s="222"/>
      <c r="S37" s="222"/>
    </row>
    <row r="38" spans="1:19" s="168" customFormat="1" ht="15.95" customHeight="1" x14ac:dyDescent="0.15">
      <c r="A38" s="516" t="s">
        <v>77</v>
      </c>
      <c r="B38" s="517">
        <v>179348983</v>
      </c>
      <c r="C38" s="518">
        <v>8995925</v>
      </c>
      <c r="D38" s="519">
        <v>170353058</v>
      </c>
      <c r="E38" s="517">
        <v>953546</v>
      </c>
      <c r="F38" s="518">
        <v>45567</v>
      </c>
      <c r="G38" s="519">
        <v>907979</v>
      </c>
      <c r="H38" s="516" t="s">
        <v>77</v>
      </c>
      <c r="I38" s="517">
        <v>10155</v>
      </c>
      <c r="J38" s="518">
        <v>1128</v>
      </c>
      <c r="K38" s="519">
        <v>9027</v>
      </c>
      <c r="L38" s="181">
        <f t="shared" si="1"/>
        <v>5316.7070370284728</v>
      </c>
      <c r="M38" s="519">
        <v>20</v>
      </c>
      <c r="N38" s="517">
        <v>5321</v>
      </c>
      <c r="O38" s="196">
        <f t="shared" si="0"/>
        <v>99.919320372645601</v>
      </c>
      <c r="Q38" s="190"/>
      <c r="R38" s="222"/>
      <c r="S38" s="222"/>
    </row>
    <row r="39" spans="1:19" s="168" customFormat="1" ht="15.95" customHeight="1" x14ac:dyDescent="0.15">
      <c r="A39" s="516" t="s">
        <v>81</v>
      </c>
      <c r="B39" s="517">
        <v>32836343</v>
      </c>
      <c r="C39" s="518">
        <v>3650268</v>
      </c>
      <c r="D39" s="519">
        <v>29186075</v>
      </c>
      <c r="E39" s="517">
        <v>204433</v>
      </c>
      <c r="F39" s="518">
        <v>18925</v>
      </c>
      <c r="G39" s="519">
        <v>185508</v>
      </c>
      <c r="H39" s="516" t="s">
        <v>81</v>
      </c>
      <c r="I39" s="517">
        <v>3221</v>
      </c>
      <c r="J39" s="518">
        <v>696</v>
      </c>
      <c r="K39" s="519">
        <v>2525</v>
      </c>
      <c r="L39" s="181">
        <f t="shared" si="1"/>
        <v>6225.8150976191228</v>
      </c>
      <c r="M39" s="519">
        <v>15</v>
      </c>
      <c r="N39" s="517">
        <v>6228</v>
      </c>
      <c r="O39" s="196">
        <f t="shared" si="0"/>
        <v>99.964918073524771</v>
      </c>
      <c r="Q39" s="190"/>
      <c r="R39" s="222"/>
      <c r="S39" s="222"/>
    </row>
    <row r="40" spans="1:19" s="168" customFormat="1" ht="15.95" customHeight="1" x14ac:dyDescent="0.15">
      <c r="A40" s="516" t="s">
        <v>82</v>
      </c>
      <c r="B40" s="517">
        <v>59727017</v>
      </c>
      <c r="C40" s="518">
        <v>5045750</v>
      </c>
      <c r="D40" s="519">
        <v>54681267</v>
      </c>
      <c r="E40" s="517">
        <v>233292</v>
      </c>
      <c r="F40" s="518">
        <v>19794</v>
      </c>
      <c r="G40" s="519">
        <v>213498</v>
      </c>
      <c r="H40" s="516" t="s">
        <v>82</v>
      </c>
      <c r="I40" s="517">
        <v>5241</v>
      </c>
      <c r="J40" s="518">
        <v>658</v>
      </c>
      <c r="K40" s="519">
        <v>4583</v>
      </c>
      <c r="L40" s="181">
        <f t="shared" si="1"/>
        <v>3905.9710616386551</v>
      </c>
      <c r="M40" s="519">
        <v>14</v>
      </c>
      <c r="N40" s="517">
        <v>3906</v>
      </c>
      <c r="O40" s="196">
        <f t="shared" si="0"/>
        <v>99.999259130533929</v>
      </c>
      <c r="Q40" s="190"/>
      <c r="R40" s="222"/>
      <c r="S40" s="222"/>
    </row>
    <row r="41" spans="1:19" s="168" customFormat="1" ht="15.95" customHeight="1" x14ac:dyDescent="0.15">
      <c r="A41" s="516" t="s">
        <v>385</v>
      </c>
      <c r="B41" s="521">
        <v>221924130</v>
      </c>
      <c r="C41" s="522">
        <v>14327027</v>
      </c>
      <c r="D41" s="523">
        <v>207597103</v>
      </c>
      <c r="E41" s="521">
        <v>1478548</v>
      </c>
      <c r="F41" s="522">
        <v>85418</v>
      </c>
      <c r="G41" s="523">
        <v>1393130</v>
      </c>
      <c r="H41" s="516" t="s">
        <v>385</v>
      </c>
      <c r="I41" s="521">
        <v>12501</v>
      </c>
      <c r="J41" s="522">
        <v>1838</v>
      </c>
      <c r="K41" s="523">
        <v>10663</v>
      </c>
      <c r="L41" s="181">
        <f t="shared" si="1"/>
        <v>6662.4030473838066</v>
      </c>
      <c r="M41" s="523">
        <v>18</v>
      </c>
      <c r="N41" s="521">
        <v>6656</v>
      </c>
      <c r="O41" s="196">
        <f t="shared" si="0"/>
        <v>100.09619963016536</v>
      </c>
      <c r="Q41" s="190"/>
      <c r="R41" s="222"/>
      <c r="S41" s="222"/>
    </row>
    <row r="42" spans="1:19" s="168" customFormat="1" ht="15.95" customHeight="1" x14ac:dyDescent="0.15">
      <c r="A42" s="516" t="s">
        <v>78</v>
      </c>
      <c r="B42" s="521">
        <v>163051206</v>
      </c>
      <c r="C42" s="522">
        <v>11661367</v>
      </c>
      <c r="D42" s="523">
        <v>151389839</v>
      </c>
      <c r="E42" s="521">
        <v>1193519</v>
      </c>
      <c r="F42" s="522">
        <v>74132</v>
      </c>
      <c r="G42" s="523">
        <v>1119387</v>
      </c>
      <c r="H42" s="516" t="s">
        <v>78</v>
      </c>
      <c r="I42" s="521">
        <v>16468</v>
      </c>
      <c r="J42" s="522">
        <v>2713</v>
      </c>
      <c r="K42" s="523">
        <v>13755</v>
      </c>
      <c r="L42" s="181">
        <f t="shared" si="1"/>
        <v>7319.9029266916305</v>
      </c>
      <c r="M42" s="523">
        <v>21</v>
      </c>
      <c r="N42" s="521">
        <v>7328</v>
      </c>
      <c r="O42" s="196">
        <f t="shared" si="0"/>
        <v>99.889505003979679</v>
      </c>
      <c r="Q42" s="190"/>
      <c r="R42" s="222"/>
      <c r="S42" s="222"/>
    </row>
    <row r="43" spans="1:19" s="168" customFormat="1" ht="15.95" customHeight="1" x14ac:dyDescent="0.15">
      <c r="A43" s="211" t="s">
        <v>83</v>
      </c>
      <c r="B43" s="296">
        <f t="shared" ref="B43:K43" si="3">SUM(B24:B42)</f>
        <v>2096812541</v>
      </c>
      <c r="C43" s="297">
        <f t="shared" si="3"/>
        <v>132640993</v>
      </c>
      <c r="D43" s="299">
        <f t="shared" si="3"/>
        <v>1964171548</v>
      </c>
      <c r="E43" s="296">
        <f t="shared" si="3"/>
        <v>13880319</v>
      </c>
      <c r="F43" s="297">
        <f t="shared" si="3"/>
        <v>720323</v>
      </c>
      <c r="G43" s="299">
        <f t="shared" si="3"/>
        <v>13159996</v>
      </c>
      <c r="H43" s="211" t="s">
        <v>83</v>
      </c>
      <c r="I43" s="296">
        <f t="shared" si="3"/>
        <v>147693</v>
      </c>
      <c r="J43" s="297">
        <f t="shared" si="3"/>
        <v>21300</v>
      </c>
      <c r="K43" s="299">
        <f t="shared" si="3"/>
        <v>126393</v>
      </c>
      <c r="L43" s="184">
        <f t="shared" si="1"/>
        <v>6619.7233794587455</v>
      </c>
      <c r="M43" s="299">
        <f>MAX(M24:M33,M34:M42)</f>
        <v>25</v>
      </c>
      <c r="N43" s="296">
        <v>6622</v>
      </c>
      <c r="O43" s="198">
        <f t="shared" si="0"/>
        <v>99.965620348214216</v>
      </c>
      <c r="Q43" s="311"/>
      <c r="R43" s="222"/>
      <c r="S43" s="222"/>
    </row>
    <row r="44" spans="1:19" s="168" customFormat="1" ht="15.95" customHeight="1" x14ac:dyDescent="0.15">
      <c r="A44" s="223" t="s">
        <v>84</v>
      </c>
      <c r="B44" s="305">
        <f t="shared" ref="B44:K44" si="4">SUM(B23,B43)</f>
        <v>5219921619</v>
      </c>
      <c r="C44" s="306">
        <f t="shared" si="4"/>
        <v>298837633</v>
      </c>
      <c r="D44" s="307">
        <f t="shared" si="4"/>
        <v>4921083986</v>
      </c>
      <c r="E44" s="305">
        <f t="shared" si="4"/>
        <v>47350420</v>
      </c>
      <c r="F44" s="306">
        <f t="shared" si="4"/>
        <v>2235140</v>
      </c>
      <c r="G44" s="307">
        <f t="shared" si="4"/>
        <v>45115280</v>
      </c>
      <c r="H44" s="223" t="s">
        <v>84</v>
      </c>
      <c r="I44" s="305">
        <f t="shared" si="4"/>
        <v>530060</v>
      </c>
      <c r="J44" s="306">
        <f t="shared" si="4"/>
        <v>62888</v>
      </c>
      <c r="K44" s="307">
        <f t="shared" si="4"/>
        <v>467172</v>
      </c>
      <c r="L44" s="189">
        <f t="shared" si="1"/>
        <v>9071.0978930505662</v>
      </c>
      <c r="M44" s="307">
        <f>MAX(M23,M43)</f>
        <v>106</v>
      </c>
      <c r="N44" s="305">
        <v>8925</v>
      </c>
      <c r="O44" s="200">
        <f t="shared" si="0"/>
        <v>101.63695118263941</v>
      </c>
      <c r="Q44" s="311"/>
      <c r="R44" s="222"/>
      <c r="S44" s="222"/>
    </row>
    <row r="45" spans="1:19" s="168" customFormat="1" ht="15.95" customHeight="1" x14ac:dyDescent="0.15">
      <c r="A45" s="223" t="s">
        <v>360</v>
      </c>
      <c r="B45" s="305">
        <v>5213937663</v>
      </c>
      <c r="C45" s="306">
        <v>300630478</v>
      </c>
      <c r="D45" s="307">
        <v>4913307185</v>
      </c>
      <c r="E45" s="305">
        <v>47298832</v>
      </c>
      <c r="F45" s="306">
        <v>2252381</v>
      </c>
      <c r="G45" s="307">
        <v>45046451</v>
      </c>
      <c r="H45" s="223" t="s">
        <v>84</v>
      </c>
      <c r="I45" s="305">
        <v>528941</v>
      </c>
      <c r="J45" s="306">
        <v>63029</v>
      </c>
      <c r="K45" s="307">
        <v>465912</v>
      </c>
      <c r="L45" s="189">
        <v>9071.614402997131</v>
      </c>
      <c r="M45" s="307">
        <v>106</v>
      </c>
      <c r="N45" s="305">
        <v>8925</v>
      </c>
      <c r="O45" s="200">
        <v>101.64273840893144</v>
      </c>
      <c r="Q45" s="311"/>
      <c r="R45" s="222"/>
      <c r="S45" s="222"/>
    </row>
    <row r="47" spans="1:19" ht="10.9" customHeight="1" x14ac:dyDescent="0.15">
      <c r="A47" s="35" t="s">
        <v>600</v>
      </c>
      <c r="B47" s="35" t="s">
        <v>728</v>
      </c>
      <c r="C47" s="35" t="s">
        <v>729</v>
      </c>
      <c r="D47" s="35" t="s">
        <v>730</v>
      </c>
      <c r="E47" s="35" t="s">
        <v>731</v>
      </c>
      <c r="F47" s="35" t="s">
        <v>732</v>
      </c>
      <c r="G47" s="35" t="s">
        <v>733</v>
      </c>
      <c r="I47" s="35" t="s">
        <v>734</v>
      </c>
      <c r="J47" s="35" t="s">
        <v>735</v>
      </c>
      <c r="K47" s="35" t="s">
        <v>736</v>
      </c>
      <c r="L47" s="35" t="s">
        <v>603</v>
      </c>
      <c r="M47" s="35" t="s">
        <v>737</v>
      </c>
      <c r="N47" s="460" t="s">
        <v>786</v>
      </c>
      <c r="Q47" s="35"/>
      <c r="R47" s="35"/>
      <c r="S47" s="35"/>
    </row>
    <row r="49" spans="14:14" ht="10.9" customHeight="1" x14ac:dyDescent="0.15">
      <c r="N49" s="35" t="s">
        <v>787</v>
      </c>
    </row>
  </sheetData>
  <mergeCells count="15">
    <mergeCell ref="N4:N6"/>
    <mergeCell ref="O5:O6"/>
    <mergeCell ref="L4:M5"/>
    <mergeCell ref="I4:K5"/>
    <mergeCell ref="I6:I7"/>
    <mergeCell ref="J6:J7"/>
    <mergeCell ref="K6:K7"/>
    <mergeCell ref="F6:F7"/>
    <mergeCell ref="G6:G7"/>
    <mergeCell ref="B4:D5"/>
    <mergeCell ref="E4:G5"/>
    <mergeCell ref="B6:B7"/>
    <mergeCell ref="C6:C7"/>
    <mergeCell ref="D6:D7"/>
    <mergeCell ref="E6:E7"/>
  </mergeCells>
  <phoneticPr fontId="2"/>
  <pageMargins left="0.51181102362204722" right="0.59055118110236227" top="0.59055118110236227" bottom="0.39370078740157483" header="0.51181102362204722" footer="0.31496062992125984"/>
  <pageSetup paperSize="9" scale="98" firstPageNumber="141" orientation="portrait" useFirstPageNumber="1" r:id="rId1"/>
  <headerFooter alignWithMargins="0">
    <oddFooter>&amp;C&amp;P</oddFooter>
  </headerFooter>
  <colBreaks count="1" manualBreakCount="1">
    <brk id="7" max="4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3:M47"/>
  <sheetViews>
    <sheetView showZeros="0" view="pageBreakPreview" zoomScaleNormal="100" zoomScaleSheetLayoutView="100" workbookViewId="0">
      <pane xSplit="1" ySplit="8" topLeftCell="B9" activePane="bottomRight" state="frozen"/>
      <selection activeCell="N22" sqref="N22"/>
      <selection pane="topRight" activeCell="N22" sqref="N22"/>
      <selection pane="bottomLeft" activeCell="N22" sqref="N22"/>
      <selection pane="bottomRight"/>
    </sheetView>
  </sheetViews>
  <sheetFormatPr defaultColWidth="8.875" defaultRowHeight="10.9" customHeight="1" x14ac:dyDescent="0.15"/>
  <cols>
    <col min="1" max="1" width="9.875" style="35" customWidth="1"/>
    <col min="2" max="7" width="13.875" style="35" customWidth="1"/>
    <col min="8" max="8" width="9.875" style="35" customWidth="1"/>
    <col min="9" max="13" width="13.875" style="35" customWidth="1"/>
    <col min="14" max="16384" width="8.875" style="35"/>
  </cols>
  <sheetData>
    <row r="3" spans="1:13" s="168" customFormat="1" ht="15.95" customHeight="1" x14ac:dyDescent="0.15">
      <c r="A3" s="168" t="s">
        <v>592</v>
      </c>
      <c r="H3" s="168" t="s">
        <v>591</v>
      </c>
    </row>
    <row r="4" spans="1:13" s="168" customFormat="1" ht="15.95" customHeight="1" x14ac:dyDescent="0.15">
      <c r="A4" s="169" t="s">
        <v>0</v>
      </c>
      <c r="B4" s="805" t="s">
        <v>86</v>
      </c>
      <c r="C4" s="805"/>
      <c r="D4" s="805"/>
      <c r="E4" s="805" t="s">
        <v>85</v>
      </c>
      <c r="F4" s="805"/>
      <c r="G4" s="805"/>
      <c r="H4" s="169" t="s">
        <v>0</v>
      </c>
      <c r="I4" s="805" t="s">
        <v>87</v>
      </c>
      <c r="J4" s="805"/>
      <c r="K4" s="805"/>
      <c r="L4" s="805" t="s">
        <v>43</v>
      </c>
      <c r="M4" s="805"/>
    </row>
    <row r="5" spans="1:13" s="168" customFormat="1" ht="15.95" customHeight="1" x14ac:dyDescent="0.15">
      <c r="A5" s="171"/>
      <c r="B5" s="806"/>
      <c r="C5" s="806"/>
      <c r="D5" s="806"/>
      <c r="E5" s="806"/>
      <c r="F5" s="806"/>
      <c r="G5" s="806"/>
      <c r="H5" s="171"/>
      <c r="I5" s="806"/>
      <c r="J5" s="806"/>
      <c r="K5" s="806"/>
      <c r="L5" s="806"/>
      <c r="M5" s="806"/>
    </row>
    <row r="6" spans="1:13" s="168" customFormat="1" ht="15.95" customHeight="1" x14ac:dyDescent="0.15">
      <c r="A6" s="171"/>
      <c r="B6" s="807" t="s">
        <v>28</v>
      </c>
      <c r="C6" s="785" t="s">
        <v>487</v>
      </c>
      <c r="D6" s="804" t="s">
        <v>490</v>
      </c>
      <c r="E6" s="808" t="s">
        <v>39</v>
      </c>
      <c r="F6" s="785" t="s">
        <v>485</v>
      </c>
      <c r="G6" s="804" t="s">
        <v>486</v>
      </c>
      <c r="H6" s="171"/>
      <c r="I6" s="808" t="s">
        <v>88</v>
      </c>
      <c r="J6" s="785" t="s">
        <v>485</v>
      </c>
      <c r="K6" s="804" t="s">
        <v>486</v>
      </c>
      <c r="L6" s="212" t="s">
        <v>41</v>
      </c>
      <c r="M6" s="487" t="s">
        <v>42</v>
      </c>
    </row>
    <row r="7" spans="1:13" s="168" customFormat="1" ht="15.95" customHeight="1" x14ac:dyDescent="0.15">
      <c r="A7" s="171"/>
      <c r="B7" s="807"/>
      <c r="C7" s="803"/>
      <c r="D7" s="804"/>
      <c r="E7" s="808"/>
      <c r="F7" s="803"/>
      <c r="G7" s="804"/>
      <c r="H7" s="171"/>
      <c r="I7" s="808"/>
      <c r="J7" s="803"/>
      <c r="K7" s="804"/>
      <c r="L7" s="213" t="s">
        <v>89</v>
      </c>
      <c r="M7" s="214" t="s">
        <v>90</v>
      </c>
    </row>
    <row r="8" spans="1:13" s="168" customFormat="1" ht="15.95" customHeight="1" x14ac:dyDescent="0.15">
      <c r="A8" s="175" t="s">
        <v>93</v>
      </c>
      <c r="B8" s="215" t="s">
        <v>44</v>
      </c>
      <c r="C8" s="216" t="s">
        <v>45</v>
      </c>
      <c r="D8" s="217" t="s">
        <v>46</v>
      </c>
      <c r="E8" s="215" t="s">
        <v>47</v>
      </c>
      <c r="F8" s="216" t="s">
        <v>48</v>
      </c>
      <c r="G8" s="217" t="s">
        <v>49</v>
      </c>
      <c r="H8" s="175" t="s">
        <v>93</v>
      </c>
      <c r="I8" s="215" t="s">
        <v>50</v>
      </c>
      <c r="J8" s="216" t="s">
        <v>51</v>
      </c>
      <c r="K8" s="217" t="s">
        <v>52</v>
      </c>
      <c r="L8" s="218" t="s">
        <v>91</v>
      </c>
      <c r="M8" s="217" t="s">
        <v>53</v>
      </c>
    </row>
    <row r="9" spans="1:13" s="201" customFormat="1" ht="15.95" customHeight="1" x14ac:dyDescent="0.15">
      <c r="A9" s="509" t="s">
        <v>55</v>
      </c>
      <c r="B9" s="528">
        <v>7076790</v>
      </c>
      <c r="C9" s="511">
        <v>167971</v>
      </c>
      <c r="D9" s="529">
        <v>6908819</v>
      </c>
      <c r="E9" s="528">
        <v>21091</v>
      </c>
      <c r="F9" s="511">
        <v>641</v>
      </c>
      <c r="G9" s="529">
        <v>20450</v>
      </c>
      <c r="H9" s="509" t="s">
        <v>55</v>
      </c>
      <c r="I9" s="528">
        <v>99</v>
      </c>
      <c r="J9" s="511">
        <v>16</v>
      </c>
      <c r="K9" s="529">
        <v>83</v>
      </c>
      <c r="L9" s="205">
        <f>IF(B9=0," ",E9*1000/B9)</f>
        <v>2.9803060427114554</v>
      </c>
      <c r="M9" s="529">
        <v>11</v>
      </c>
    </row>
    <row r="10" spans="1:13" s="201" customFormat="1" ht="15.95" customHeight="1" x14ac:dyDescent="0.15">
      <c r="A10" s="516" t="s">
        <v>56</v>
      </c>
      <c r="B10" s="517">
        <v>1004515</v>
      </c>
      <c r="C10" s="518">
        <v>0</v>
      </c>
      <c r="D10" s="519">
        <v>1004515</v>
      </c>
      <c r="E10" s="517">
        <v>12024</v>
      </c>
      <c r="F10" s="518">
        <v>0</v>
      </c>
      <c r="G10" s="519">
        <v>12024</v>
      </c>
      <c r="H10" s="516" t="s">
        <v>56</v>
      </c>
      <c r="I10" s="517">
        <v>5</v>
      </c>
      <c r="J10" s="518">
        <v>0</v>
      </c>
      <c r="K10" s="519">
        <v>5</v>
      </c>
      <c r="L10" s="206">
        <f t="shared" ref="L10:L43" si="0">IF(B10=0," ",E10*1000/B10)</f>
        <v>11.96995565023917</v>
      </c>
      <c r="M10" s="519">
        <v>14</v>
      </c>
    </row>
    <row r="11" spans="1:13" s="201" customFormat="1" ht="15.95" customHeight="1" x14ac:dyDescent="0.15">
      <c r="A11" s="516" t="s">
        <v>57</v>
      </c>
      <c r="B11" s="517">
        <v>1598008</v>
      </c>
      <c r="C11" s="518">
        <v>0</v>
      </c>
      <c r="D11" s="519">
        <v>1598008</v>
      </c>
      <c r="E11" s="517">
        <v>28803</v>
      </c>
      <c r="F11" s="518">
        <v>0</v>
      </c>
      <c r="G11" s="519">
        <v>28803</v>
      </c>
      <c r="H11" s="516" t="s">
        <v>57</v>
      </c>
      <c r="I11" s="517">
        <v>14</v>
      </c>
      <c r="J11" s="518">
        <v>0</v>
      </c>
      <c r="K11" s="519">
        <v>14</v>
      </c>
      <c r="L11" s="206">
        <f t="shared" si="0"/>
        <v>18.024315272514279</v>
      </c>
      <c r="M11" s="519">
        <v>21</v>
      </c>
    </row>
    <row r="12" spans="1:13" s="201" customFormat="1" ht="15.95" customHeight="1" x14ac:dyDescent="0.15">
      <c r="A12" s="516" t="s">
        <v>58</v>
      </c>
      <c r="B12" s="517">
        <v>3900431</v>
      </c>
      <c r="C12" s="518">
        <v>0</v>
      </c>
      <c r="D12" s="519">
        <v>3900431</v>
      </c>
      <c r="E12" s="517">
        <v>22751</v>
      </c>
      <c r="F12" s="518">
        <v>0</v>
      </c>
      <c r="G12" s="519">
        <v>22751</v>
      </c>
      <c r="H12" s="516" t="s">
        <v>58</v>
      </c>
      <c r="I12" s="517">
        <v>55</v>
      </c>
      <c r="J12" s="518">
        <v>0</v>
      </c>
      <c r="K12" s="519">
        <v>55</v>
      </c>
      <c r="L12" s="206">
        <f t="shared" si="0"/>
        <v>5.8329451283717111</v>
      </c>
      <c r="M12" s="519">
        <v>37</v>
      </c>
    </row>
    <row r="13" spans="1:13" s="201" customFormat="1" ht="15.95" customHeight="1" x14ac:dyDescent="0.15">
      <c r="A13" s="516" t="s">
        <v>59</v>
      </c>
      <c r="B13" s="517">
        <v>0</v>
      </c>
      <c r="C13" s="518">
        <v>0</v>
      </c>
      <c r="D13" s="519">
        <v>0</v>
      </c>
      <c r="E13" s="517">
        <v>0</v>
      </c>
      <c r="F13" s="518">
        <v>0</v>
      </c>
      <c r="G13" s="519">
        <v>0</v>
      </c>
      <c r="H13" s="516" t="s">
        <v>59</v>
      </c>
      <c r="I13" s="517">
        <v>0</v>
      </c>
      <c r="J13" s="518">
        <v>0</v>
      </c>
      <c r="K13" s="519">
        <v>0</v>
      </c>
      <c r="L13" s="206" t="str">
        <f t="shared" si="0"/>
        <v xml:space="preserve"> </v>
      </c>
      <c r="M13" s="519">
        <v>0</v>
      </c>
    </row>
    <row r="14" spans="1:13" s="201" customFormat="1" ht="15.95" customHeight="1" x14ac:dyDescent="0.15">
      <c r="A14" s="516" t="s">
        <v>60</v>
      </c>
      <c r="B14" s="517">
        <v>6389839</v>
      </c>
      <c r="C14" s="518">
        <v>0</v>
      </c>
      <c r="D14" s="519">
        <v>6389839</v>
      </c>
      <c r="E14" s="517">
        <v>25583</v>
      </c>
      <c r="F14" s="518">
        <v>0</v>
      </c>
      <c r="G14" s="519">
        <v>25583</v>
      </c>
      <c r="H14" s="516" t="s">
        <v>60</v>
      </c>
      <c r="I14" s="517">
        <v>42</v>
      </c>
      <c r="J14" s="518">
        <v>0</v>
      </c>
      <c r="K14" s="519">
        <v>42</v>
      </c>
      <c r="L14" s="206">
        <f t="shared" si="0"/>
        <v>4.0037002497246021</v>
      </c>
      <c r="M14" s="519">
        <v>6</v>
      </c>
    </row>
    <row r="15" spans="1:13" s="201" customFormat="1" ht="15.95" customHeight="1" x14ac:dyDescent="0.15">
      <c r="A15" s="516" t="s">
        <v>61</v>
      </c>
      <c r="B15" s="517">
        <v>10638753</v>
      </c>
      <c r="C15" s="518">
        <v>114523</v>
      </c>
      <c r="D15" s="519">
        <v>10524230</v>
      </c>
      <c r="E15" s="517">
        <v>31348</v>
      </c>
      <c r="F15" s="518">
        <v>398</v>
      </c>
      <c r="G15" s="519">
        <v>30950</v>
      </c>
      <c r="H15" s="516" t="s">
        <v>61</v>
      </c>
      <c r="I15" s="517">
        <v>109</v>
      </c>
      <c r="J15" s="518">
        <v>9</v>
      </c>
      <c r="K15" s="519">
        <v>100</v>
      </c>
      <c r="L15" s="206">
        <f t="shared" si="0"/>
        <v>2.9465859391603511</v>
      </c>
      <c r="M15" s="519">
        <v>10</v>
      </c>
    </row>
    <row r="16" spans="1:13" s="201" customFormat="1" ht="15.95" customHeight="1" x14ac:dyDescent="0.15">
      <c r="A16" s="516" t="s">
        <v>62</v>
      </c>
      <c r="B16" s="517">
        <v>5144314</v>
      </c>
      <c r="C16" s="518">
        <v>47528</v>
      </c>
      <c r="D16" s="519">
        <v>5096786</v>
      </c>
      <c r="E16" s="517">
        <v>94572</v>
      </c>
      <c r="F16" s="518">
        <v>812</v>
      </c>
      <c r="G16" s="519">
        <v>93760</v>
      </c>
      <c r="H16" s="516" t="s">
        <v>62</v>
      </c>
      <c r="I16" s="517">
        <v>182</v>
      </c>
      <c r="J16" s="518">
        <v>10</v>
      </c>
      <c r="K16" s="519">
        <v>172</v>
      </c>
      <c r="L16" s="219">
        <f>IF(B16=0," ",E16*1000/B16)</f>
        <v>18.383792280175744</v>
      </c>
      <c r="M16" s="519">
        <v>31</v>
      </c>
    </row>
    <row r="17" spans="1:13" s="201" customFormat="1" ht="15.95" customHeight="1" x14ac:dyDescent="0.15">
      <c r="A17" s="516" t="s">
        <v>63</v>
      </c>
      <c r="B17" s="517">
        <v>10099</v>
      </c>
      <c r="C17" s="518">
        <v>0</v>
      </c>
      <c r="D17" s="519">
        <v>10099</v>
      </c>
      <c r="E17" s="517">
        <v>172</v>
      </c>
      <c r="F17" s="518">
        <v>0</v>
      </c>
      <c r="G17" s="519">
        <v>172</v>
      </c>
      <c r="H17" s="516" t="s">
        <v>63</v>
      </c>
      <c r="I17" s="517">
        <v>2</v>
      </c>
      <c r="J17" s="518">
        <v>0</v>
      </c>
      <c r="K17" s="519">
        <v>2</v>
      </c>
      <c r="L17" s="206">
        <f t="shared" si="0"/>
        <v>17.031389246460044</v>
      </c>
      <c r="M17" s="519">
        <v>17</v>
      </c>
    </row>
    <row r="18" spans="1:13" s="201" customFormat="1" ht="15.95" customHeight="1" x14ac:dyDescent="0.15">
      <c r="A18" s="516" t="s">
        <v>64</v>
      </c>
      <c r="B18" s="517">
        <v>5809972</v>
      </c>
      <c r="C18" s="518">
        <v>0</v>
      </c>
      <c r="D18" s="519">
        <v>5809972</v>
      </c>
      <c r="E18" s="517">
        <v>17391</v>
      </c>
      <c r="F18" s="518">
        <v>0</v>
      </c>
      <c r="G18" s="519">
        <v>17391</v>
      </c>
      <c r="H18" s="516" t="s">
        <v>64</v>
      </c>
      <c r="I18" s="517">
        <v>35</v>
      </c>
      <c r="J18" s="518">
        <v>0</v>
      </c>
      <c r="K18" s="519">
        <v>35</v>
      </c>
      <c r="L18" s="206">
        <f t="shared" si="0"/>
        <v>2.9933018610072475</v>
      </c>
      <c r="M18" s="519">
        <v>21</v>
      </c>
    </row>
    <row r="19" spans="1:13" s="201" customFormat="1" ht="15.95" customHeight="1" x14ac:dyDescent="0.15">
      <c r="A19" s="516" t="s">
        <v>65</v>
      </c>
      <c r="B19" s="521">
        <v>4211100</v>
      </c>
      <c r="C19" s="522">
        <v>0</v>
      </c>
      <c r="D19" s="523">
        <v>4211100</v>
      </c>
      <c r="E19" s="521">
        <v>17858</v>
      </c>
      <c r="F19" s="522">
        <v>0</v>
      </c>
      <c r="G19" s="523">
        <v>17858</v>
      </c>
      <c r="H19" s="516" t="s">
        <v>65</v>
      </c>
      <c r="I19" s="521">
        <v>33</v>
      </c>
      <c r="J19" s="522">
        <v>0</v>
      </c>
      <c r="K19" s="523">
        <v>33</v>
      </c>
      <c r="L19" s="207">
        <f t="shared" si="0"/>
        <v>4.2406972050058176</v>
      </c>
      <c r="M19" s="523">
        <v>5</v>
      </c>
    </row>
    <row r="20" spans="1:13" s="201" customFormat="1" ht="15.95" customHeight="1" x14ac:dyDescent="0.15">
      <c r="A20" s="516" t="s">
        <v>382</v>
      </c>
      <c r="B20" s="521">
        <v>3052501</v>
      </c>
      <c r="C20" s="522">
        <v>0</v>
      </c>
      <c r="D20" s="523">
        <v>3052501</v>
      </c>
      <c r="E20" s="521">
        <v>14370</v>
      </c>
      <c r="F20" s="522">
        <v>0</v>
      </c>
      <c r="G20" s="523">
        <v>14370</v>
      </c>
      <c r="H20" s="516" t="s">
        <v>382</v>
      </c>
      <c r="I20" s="521">
        <v>25</v>
      </c>
      <c r="J20" s="522">
        <v>0</v>
      </c>
      <c r="K20" s="523">
        <v>25</v>
      </c>
      <c r="L20" s="207">
        <f t="shared" si="0"/>
        <v>4.707615165400437</v>
      </c>
      <c r="M20" s="523">
        <v>7</v>
      </c>
    </row>
    <row r="21" spans="1:13" s="201" customFormat="1" ht="15.95" customHeight="1" x14ac:dyDescent="0.15">
      <c r="A21" s="516" t="s">
        <v>383</v>
      </c>
      <c r="B21" s="517">
        <v>332742</v>
      </c>
      <c r="C21" s="518">
        <v>251</v>
      </c>
      <c r="D21" s="519">
        <v>332491</v>
      </c>
      <c r="E21" s="517">
        <v>6387</v>
      </c>
      <c r="F21" s="518">
        <v>5</v>
      </c>
      <c r="G21" s="519">
        <v>6382</v>
      </c>
      <c r="H21" s="516" t="s">
        <v>383</v>
      </c>
      <c r="I21" s="517">
        <v>20</v>
      </c>
      <c r="J21" s="518">
        <v>1</v>
      </c>
      <c r="K21" s="519">
        <v>19</v>
      </c>
      <c r="L21" s="207">
        <f t="shared" si="0"/>
        <v>19.195052022287538</v>
      </c>
      <c r="M21" s="519">
        <v>20</v>
      </c>
    </row>
    <row r="22" spans="1:13" s="201" customFormat="1" ht="15.95" customHeight="1" x14ac:dyDescent="0.15">
      <c r="A22" s="516" t="s">
        <v>427</v>
      </c>
      <c r="B22" s="517">
        <v>2686774</v>
      </c>
      <c r="C22" s="518">
        <v>0</v>
      </c>
      <c r="D22" s="519">
        <v>2686774</v>
      </c>
      <c r="E22" s="517">
        <v>34122</v>
      </c>
      <c r="F22" s="518">
        <v>0</v>
      </c>
      <c r="G22" s="519">
        <v>34122</v>
      </c>
      <c r="H22" s="516" t="s">
        <v>427</v>
      </c>
      <c r="I22" s="517">
        <v>31</v>
      </c>
      <c r="J22" s="518">
        <v>0</v>
      </c>
      <c r="K22" s="519">
        <v>31</v>
      </c>
      <c r="L22" s="206">
        <f>IF(B22=0," ",E22*1000/B22)</f>
        <v>12.69998890863169</v>
      </c>
      <c r="M22" s="519">
        <v>13</v>
      </c>
    </row>
    <row r="23" spans="1:13" s="201" customFormat="1" ht="15.95" customHeight="1" x14ac:dyDescent="0.15">
      <c r="A23" s="187" t="s">
        <v>66</v>
      </c>
      <c r="B23" s="374">
        <f>SUM(B9:B22)</f>
        <v>51855838</v>
      </c>
      <c r="C23" s="297">
        <f t="shared" ref="C23:K23" si="1">SUM(C9:C22)</f>
        <v>330273</v>
      </c>
      <c r="D23" s="309">
        <f t="shared" si="1"/>
        <v>51525565</v>
      </c>
      <c r="E23" s="374">
        <f t="shared" si="1"/>
        <v>326472</v>
      </c>
      <c r="F23" s="297">
        <f t="shared" si="1"/>
        <v>1856</v>
      </c>
      <c r="G23" s="299">
        <f t="shared" si="1"/>
        <v>324616</v>
      </c>
      <c r="H23" s="187" t="s">
        <v>66</v>
      </c>
      <c r="I23" s="374">
        <f t="shared" si="1"/>
        <v>652</v>
      </c>
      <c r="J23" s="297">
        <f t="shared" si="1"/>
        <v>36</v>
      </c>
      <c r="K23" s="309">
        <f t="shared" si="1"/>
        <v>616</v>
      </c>
      <c r="L23" s="209">
        <f t="shared" si="0"/>
        <v>6.2957617231062777</v>
      </c>
      <c r="M23" s="299">
        <f>MAX(M9:M22)</f>
        <v>37</v>
      </c>
    </row>
    <row r="24" spans="1:13" s="201" customFormat="1" ht="15.95" customHeight="1" x14ac:dyDescent="0.15">
      <c r="A24" s="509" t="s">
        <v>67</v>
      </c>
      <c r="B24" s="513">
        <v>5337324</v>
      </c>
      <c r="C24" s="514">
        <v>0</v>
      </c>
      <c r="D24" s="512">
        <v>5337324</v>
      </c>
      <c r="E24" s="513">
        <v>80942</v>
      </c>
      <c r="F24" s="514">
        <v>0</v>
      </c>
      <c r="G24" s="512">
        <v>80942</v>
      </c>
      <c r="H24" s="509" t="s">
        <v>67</v>
      </c>
      <c r="I24" s="513">
        <v>72</v>
      </c>
      <c r="J24" s="514">
        <v>0</v>
      </c>
      <c r="K24" s="512">
        <v>72</v>
      </c>
      <c r="L24" s="210">
        <f t="shared" si="0"/>
        <v>15.165277581049979</v>
      </c>
      <c r="M24" s="512">
        <v>18</v>
      </c>
    </row>
    <row r="25" spans="1:13" s="201" customFormat="1" ht="15.95" customHeight="1" x14ac:dyDescent="0.15">
      <c r="A25" s="516" t="s">
        <v>68</v>
      </c>
      <c r="B25" s="517">
        <v>8784441</v>
      </c>
      <c r="C25" s="518">
        <v>40708</v>
      </c>
      <c r="D25" s="519">
        <v>8743733</v>
      </c>
      <c r="E25" s="517">
        <v>14074</v>
      </c>
      <c r="F25" s="518">
        <v>73</v>
      </c>
      <c r="G25" s="519">
        <v>14001</v>
      </c>
      <c r="H25" s="516" t="s">
        <v>68</v>
      </c>
      <c r="I25" s="517">
        <v>87</v>
      </c>
      <c r="J25" s="518">
        <v>4</v>
      </c>
      <c r="K25" s="519">
        <v>83</v>
      </c>
      <c r="L25" s="206">
        <f t="shared" si="0"/>
        <v>1.6021508938360449</v>
      </c>
      <c r="M25" s="519">
        <v>9</v>
      </c>
    </row>
    <row r="26" spans="1:13" s="201" customFormat="1" ht="15.95" customHeight="1" x14ac:dyDescent="0.15">
      <c r="A26" s="516" t="s">
        <v>69</v>
      </c>
      <c r="B26" s="517">
        <v>603596</v>
      </c>
      <c r="C26" s="518">
        <v>1136</v>
      </c>
      <c r="D26" s="519">
        <v>602460</v>
      </c>
      <c r="E26" s="517">
        <v>5414</v>
      </c>
      <c r="F26" s="518">
        <v>10</v>
      </c>
      <c r="G26" s="519">
        <v>5404</v>
      </c>
      <c r="H26" s="516" t="s">
        <v>69</v>
      </c>
      <c r="I26" s="517">
        <v>4</v>
      </c>
      <c r="J26" s="518">
        <v>1</v>
      </c>
      <c r="K26" s="519">
        <v>3</v>
      </c>
      <c r="L26" s="206">
        <f t="shared" si="0"/>
        <v>8.9695756764458352</v>
      </c>
      <c r="M26" s="519">
        <v>9</v>
      </c>
    </row>
    <row r="27" spans="1:13" s="201" customFormat="1" ht="15.95" customHeight="1" x14ac:dyDescent="0.15">
      <c r="A27" s="516" t="s">
        <v>70</v>
      </c>
      <c r="B27" s="517">
        <v>30736</v>
      </c>
      <c r="C27" s="518">
        <v>0</v>
      </c>
      <c r="D27" s="519">
        <v>30736</v>
      </c>
      <c r="E27" s="517">
        <v>738</v>
      </c>
      <c r="F27" s="518">
        <v>0</v>
      </c>
      <c r="G27" s="519">
        <v>738</v>
      </c>
      <c r="H27" s="516" t="s">
        <v>70</v>
      </c>
      <c r="I27" s="517">
        <v>3</v>
      </c>
      <c r="J27" s="518">
        <v>0</v>
      </c>
      <c r="K27" s="519">
        <v>3</v>
      </c>
      <c r="L27" s="206">
        <f t="shared" si="0"/>
        <v>24.010931806350857</v>
      </c>
      <c r="M27" s="519">
        <v>24</v>
      </c>
    </row>
    <row r="28" spans="1:13" s="201" customFormat="1" ht="15.95" customHeight="1" x14ac:dyDescent="0.15">
      <c r="A28" s="516" t="s">
        <v>71</v>
      </c>
      <c r="B28" s="517">
        <v>0</v>
      </c>
      <c r="C28" s="518">
        <v>0</v>
      </c>
      <c r="D28" s="519">
        <v>0</v>
      </c>
      <c r="E28" s="517">
        <v>0</v>
      </c>
      <c r="F28" s="518">
        <v>0</v>
      </c>
      <c r="G28" s="519">
        <v>0</v>
      </c>
      <c r="H28" s="516" t="s">
        <v>71</v>
      </c>
      <c r="I28" s="517">
        <v>0</v>
      </c>
      <c r="J28" s="518">
        <v>0</v>
      </c>
      <c r="K28" s="519">
        <v>0</v>
      </c>
      <c r="L28" s="206" t="str">
        <f t="shared" si="0"/>
        <v xml:space="preserve"> </v>
      </c>
      <c r="M28" s="519">
        <v>0</v>
      </c>
    </row>
    <row r="29" spans="1:13" s="201" customFormat="1" ht="15.95" customHeight="1" x14ac:dyDescent="0.15">
      <c r="A29" s="516" t="s">
        <v>384</v>
      </c>
      <c r="B29" s="517">
        <v>1040855</v>
      </c>
      <c r="C29" s="518">
        <v>147762</v>
      </c>
      <c r="D29" s="519">
        <v>893093</v>
      </c>
      <c r="E29" s="517">
        <v>3155</v>
      </c>
      <c r="F29" s="518">
        <v>412</v>
      </c>
      <c r="G29" s="519">
        <v>2743</v>
      </c>
      <c r="H29" s="516" t="s">
        <v>384</v>
      </c>
      <c r="I29" s="517">
        <v>60</v>
      </c>
      <c r="J29" s="518">
        <v>21</v>
      </c>
      <c r="K29" s="519">
        <v>39</v>
      </c>
      <c r="L29" s="206">
        <f t="shared" si="0"/>
        <v>3.0311618813379386</v>
      </c>
      <c r="M29" s="519">
        <v>4</v>
      </c>
    </row>
    <row r="30" spans="1:13" s="201" customFormat="1" ht="15.95" customHeight="1" x14ac:dyDescent="0.15">
      <c r="A30" s="516" t="s">
        <v>428</v>
      </c>
      <c r="B30" s="517">
        <v>0</v>
      </c>
      <c r="C30" s="518">
        <v>0</v>
      </c>
      <c r="D30" s="519">
        <v>0</v>
      </c>
      <c r="E30" s="517">
        <v>0</v>
      </c>
      <c r="F30" s="518">
        <v>0</v>
      </c>
      <c r="G30" s="519">
        <v>0</v>
      </c>
      <c r="H30" s="516" t="s">
        <v>428</v>
      </c>
      <c r="I30" s="517">
        <v>0</v>
      </c>
      <c r="J30" s="518">
        <v>0</v>
      </c>
      <c r="K30" s="519">
        <v>0</v>
      </c>
      <c r="L30" s="206" t="str">
        <f t="shared" si="0"/>
        <v xml:space="preserve"> </v>
      </c>
      <c r="M30" s="519">
        <v>0</v>
      </c>
    </row>
    <row r="31" spans="1:13" s="201" customFormat="1" ht="15.95" customHeight="1" x14ac:dyDescent="0.15">
      <c r="A31" s="516" t="s">
        <v>72</v>
      </c>
      <c r="B31" s="517">
        <v>822630</v>
      </c>
      <c r="C31" s="518">
        <v>4639</v>
      </c>
      <c r="D31" s="519">
        <v>817991</v>
      </c>
      <c r="E31" s="517">
        <v>13552</v>
      </c>
      <c r="F31" s="518">
        <v>71</v>
      </c>
      <c r="G31" s="519">
        <v>13481</v>
      </c>
      <c r="H31" s="516" t="s">
        <v>72</v>
      </c>
      <c r="I31" s="517">
        <v>31</v>
      </c>
      <c r="J31" s="518">
        <v>1</v>
      </c>
      <c r="K31" s="519">
        <v>30</v>
      </c>
      <c r="L31" s="206">
        <f t="shared" si="0"/>
        <v>16.473991952639704</v>
      </c>
      <c r="M31" s="519">
        <v>21</v>
      </c>
    </row>
    <row r="32" spans="1:13" s="201" customFormat="1" ht="15.95" customHeight="1" x14ac:dyDescent="0.15">
      <c r="A32" s="516" t="s">
        <v>73</v>
      </c>
      <c r="B32" s="517">
        <v>0</v>
      </c>
      <c r="C32" s="518">
        <v>0</v>
      </c>
      <c r="D32" s="519">
        <v>0</v>
      </c>
      <c r="E32" s="517">
        <v>0</v>
      </c>
      <c r="F32" s="518">
        <v>0</v>
      </c>
      <c r="G32" s="519">
        <v>0</v>
      </c>
      <c r="H32" s="516" t="s">
        <v>73</v>
      </c>
      <c r="I32" s="517">
        <v>0</v>
      </c>
      <c r="J32" s="518">
        <v>0</v>
      </c>
      <c r="K32" s="519">
        <v>0</v>
      </c>
      <c r="L32" s="206" t="str">
        <f t="shared" si="0"/>
        <v xml:space="preserve"> </v>
      </c>
      <c r="M32" s="519">
        <v>0</v>
      </c>
    </row>
    <row r="33" spans="1:13" s="201" customFormat="1" ht="15.95" customHeight="1" x14ac:dyDescent="0.15">
      <c r="A33" s="516" t="s">
        <v>74</v>
      </c>
      <c r="B33" s="521">
        <v>1202965</v>
      </c>
      <c r="C33" s="522">
        <v>0</v>
      </c>
      <c r="D33" s="523">
        <v>1202965</v>
      </c>
      <c r="E33" s="521">
        <v>1878</v>
      </c>
      <c r="F33" s="522">
        <v>0</v>
      </c>
      <c r="G33" s="523">
        <v>1878</v>
      </c>
      <c r="H33" s="516" t="s">
        <v>74</v>
      </c>
      <c r="I33" s="521">
        <v>5</v>
      </c>
      <c r="J33" s="522">
        <v>0</v>
      </c>
      <c r="K33" s="523">
        <v>5</v>
      </c>
      <c r="L33" s="206">
        <f t="shared" si="0"/>
        <v>1.5611426766364773</v>
      </c>
      <c r="M33" s="523">
        <v>7</v>
      </c>
    </row>
    <row r="34" spans="1:13" s="201" customFormat="1" ht="15.95" customHeight="1" x14ac:dyDescent="0.15">
      <c r="A34" s="516" t="s">
        <v>75</v>
      </c>
      <c r="B34" s="517">
        <v>0</v>
      </c>
      <c r="C34" s="518">
        <v>0</v>
      </c>
      <c r="D34" s="519">
        <v>0</v>
      </c>
      <c r="E34" s="517">
        <v>0</v>
      </c>
      <c r="F34" s="518">
        <v>0</v>
      </c>
      <c r="G34" s="519">
        <v>0</v>
      </c>
      <c r="H34" s="516" t="s">
        <v>75</v>
      </c>
      <c r="I34" s="517">
        <v>0</v>
      </c>
      <c r="J34" s="518">
        <v>0</v>
      </c>
      <c r="K34" s="519">
        <v>0</v>
      </c>
      <c r="L34" s="210" t="str">
        <f t="shared" si="0"/>
        <v xml:space="preserve"> </v>
      </c>
      <c r="M34" s="519">
        <v>0</v>
      </c>
    </row>
    <row r="35" spans="1:13" s="201" customFormat="1" ht="15.95" customHeight="1" x14ac:dyDescent="0.15">
      <c r="A35" s="516" t="s">
        <v>76</v>
      </c>
      <c r="B35" s="517">
        <v>1465719</v>
      </c>
      <c r="C35" s="518">
        <v>1267</v>
      </c>
      <c r="D35" s="519">
        <v>1464452</v>
      </c>
      <c r="E35" s="517">
        <v>2020</v>
      </c>
      <c r="F35" s="518">
        <v>2</v>
      </c>
      <c r="G35" s="519">
        <v>2018</v>
      </c>
      <c r="H35" s="516" t="s">
        <v>76</v>
      </c>
      <c r="I35" s="517">
        <v>28</v>
      </c>
      <c r="J35" s="518">
        <v>1</v>
      </c>
      <c r="K35" s="519">
        <v>27</v>
      </c>
      <c r="L35" s="210">
        <f t="shared" si="0"/>
        <v>1.3781632086368534</v>
      </c>
      <c r="M35" s="519">
        <v>4</v>
      </c>
    </row>
    <row r="36" spans="1:13" s="201" customFormat="1" ht="15.95" customHeight="1" x14ac:dyDescent="0.15">
      <c r="A36" s="516" t="s">
        <v>79</v>
      </c>
      <c r="B36" s="517">
        <v>1339330</v>
      </c>
      <c r="C36" s="518">
        <v>0</v>
      </c>
      <c r="D36" s="519">
        <v>1339330</v>
      </c>
      <c r="E36" s="517">
        <v>10219</v>
      </c>
      <c r="F36" s="518">
        <v>0</v>
      </c>
      <c r="G36" s="519">
        <v>10219</v>
      </c>
      <c r="H36" s="516" t="s">
        <v>79</v>
      </c>
      <c r="I36" s="517">
        <v>29</v>
      </c>
      <c r="J36" s="518">
        <v>0</v>
      </c>
      <c r="K36" s="519">
        <v>29</v>
      </c>
      <c r="L36" s="210">
        <f t="shared" si="0"/>
        <v>7.6299343701701599</v>
      </c>
      <c r="M36" s="519">
        <v>9</v>
      </c>
    </row>
    <row r="37" spans="1:13" s="201" customFormat="1" ht="15.95" customHeight="1" x14ac:dyDescent="0.15">
      <c r="A37" s="516" t="s">
        <v>80</v>
      </c>
      <c r="B37" s="517">
        <v>33988</v>
      </c>
      <c r="C37" s="518">
        <v>112</v>
      </c>
      <c r="D37" s="519">
        <v>33876</v>
      </c>
      <c r="E37" s="517">
        <v>68</v>
      </c>
      <c r="F37" s="518">
        <v>0</v>
      </c>
      <c r="G37" s="519">
        <v>68</v>
      </c>
      <c r="H37" s="516" t="s">
        <v>80</v>
      </c>
      <c r="I37" s="517">
        <v>5</v>
      </c>
      <c r="J37" s="518">
        <v>1</v>
      </c>
      <c r="K37" s="519">
        <v>4</v>
      </c>
      <c r="L37" s="210">
        <f t="shared" si="0"/>
        <v>2.0007061315758503</v>
      </c>
      <c r="M37" s="519">
        <v>2</v>
      </c>
    </row>
    <row r="38" spans="1:13" s="201" customFormat="1" ht="15.95" customHeight="1" x14ac:dyDescent="0.15">
      <c r="A38" s="516" t="s">
        <v>77</v>
      </c>
      <c r="B38" s="517">
        <v>158322</v>
      </c>
      <c r="C38" s="518">
        <v>0</v>
      </c>
      <c r="D38" s="519">
        <v>158322</v>
      </c>
      <c r="E38" s="517">
        <v>535</v>
      </c>
      <c r="F38" s="518">
        <v>0</v>
      </c>
      <c r="G38" s="519">
        <v>535</v>
      </c>
      <c r="H38" s="516" t="s">
        <v>77</v>
      </c>
      <c r="I38" s="517">
        <v>4</v>
      </c>
      <c r="J38" s="518">
        <v>0</v>
      </c>
      <c r="K38" s="519">
        <v>4</v>
      </c>
      <c r="L38" s="210">
        <f t="shared" si="0"/>
        <v>3.379189247230328</v>
      </c>
      <c r="M38" s="519">
        <v>4</v>
      </c>
    </row>
    <row r="39" spans="1:13" s="201" customFormat="1" ht="15.95" customHeight="1" x14ac:dyDescent="0.15">
      <c r="A39" s="516" t="s">
        <v>81</v>
      </c>
      <c r="B39" s="517">
        <v>2071405</v>
      </c>
      <c r="C39" s="518">
        <v>0</v>
      </c>
      <c r="D39" s="519">
        <v>2071405</v>
      </c>
      <c r="E39" s="517">
        <v>6836</v>
      </c>
      <c r="F39" s="518">
        <v>0</v>
      </c>
      <c r="G39" s="519">
        <v>6836</v>
      </c>
      <c r="H39" s="516" t="s">
        <v>81</v>
      </c>
      <c r="I39" s="517">
        <v>15</v>
      </c>
      <c r="J39" s="518">
        <v>0</v>
      </c>
      <c r="K39" s="519">
        <v>15</v>
      </c>
      <c r="L39" s="210">
        <f t="shared" si="0"/>
        <v>3.300175484755516</v>
      </c>
      <c r="M39" s="519">
        <v>3</v>
      </c>
    </row>
    <row r="40" spans="1:13" s="201" customFormat="1" ht="15.95" customHeight="1" x14ac:dyDescent="0.15">
      <c r="A40" s="516" t="s">
        <v>82</v>
      </c>
      <c r="B40" s="517">
        <v>0</v>
      </c>
      <c r="C40" s="518">
        <v>0</v>
      </c>
      <c r="D40" s="519">
        <v>0</v>
      </c>
      <c r="E40" s="517">
        <v>0</v>
      </c>
      <c r="F40" s="518">
        <v>0</v>
      </c>
      <c r="G40" s="519">
        <v>0</v>
      </c>
      <c r="H40" s="516" t="s">
        <v>82</v>
      </c>
      <c r="I40" s="517">
        <v>0</v>
      </c>
      <c r="J40" s="518">
        <v>0</v>
      </c>
      <c r="K40" s="519">
        <v>0</v>
      </c>
      <c r="L40" s="210" t="str">
        <f t="shared" si="0"/>
        <v xml:space="preserve"> </v>
      </c>
      <c r="M40" s="519">
        <v>0</v>
      </c>
    </row>
    <row r="41" spans="1:13" s="201" customFormat="1" ht="15.95" customHeight="1" x14ac:dyDescent="0.15">
      <c r="A41" s="516" t="s">
        <v>385</v>
      </c>
      <c r="B41" s="521">
        <v>1897433</v>
      </c>
      <c r="C41" s="522">
        <v>36056</v>
      </c>
      <c r="D41" s="523">
        <v>1861377</v>
      </c>
      <c r="E41" s="521">
        <v>10794</v>
      </c>
      <c r="F41" s="522">
        <v>193</v>
      </c>
      <c r="G41" s="523">
        <v>10601</v>
      </c>
      <c r="H41" s="516" t="s">
        <v>385</v>
      </c>
      <c r="I41" s="521">
        <v>67</v>
      </c>
      <c r="J41" s="522">
        <v>6</v>
      </c>
      <c r="K41" s="523">
        <v>61</v>
      </c>
      <c r="L41" s="210">
        <f t="shared" si="0"/>
        <v>5.6887384165870412</v>
      </c>
      <c r="M41" s="523">
        <v>8</v>
      </c>
    </row>
    <row r="42" spans="1:13" s="201" customFormat="1" ht="15.95" customHeight="1" x14ac:dyDescent="0.15">
      <c r="A42" s="516" t="s">
        <v>78</v>
      </c>
      <c r="B42" s="521">
        <v>3009747</v>
      </c>
      <c r="C42" s="522">
        <v>557</v>
      </c>
      <c r="D42" s="523">
        <v>3009190</v>
      </c>
      <c r="E42" s="521">
        <v>10053</v>
      </c>
      <c r="F42" s="522">
        <v>2</v>
      </c>
      <c r="G42" s="523">
        <v>10051</v>
      </c>
      <c r="H42" s="516" t="s">
        <v>78</v>
      </c>
      <c r="I42" s="521">
        <v>42</v>
      </c>
      <c r="J42" s="522">
        <v>1</v>
      </c>
      <c r="K42" s="523">
        <v>41</v>
      </c>
      <c r="L42" s="210">
        <f t="shared" si="0"/>
        <v>3.3401478596041461</v>
      </c>
      <c r="M42" s="523">
        <v>6</v>
      </c>
    </row>
    <row r="43" spans="1:13" s="201" customFormat="1" ht="15.95" customHeight="1" x14ac:dyDescent="0.15">
      <c r="A43" s="211" t="s">
        <v>83</v>
      </c>
      <c r="B43" s="296">
        <f t="shared" ref="B43:K43" si="2">SUM(B24:B42)</f>
        <v>27798491</v>
      </c>
      <c r="C43" s="297">
        <f t="shared" si="2"/>
        <v>232237</v>
      </c>
      <c r="D43" s="299">
        <f t="shared" si="2"/>
        <v>27566254</v>
      </c>
      <c r="E43" s="296">
        <f t="shared" si="2"/>
        <v>160278</v>
      </c>
      <c r="F43" s="297">
        <f t="shared" si="2"/>
        <v>763</v>
      </c>
      <c r="G43" s="299">
        <f t="shared" si="2"/>
        <v>159515</v>
      </c>
      <c r="H43" s="211" t="s">
        <v>83</v>
      </c>
      <c r="I43" s="296">
        <f t="shared" si="2"/>
        <v>452</v>
      </c>
      <c r="J43" s="297">
        <f t="shared" si="2"/>
        <v>36</v>
      </c>
      <c r="K43" s="299">
        <f t="shared" si="2"/>
        <v>416</v>
      </c>
      <c r="L43" s="209">
        <f t="shared" si="0"/>
        <v>5.7657086494371219</v>
      </c>
      <c r="M43" s="299">
        <f>MAX(M24:M33,M34:M42)</f>
        <v>24</v>
      </c>
    </row>
    <row r="44" spans="1:13" s="201" customFormat="1" ht="15.95" customHeight="1" x14ac:dyDescent="0.15">
      <c r="A44" s="211" t="s">
        <v>84</v>
      </c>
      <c r="B44" s="296">
        <f t="shared" ref="B44:K44" si="3">SUM(B23,B43)</f>
        <v>79654329</v>
      </c>
      <c r="C44" s="297">
        <f t="shared" si="3"/>
        <v>562510</v>
      </c>
      <c r="D44" s="299">
        <f t="shared" si="3"/>
        <v>79091819</v>
      </c>
      <c r="E44" s="296">
        <f t="shared" si="3"/>
        <v>486750</v>
      </c>
      <c r="F44" s="297">
        <f t="shared" si="3"/>
        <v>2619</v>
      </c>
      <c r="G44" s="299">
        <f t="shared" si="3"/>
        <v>484131</v>
      </c>
      <c r="H44" s="211" t="s">
        <v>84</v>
      </c>
      <c r="I44" s="296">
        <f t="shared" si="3"/>
        <v>1104</v>
      </c>
      <c r="J44" s="297">
        <f t="shared" si="3"/>
        <v>72</v>
      </c>
      <c r="K44" s="299">
        <f t="shared" si="3"/>
        <v>1032</v>
      </c>
      <c r="L44" s="209">
        <f>E44*1000/B44</f>
        <v>6.1107789885468744</v>
      </c>
      <c r="M44" s="299">
        <f>MAX(M23,M43)</f>
        <v>37</v>
      </c>
    </row>
    <row r="45" spans="1:13" s="201" customFormat="1" ht="15.95" customHeight="1" x14ac:dyDescent="0.15">
      <c r="A45" s="211" t="s">
        <v>360</v>
      </c>
      <c r="B45" s="296">
        <v>81083328</v>
      </c>
      <c r="C45" s="297">
        <v>542319</v>
      </c>
      <c r="D45" s="299">
        <v>80541009</v>
      </c>
      <c r="E45" s="296">
        <v>494983</v>
      </c>
      <c r="F45" s="297">
        <v>2426</v>
      </c>
      <c r="G45" s="299">
        <v>492557</v>
      </c>
      <c r="H45" s="211" t="s">
        <v>84</v>
      </c>
      <c r="I45" s="296">
        <v>1109</v>
      </c>
      <c r="J45" s="297">
        <v>70</v>
      </c>
      <c r="K45" s="299">
        <v>1039</v>
      </c>
      <c r="L45" s="209">
        <v>6.1046211620716901</v>
      </c>
      <c r="M45" s="299">
        <v>37</v>
      </c>
    </row>
    <row r="47" spans="1:13" ht="10.9" customHeight="1" x14ac:dyDescent="0.15">
      <c r="A47" s="35" t="s">
        <v>600</v>
      </c>
      <c r="B47" s="35" t="s">
        <v>738</v>
      </c>
      <c r="C47" s="35" t="s">
        <v>739</v>
      </c>
      <c r="D47" s="35" t="s">
        <v>740</v>
      </c>
      <c r="E47" s="35" t="s">
        <v>741</v>
      </c>
      <c r="F47" s="35" t="s">
        <v>742</v>
      </c>
      <c r="G47" s="35" t="s">
        <v>743</v>
      </c>
      <c r="I47" s="35" t="s">
        <v>744</v>
      </c>
      <c r="J47" s="35" t="s">
        <v>745</v>
      </c>
      <c r="K47" s="35" t="s">
        <v>746</v>
      </c>
      <c r="L47" s="35" t="s">
        <v>603</v>
      </c>
      <c r="M47" s="35" t="s">
        <v>747</v>
      </c>
    </row>
  </sheetData>
  <mergeCells count="13">
    <mergeCell ref="B4:D5"/>
    <mergeCell ref="E4:G5"/>
    <mergeCell ref="B6:B7"/>
    <mergeCell ref="C6:C7"/>
    <mergeCell ref="D6:D7"/>
    <mergeCell ref="E6:E7"/>
    <mergeCell ref="F6:F7"/>
    <mergeCell ref="G6:G7"/>
    <mergeCell ref="L4:M5"/>
    <mergeCell ref="I4:K5"/>
    <mergeCell ref="I6:I7"/>
    <mergeCell ref="J6:J7"/>
    <mergeCell ref="K6:K7"/>
  </mergeCells>
  <phoneticPr fontId="2"/>
  <pageMargins left="0.47244094488188981" right="0.59055118110236227" top="0.59055118110236227" bottom="0.39370078740157483" header="0.51181102362204722" footer="0.31496062992125984"/>
  <pageSetup paperSize="9" firstPageNumber="143" orientation="portrait" useFirstPageNumber="1"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3:M47"/>
  <sheetViews>
    <sheetView showZeros="0" view="pageBreakPreview" zoomScaleNormal="85" zoomScaleSheetLayoutView="100" workbookViewId="0">
      <pane xSplit="1" ySplit="8" topLeftCell="B9" activePane="bottomRight" state="frozen"/>
      <selection activeCell="N22" sqref="N22"/>
      <selection pane="topRight" activeCell="N22" sqref="N22"/>
      <selection pane="bottomLeft" activeCell="N22" sqref="N22"/>
      <selection pane="bottomRight" activeCell="B45" sqref="B45:M45"/>
    </sheetView>
  </sheetViews>
  <sheetFormatPr defaultColWidth="8.875" defaultRowHeight="10.9" customHeight="1" x14ac:dyDescent="0.15"/>
  <cols>
    <col min="1" max="1" width="10.75" style="35" customWidth="1"/>
    <col min="2" max="6" width="13.875" style="35" customWidth="1"/>
    <col min="7" max="7" width="14" style="35" customWidth="1"/>
    <col min="8" max="8" width="10.75" style="35" customWidth="1"/>
    <col min="9" max="13" width="13.875" style="35" customWidth="1"/>
    <col min="14" max="16384" width="8.875" style="35"/>
  </cols>
  <sheetData>
    <row r="3" spans="1:13" s="168" customFormat="1" ht="15.95" customHeight="1" x14ac:dyDescent="0.15">
      <c r="A3" s="168" t="s">
        <v>593</v>
      </c>
      <c r="H3" s="168" t="s">
        <v>594</v>
      </c>
    </row>
    <row r="4" spans="1:13" s="168" customFormat="1" ht="15.95" customHeight="1" x14ac:dyDescent="0.15">
      <c r="A4" s="169" t="s">
        <v>0</v>
      </c>
      <c r="B4" s="805" t="s">
        <v>86</v>
      </c>
      <c r="C4" s="805"/>
      <c r="D4" s="805"/>
      <c r="E4" s="805" t="s">
        <v>85</v>
      </c>
      <c r="F4" s="805"/>
      <c r="G4" s="805"/>
      <c r="H4" s="169" t="s">
        <v>0</v>
      </c>
      <c r="I4" s="805" t="s">
        <v>87</v>
      </c>
      <c r="J4" s="805"/>
      <c r="K4" s="805"/>
      <c r="L4" s="805" t="s">
        <v>43</v>
      </c>
      <c r="M4" s="805"/>
    </row>
    <row r="5" spans="1:13" s="168" customFormat="1" ht="15.95" customHeight="1" x14ac:dyDescent="0.15">
      <c r="A5" s="171"/>
      <c r="B5" s="806"/>
      <c r="C5" s="806"/>
      <c r="D5" s="806"/>
      <c r="E5" s="806"/>
      <c r="F5" s="806"/>
      <c r="G5" s="806"/>
      <c r="H5" s="171"/>
      <c r="I5" s="806"/>
      <c r="J5" s="806"/>
      <c r="K5" s="806"/>
      <c r="L5" s="806"/>
      <c r="M5" s="806"/>
    </row>
    <row r="6" spans="1:13" s="168" customFormat="1" ht="15.95" customHeight="1" x14ac:dyDescent="0.15">
      <c r="A6" s="171"/>
      <c r="B6" s="807" t="s">
        <v>28</v>
      </c>
      <c r="C6" s="785" t="s">
        <v>493</v>
      </c>
      <c r="D6" s="804" t="s">
        <v>494</v>
      </c>
      <c r="E6" s="808" t="s">
        <v>39</v>
      </c>
      <c r="F6" s="785" t="s">
        <v>489</v>
      </c>
      <c r="G6" s="804" t="s">
        <v>495</v>
      </c>
      <c r="H6" s="171"/>
      <c r="I6" s="808" t="s">
        <v>88</v>
      </c>
      <c r="J6" s="785" t="s">
        <v>493</v>
      </c>
      <c r="K6" s="804" t="s">
        <v>494</v>
      </c>
      <c r="L6" s="212" t="s">
        <v>41</v>
      </c>
      <c r="M6" s="487" t="s">
        <v>42</v>
      </c>
    </row>
    <row r="7" spans="1:13" s="168" customFormat="1" ht="15.95" customHeight="1" x14ac:dyDescent="0.15">
      <c r="A7" s="171"/>
      <c r="B7" s="807"/>
      <c r="C7" s="803"/>
      <c r="D7" s="804"/>
      <c r="E7" s="808"/>
      <c r="F7" s="803"/>
      <c r="G7" s="804"/>
      <c r="H7" s="171"/>
      <c r="I7" s="808"/>
      <c r="J7" s="803"/>
      <c r="K7" s="804"/>
      <c r="L7" s="213" t="s">
        <v>89</v>
      </c>
      <c r="M7" s="214" t="s">
        <v>90</v>
      </c>
    </row>
    <row r="8" spans="1:13" s="168" customFormat="1" ht="15.95" customHeight="1" x14ac:dyDescent="0.15">
      <c r="A8" s="175" t="s">
        <v>93</v>
      </c>
      <c r="B8" s="215" t="s">
        <v>44</v>
      </c>
      <c r="C8" s="216" t="s">
        <v>45</v>
      </c>
      <c r="D8" s="217" t="s">
        <v>46</v>
      </c>
      <c r="E8" s="215" t="s">
        <v>47</v>
      </c>
      <c r="F8" s="216" t="s">
        <v>48</v>
      </c>
      <c r="G8" s="217" t="s">
        <v>49</v>
      </c>
      <c r="H8" s="175" t="s">
        <v>93</v>
      </c>
      <c r="I8" s="215" t="s">
        <v>50</v>
      </c>
      <c r="J8" s="216" t="s">
        <v>51</v>
      </c>
      <c r="K8" s="217" t="s">
        <v>52</v>
      </c>
      <c r="L8" s="218" t="s">
        <v>91</v>
      </c>
      <c r="M8" s="217" t="s">
        <v>53</v>
      </c>
    </row>
    <row r="9" spans="1:13" s="201" customFormat="1" ht="15.95" customHeight="1" x14ac:dyDescent="0.15">
      <c r="A9" s="509" t="s">
        <v>55</v>
      </c>
      <c r="B9" s="528">
        <v>19665151</v>
      </c>
      <c r="C9" s="511">
        <v>1932554</v>
      </c>
      <c r="D9" s="529">
        <v>17732597</v>
      </c>
      <c r="E9" s="528">
        <v>206698</v>
      </c>
      <c r="F9" s="511">
        <v>22249</v>
      </c>
      <c r="G9" s="529">
        <v>184449</v>
      </c>
      <c r="H9" s="509" t="s">
        <v>55</v>
      </c>
      <c r="I9" s="549">
        <v>10330</v>
      </c>
      <c r="J9" s="550">
        <v>2151</v>
      </c>
      <c r="K9" s="551">
        <v>8179</v>
      </c>
      <c r="L9" s="205">
        <f>IF(B9=0," ",E9*1000/B9)</f>
        <v>10.510877846806261</v>
      </c>
      <c r="M9" s="529">
        <v>86</v>
      </c>
    </row>
    <row r="10" spans="1:13" s="201" customFormat="1" ht="15.95" customHeight="1" x14ac:dyDescent="0.15">
      <c r="A10" s="516" t="s">
        <v>56</v>
      </c>
      <c r="B10" s="517">
        <v>35814730</v>
      </c>
      <c r="C10" s="518">
        <v>3071892</v>
      </c>
      <c r="D10" s="519">
        <v>32742838</v>
      </c>
      <c r="E10" s="517">
        <v>120582</v>
      </c>
      <c r="F10" s="518">
        <v>10786</v>
      </c>
      <c r="G10" s="519">
        <v>109796</v>
      </c>
      <c r="H10" s="516" t="s">
        <v>56</v>
      </c>
      <c r="I10" s="552">
        <v>10359</v>
      </c>
      <c r="J10" s="553">
        <v>1747</v>
      </c>
      <c r="K10" s="554">
        <v>8612</v>
      </c>
      <c r="L10" s="206">
        <f t="shared" ref="L10:L43" si="0">IF(B10=0," ",E10*1000/B10)</f>
        <v>3.366827001069113</v>
      </c>
      <c r="M10" s="519">
        <v>14</v>
      </c>
    </row>
    <row r="11" spans="1:13" s="201" customFormat="1" ht="15.95" customHeight="1" x14ac:dyDescent="0.15">
      <c r="A11" s="516" t="s">
        <v>57</v>
      </c>
      <c r="B11" s="517">
        <v>2119443</v>
      </c>
      <c r="C11" s="518">
        <v>121763</v>
      </c>
      <c r="D11" s="519">
        <v>1997680</v>
      </c>
      <c r="E11" s="517">
        <v>24542</v>
      </c>
      <c r="F11" s="518">
        <v>1495</v>
      </c>
      <c r="G11" s="519">
        <v>23047</v>
      </c>
      <c r="H11" s="516" t="s">
        <v>57</v>
      </c>
      <c r="I11" s="552">
        <v>1475</v>
      </c>
      <c r="J11" s="553">
        <v>215</v>
      </c>
      <c r="K11" s="554">
        <v>1260</v>
      </c>
      <c r="L11" s="206">
        <f t="shared" si="0"/>
        <v>11.579457432919876</v>
      </c>
      <c r="M11" s="519">
        <v>58</v>
      </c>
    </row>
    <row r="12" spans="1:13" s="201" customFormat="1" ht="15.95" customHeight="1" x14ac:dyDescent="0.15">
      <c r="A12" s="516" t="s">
        <v>58</v>
      </c>
      <c r="B12" s="517">
        <v>29432664</v>
      </c>
      <c r="C12" s="518">
        <v>2596105</v>
      </c>
      <c r="D12" s="519">
        <v>26836559</v>
      </c>
      <c r="E12" s="517">
        <v>383423</v>
      </c>
      <c r="F12" s="518">
        <v>33705</v>
      </c>
      <c r="G12" s="519">
        <v>349718</v>
      </c>
      <c r="H12" s="516" t="s">
        <v>58</v>
      </c>
      <c r="I12" s="552">
        <v>32775</v>
      </c>
      <c r="J12" s="553">
        <v>2929</v>
      </c>
      <c r="K12" s="554">
        <v>29846</v>
      </c>
      <c r="L12" s="206">
        <f t="shared" si="0"/>
        <v>13.027125237457268</v>
      </c>
      <c r="M12" s="519">
        <v>36</v>
      </c>
    </row>
    <row r="13" spans="1:13" s="201" customFormat="1" ht="15.95" customHeight="1" x14ac:dyDescent="0.15">
      <c r="A13" s="516" t="s">
        <v>59</v>
      </c>
      <c r="B13" s="517">
        <v>7563577</v>
      </c>
      <c r="C13" s="518">
        <v>804262</v>
      </c>
      <c r="D13" s="519">
        <v>6759315</v>
      </c>
      <c r="E13" s="517">
        <v>144903</v>
      </c>
      <c r="F13" s="518">
        <v>15966</v>
      </c>
      <c r="G13" s="519">
        <v>128937</v>
      </c>
      <c r="H13" s="516" t="s">
        <v>59</v>
      </c>
      <c r="I13" s="552">
        <v>11333</v>
      </c>
      <c r="J13" s="553">
        <v>1359</v>
      </c>
      <c r="K13" s="554">
        <v>9974</v>
      </c>
      <c r="L13" s="206">
        <f t="shared" si="0"/>
        <v>19.157998920352103</v>
      </c>
      <c r="M13" s="519">
        <v>30</v>
      </c>
    </row>
    <row r="14" spans="1:13" s="201" customFormat="1" ht="15.95" customHeight="1" x14ac:dyDescent="0.15">
      <c r="A14" s="516" t="s">
        <v>60</v>
      </c>
      <c r="B14" s="517">
        <v>16408832</v>
      </c>
      <c r="C14" s="518">
        <v>2181340</v>
      </c>
      <c r="D14" s="519">
        <v>14227492</v>
      </c>
      <c r="E14" s="517">
        <v>65226</v>
      </c>
      <c r="F14" s="518">
        <v>7426</v>
      </c>
      <c r="G14" s="519">
        <v>57800</v>
      </c>
      <c r="H14" s="516" t="s">
        <v>60</v>
      </c>
      <c r="I14" s="552">
        <v>5827</v>
      </c>
      <c r="J14" s="553">
        <v>1083</v>
      </c>
      <c r="K14" s="554">
        <v>4744</v>
      </c>
      <c r="L14" s="206">
        <f t="shared" si="0"/>
        <v>3.9750544097227638</v>
      </c>
      <c r="M14" s="519">
        <v>26</v>
      </c>
    </row>
    <row r="15" spans="1:13" s="201" customFormat="1" ht="15.95" customHeight="1" x14ac:dyDescent="0.15">
      <c r="A15" s="516" t="s">
        <v>61</v>
      </c>
      <c r="B15" s="517">
        <v>17010632</v>
      </c>
      <c r="C15" s="518">
        <v>2040144</v>
      </c>
      <c r="D15" s="519">
        <v>14970488</v>
      </c>
      <c r="E15" s="517">
        <v>107731</v>
      </c>
      <c r="F15" s="518">
        <v>12146</v>
      </c>
      <c r="G15" s="519">
        <v>95585</v>
      </c>
      <c r="H15" s="516" t="s">
        <v>61</v>
      </c>
      <c r="I15" s="552">
        <v>9374</v>
      </c>
      <c r="J15" s="553">
        <v>1474</v>
      </c>
      <c r="K15" s="554">
        <v>7900</v>
      </c>
      <c r="L15" s="206">
        <f t="shared" si="0"/>
        <v>6.3331568162781959</v>
      </c>
      <c r="M15" s="519">
        <v>57</v>
      </c>
    </row>
    <row r="16" spans="1:13" s="201" customFormat="1" ht="15.95" customHeight="1" x14ac:dyDescent="0.15">
      <c r="A16" s="516" t="s">
        <v>62</v>
      </c>
      <c r="B16" s="517">
        <v>38079874</v>
      </c>
      <c r="C16" s="518">
        <v>2767286</v>
      </c>
      <c r="D16" s="519">
        <v>35312588</v>
      </c>
      <c r="E16" s="517">
        <v>428353</v>
      </c>
      <c r="F16" s="518">
        <v>30464</v>
      </c>
      <c r="G16" s="519">
        <v>397889</v>
      </c>
      <c r="H16" s="516" t="s">
        <v>62</v>
      </c>
      <c r="I16" s="552">
        <v>41387</v>
      </c>
      <c r="J16" s="553">
        <v>3488</v>
      </c>
      <c r="K16" s="554">
        <v>37899</v>
      </c>
      <c r="L16" s="219">
        <f>IF(B16=0," ",E16*1000/B16)</f>
        <v>11.248802976606488</v>
      </c>
      <c r="M16" s="519">
        <v>82</v>
      </c>
    </row>
    <row r="17" spans="1:13" s="201" customFormat="1" ht="15.95" customHeight="1" x14ac:dyDescent="0.15">
      <c r="A17" s="516" t="s">
        <v>63</v>
      </c>
      <c r="B17" s="517">
        <v>1420012</v>
      </c>
      <c r="C17" s="518">
        <v>89743</v>
      </c>
      <c r="D17" s="519">
        <v>1330269</v>
      </c>
      <c r="E17" s="517">
        <v>16565</v>
      </c>
      <c r="F17" s="518">
        <v>1006</v>
      </c>
      <c r="G17" s="519">
        <v>15559</v>
      </c>
      <c r="H17" s="516" t="s">
        <v>63</v>
      </c>
      <c r="I17" s="552">
        <v>1151</v>
      </c>
      <c r="J17" s="553">
        <v>118</v>
      </c>
      <c r="K17" s="554">
        <v>1033</v>
      </c>
      <c r="L17" s="206">
        <f t="shared" si="0"/>
        <v>11.665394376948926</v>
      </c>
      <c r="M17" s="519">
        <v>15</v>
      </c>
    </row>
    <row r="18" spans="1:13" s="201" customFormat="1" ht="15.95" customHeight="1" x14ac:dyDescent="0.15">
      <c r="A18" s="516" t="s">
        <v>64</v>
      </c>
      <c r="B18" s="517">
        <v>1551334</v>
      </c>
      <c r="C18" s="518">
        <v>171854</v>
      </c>
      <c r="D18" s="519">
        <v>1379480</v>
      </c>
      <c r="E18" s="517">
        <v>15190</v>
      </c>
      <c r="F18" s="518">
        <v>1715</v>
      </c>
      <c r="G18" s="519">
        <v>13475</v>
      </c>
      <c r="H18" s="516" t="s">
        <v>64</v>
      </c>
      <c r="I18" s="552">
        <v>719</v>
      </c>
      <c r="J18" s="553">
        <v>132</v>
      </c>
      <c r="K18" s="554">
        <v>587</v>
      </c>
      <c r="L18" s="206">
        <f t="shared" si="0"/>
        <v>9.7915729301362564</v>
      </c>
      <c r="M18" s="519">
        <v>82</v>
      </c>
    </row>
    <row r="19" spans="1:13" s="201" customFormat="1" ht="15.95" customHeight="1" x14ac:dyDescent="0.15">
      <c r="A19" s="516" t="s">
        <v>65</v>
      </c>
      <c r="B19" s="521">
        <v>14086389</v>
      </c>
      <c r="C19" s="522">
        <v>1518637</v>
      </c>
      <c r="D19" s="523">
        <v>12567752</v>
      </c>
      <c r="E19" s="521">
        <v>72691</v>
      </c>
      <c r="F19" s="522">
        <v>7664</v>
      </c>
      <c r="G19" s="523">
        <v>65027</v>
      </c>
      <c r="H19" s="516" t="s">
        <v>65</v>
      </c>
      <c r="I19" s="552">
        <v>7416</v>
      </c>
      <c r="J19" s="553">
        <v>854</v>
      </c>
      <c r="K19" s="554">
        <v>6562</v>
      </c>
      <c r="L19" s="207">
        <f t="shared" si="0"/>
        <v>5.1603714763237054</v>
      </c>
      <c r="M19" s="523">
        <v>39</v>
      </c>
    </row>
    <row r="20" spans="1:13" s="201" customFormat="1" ht="15.95" customHeight="1" x14ac:dyDescent="0.15">
      <c r="A20" s="516" t="s">
        <v>382</v>
      </c>
      <c r="B20" s="521">
        <v>12723913</v>
      </c>
      <c r="C20" s="522">
        <v>1183311</v>
      </c>
      <c r="D20" s="523">
        <v>11540602</v>
      </c>
      <c r="E20" s="521">
        <v>137624</v>
      </c>
      <c r="F20" s="522">
        <v>12801</v>
      </c>
      <c r="G20" s="523">
        <v>124823</v>
      </c>
      <c r="H20" s="516" t="s">
        <v>382</v>
      </c>
      <c r="I20" s="552">
        <v>6580</v>
      </c>
      <c r="J20" s="553">
        <v>891</v>
      </c>
      <c r="K20" s="554">
        <v>5689</v>
      </c>
      <c r="L20" s="207">
        <f t="shared" si="0"/>
        <v>10.816169522693215</v>
      </c>
      <c r="M20" s="523">
        <v>108</v>
      </c>
    </row>
    <row r="21" spans="1:13" s="201" customFormat="1" ht="15.95" customHeight="1" x14ac:dyDescent="0.15">
      <c r="A21" s="516" t="s">
        <v>383</v>
      </c>
      <c r="B21" s="517">
        <v>52289952</v>
      </c>
      <c r="C21" s="518">
        <v>4806467</v>
      </c>
      <c r="D21" s="519">
        <v>47483485</v>
      </c>
      <c r="E21" s="517">
        <v>650434</v>
      </c>
      <c r="F21" s="518">
        <v>58694</v>
      </c>
      <c r="G21" s="519">
        <v>591740</v>
      </c>
      <c r="H21" s="516" t="s">
        <v>383</v>
      </c>
      <c r="I21" s="555">
        <v>38139</v>
      </c>
      <c r="J21" s="556">
        <v>4625</v>
      </c>
      <c r="K21" s="557">
        <v>33514</v>
      </c>
      <c r="L21" s="207">
        <f t="shared" si="0"/>
        <v>12.438986365870063</v>
      </c>
      <c r="M21" s="519">
        <v>28</v>
      </c>
    </row>
    <row r="22" spans="1:13" s="201" customFormat="1" ht="15.95" customHeight="1" x14ac:dyDescent="0.15">
      <c r="A22" s="516" t="s">
        <v>427</v>
      </c>
      <c r="B22" s="517">
        <v>5250499</v>
      </c>
      <c r="C22" s="518">
        <v>1400515</v>
      </c>
      <c r="D22" s="519">
        <v>3849984</v>
      </c>
      <c r="E22" s="517">
        <v>42453</v>
      </c>
      <c r="F22" s="518">
        <v>11878</v>
      </c>
      <c r="G22" s="519">
        <v>30575</v>
      </c>
      <c r="H22" s="516" t="s">
        <v>427</v>
      </c>
      <c r="I22" s="558">
        <v>4748</v>
      </c>
      <c r="J22" s="559">
        <v>2008</v>
      </c>
      <c r="K22" s="560">
        <v>2740</v>
      </c>
      <c r="L22" s="206">
        <f>IF(B22=0," ",E22*1000/B22)</f>
        <v>8.0855172051265978</v>
      </c>
      <c r="M22" s="519">
        <v>14</v>
      </c>
    </row>
    <row r="23" spans="1:13" s="201" customFormat="1" ht="15.95" customHeight="1" x14ac:dyDescent="0.15">
      <c r="A23" s="187" t="s">
        <v>66</v>
      </c>
      <c r="B23" s="296">
        <f>SUM(B9:B22)</f>
        <v>253417002</v>
      </c>
      <c r="C23" s="297">
        <f t="shared" ref="C23:K23" si="1">SUM(C9:C22)</f>
        <v>24685873</v>
      </c>
      <c r="D23" s="299">
        <f t="shared" si="1"/>
        <v>228731129</v>
      </c>
      <c r="E23" s="298">
        <f t="shared" si="1"/>
        <v>2416415</v>
      </c>
      <c r="F23" s="297">
        <f t="shared" si="1"/>
        <v>227995</v>
      </c>
      <c r="G23" s="299">
        <f t="shared" si="1"/>
        <v>2188420</v>
      </c>
      <c r="H23" s="187" t="s">
        <v>66</v>
      </c>
      <c r="I23" s="296">
        <f t="shared" si="1"/>
        <v>181613</v>
      </c>
      <c r="J23" s="297">
        <f t="shared" si="1"/>
        <v>23074</v>
      </c>
      <c r="K23" s="322">
        <f t="shared" si="1"/>
        <v>158539</v>
      </c>
      <c r="L23" s="209">
        <f t="shared" si="0"/>
        <v>9.5353310193449445</v>
      </c>
      <c r="M23" s="299">
        <f>MAX(M9:M22)</f>
        <v>108</v>
      </c>
    </row>
    <row r="24" spans="1:13" s="201" customFormat="1" ht="15.95" customHeight="1" x14ac:dyDescent="0.15">
      <c r="A24" s="509" t="s">
        <v>67</v>
      </c>
      <c r="B24" s="513">
        <v>8530682</v>
      </c>
      <c r="C24" s="514">
        <v>1042702</v>
      </c>
      <c r="D24" s="512">
        <v>7487980</v>
      </c>
      <c r="E24" s="513">
        <v>77605</v>
      </c>
      <c r="F24" s="514">
        <v>9480</v>
      </c>
      <c r="G24" s="512">
        <v>68125</v>
      </c>
      <c r="H24" s="509" t="s">
        <v>67</v>
      </c>
      <c r="I24" s="513">
        <v>6093</v>
      </c>
      <c r="J24" s="514">
        <v>1024</v>
      </c>
      <c r="K24" s="512">
        <v>5069</v>
      </c>
      <c r="L24" s="210">
        <f t="shared" si="0"/>
        <v>9.0971624543031844</v>
      </c>
      <c r="M24" s="512">
        <v>16</v>
      </c>
    </row>
    <row r="25" spans="1:13" s="201" customFormat="1" ht="15.95" customHeight="1" x14ac:dyDescent="0.15">
      <c r="A25" s="516" t="s">
        <v>68</v>
      </c>
      <c r="B25" s="517">
        <v>13407265</v>
      </c>
      <c r="C25" s="518">
        <v>1862355</v>
      </c>
      <c r="D25" s="519">
        <v>11544910</v>
      </c>
      <c r="E25" s="517">
        <v>66653</v>
      </c>
      <c r="F25" s="518">
        <v>6726</v>
      </c>
      <c r="G25" s="519">
        <v>59927</v>
      </c>
      <c r="H25" s="516" t="s">
        <v>68</v>
      </c>
      <c r="I25" s="517">
        <v>2326</v>
      </c>
      <c r="J25" s="518">
        <v>398</v>
      </c>
      <c r="K25" s="519">
        <v>1928</v>
      </c>
      <c r="L25" s="206">
        <f t="shared" si="0"/>
        <v>4.9714091576469919</v>
      </c>
      <c r="M25" s="519">
        <v>12</v>
      </c>
    </row>
    <row r="26" spans="1:13" s="201" customFormat="1" ht="15.95" customHeight="1" x14ac:dyDescent="0.15">
      <c r="A26" s="516" t="s">
        <v>69</v>
      </c>
      <c r="B26" s="517">
        <v>28428434</v>
      </c>
      <c r="C26" s="518">
        <v>1805583</v>
      </c>
      <c r="D26" s="519">
        <v>26622851</v>
      </c>
      <c r="E26" s="517">
        <v>216532</v>
      </c>
      <c r="F26" s="518">
        <v>14273</v>
      </c>
      <c r="G26" s="519">
        <v>202259</v>
      </c>
      <c r="H26" s="516" t="s">
        <v>69</v>
      </c>
      <c r="I26" s="517">
        <v>7130</v>
      </c>
      <c r="J26" s="518">
        <v>809</v>
      </c>
      <c r="K26" s="519">
        <v>6321</v>
      </c>
      <c r="L26" s="206">
        <f t="shared" si="0"/>
        <v>7.6167403382120868</v>
      </c>
      <c r="M26" s="519">
        <v>21</v>
      </c>
    </row>
    <row r="27" spans="1:13" s="201" customFormat="1" ht="15.95" customHeight="1" x14ac:dyDescent="0.15">
      <c r="A27" s="516" t="s">
        <v>70</v>
      </c>
      <c r="B27" s="517">
        <v>4814763</v>
      </c>
      <c r="C27" s="518">
        <v>419064</v>
      </c>
      <c r="D27" s="519">
        <v>4395699</v>
      </c>
      <c r="E27" s="517">
        <v>44535</v>
      </c>
      <c r="F27" s="518">
        <v>4056</v>
      </c>
      <c r="G27" s="519">
        <v>40479</v>
      </c>
      <c r="H27" s="516" t="s">
        <v>70</v>
      </c>
      <c r="I27" s="517">
        <v>5440</v>
      </c>
      <c r="J27" s="518">
        <v>606</v>
      </c>
      <c r="K27" s="519">
        <v>4834</v>
      </c>
      <c r="L27" s="206">
        <f t="shared" si="0"/>
        <v>9.2496764638259457</v>
      </c>
      <c r="M27" s="519">
        <v>18</v>
      </c>
    </row>
    <row r="28" spans="1:13" s="201" customFormat="1" ht="15.95" customHeight="1" x14ac:dyDescent="0.15">
      <c r="A28" s="516" t="s">
        <v>71</v>
      </c>
      <c r="B28" s="517">
        <v>1049334</v>
      </c>
      <c r="C28" s="518">
        <v>143456</v>
      </c>
      <c r="D28" s="519">
        <v>905878</v>
      </c>
      <c r="E28" s="517">
        <v>306677</v>
      </c>
      <c r="F28" s="518">
        <v>1400</v>
      </c>
      <c r="G28" s="519">
        <v>305277</v>
      </c>
      <c r="H28" s="516" t="s">
        <v>71</v>
      </c>
      <c r="I28" s="517">
        <v>1231</v>
      </c>
      <c r="J28" s="518">
        <v>161</v>
      </c>
      <c r="K28" s="519">
        <v>1070</v>
      </c>
      <c r="L28" s="206">
        <f t="shared" si="0"/>
        <v>292.25870885723708</v>
      </c>
      <c r="M28" s="519">
        <v>28200</v>
      </c>
    </row>
    <row r="29" spans="1:13" s="201" customFormat="1" ht="15.95" customHeight="1" x14ac:dyDescent="0.15">
      <c r="A29" s="516" t="s">
        <v>384</v>
      </c>
      <c r="B29" s="517">
        <v>11462458</v>
      </c>
      <c r="C29" s="518">
        <v>1879110</v>
      </c>
      <c r="D29" s="519">
        <v>9583348</v>
      </c>
      <c r="E29" s="517">
        <v>37855</v>
      </c>
      <c r="F29" s="518">
        <v>6511</v>
      </c>
      <c r="G29" s="519">
        <v>31344</v>
      </c>
      <c r="H29" s="516" t="s">
        <v>384</v>
      </c>
      <c r="I29" s="517">
        <v>5832</v>
      </c>
      <c r="J29" s="518">
        <v>863</v>
      </c>
      <c r="K29" s="519">
        <v>4969</v>
      </c>
      <c r="L29" s="206">
        <f t="shared" si="0"/>
        <v>3.3025202796817226</v>
      </c>
      <c r="M29" s="519">
        <v>12</v>
      </c>
    </row>
    <row r="30" spans="1:13" s="201" customFormat="1" ht="15.95" customHeight="1" x14ac:dyDescent="0.15">
      <c r="A30" s="516" t="s">
        <v>428</v>
      </c>
      <c r="B30" s="517">
        <v>10077833</v>
      </c>
      <c r="C30" s="518">
        <v>1539913</v>
      </c>
      <c r="D30" s="519">
        <v>8537920</v>
      </c>
      <c r="E30" s="517">
        <v>118279</v>
      </c>
      <c r="F30" s="518">
        <v>17433</v>
      </c>
      <c r="G30" s="519">
        <v>100846</v>
      </c>
      <c r="H30" s="516" t="s">
        <v>428</v>
      </c>
      <c r="I30" s="517">
        <v>6004</v>
      </c>
      <c r="J30" s="518">
        <v>1047</v>
      </c>
      <c r="K30" s="519">
        <v>4957</v>
      </c>
      <c r="L30" s="206">
        <f t="shared" si="0"/>
        <v>11.736550903353926</v>
      </c>
      <c r="M30" s="519">
        <v>23</v>
      </c>
    </row>
    <row r="31" spans="1:13" s="201" customFormat="1" ht="15.95" customHeight="1" x14ac:dyDescent="0.15">
      <c r="A31" s="516" t="s">
        <v>72</v>
      </c>
      <c r="B31" s="517">
        <v>3387571</v>
      </c>
      <c r="C31" s="518">
        <v>379707</v>
      </c>
      <c r="D31" s="519">
        <v>3007864</v>
      </c>
      <c r="E31" s="517">
        <v>65163</v>
      </c>
      <c r="F31" s="518">
        <v>7342</v>
      </c>
      <c r="G31" s="519">
        <v>57821</v>
      </c>
      <c r="H31" s="516" t="s">
        <v>72</v>
      </c>
      <c r="I31" s="517">
        <v>2967</v>
      </c>
      <c r="J31" s="518">
        <v>326</v>
      </c>
      <c r="K31" s="519">
        <v>2641</v>
      </c>
      <c r="L31" s="206">
        <f t="shared" si="0"/>
        <v>19.235906789850308</v>
      </c>
      <c r="M31" s="519">
        <v>25</v>
      </c>
    </row>
    <row r="32" spans="1:13" s="201" customFormat="1" ht="15.95" customHeight="1" x14ac:dyDescent="0.15">
      <c r="A32" s="516" t="s">
        <v>73</v>
      </c>
      <c r="B32" s="517">
        <v>1503965</v>
      </c>
      <c r="C32" s="518">
        <v>119214</v>
      </c>
      <c r="D32" s="519">
        <v>1384751</v>
      </c>
      <c r="E32" s="517">
        <v>7529</v>
      </c>
      <c r="F32" s="518">
        <v>589</v>
      </c>
      <c r="G32" s="519">
        <v>6940</v>
      </c>
      <c r="H32" s="516" t="s">
        <v>73</v>
      </c>
      <c r="I32" s="517">
        <v>1026</v>
      </c>
      <c r="J32" s="518">
        <v>126</v>
      </c>
      <c r="K32" s="519">
        <v>900</v>
      </c>
      <c r="L32" s="206">
        <f t="shared" si="0"/>
        <v>5.0061005409035451</v>
      </c>
      <c r="M32" s="519">
        <v>12</v>
      </c>
    </row>
    <row r="33" spans="1:13" s="201" customFormat="1" ht="15.95" customHeight="1" x14ac:dyDescent="0.15">
      <c r="A33" s="516" t="s">
        <v>74</v>
      </c>
      <c r="B33" s="521">
        <v>10479007</v>
      </c>
      <c r="C33" s="522">
        <v>800155</v>
      </c>
      <c r="D33" s="523">
        <v>9678852</v>
      </c>
      <c r="E33" s="521">
        <v>22806</v>
      </c>
      <c r="F33" s="522">
        <v>1716</v>
      </c>
      <c r="G33" s="523">
        <v>21090</v>
      </c>
      <c r="H33" s="516" t="s">
        <v>74</v>
      </c>
      <c r="I33" s="521">
        <v>1858</v>
      </c>
      <c r="J33" s="522">
        <v>448</v>
      </c>
      <c r="K33" s="523">
        <v>1410</v>
      </c>
      <c r="L33" s="207">
        <f t="shared" si="0"/>
        <v>2.1763512516023704</v>
      </c>
      <c r="M33" s="523">
        <v>5</v>
      </c>
    </row>
    <row r="34" spans="1:13" s="201" customFormat="1" ht="15.95" customHeight="1" x14ac:dyDescent="0.15">
      <c r="A34" s="516" t="s">
        <v>75</v>
      </c>
      <c r="B34" s="517">
        <v>3325626</v>
      </c>
      <c r="C34" s="518">
        <v>194915</v>
      </c>
      <c r="D34" s="519">
        <v>3130711</v>
      </c>
      <c r="E34" s="517">
        <v>170071</v>
      </c>
      <c r="F34" s="518">
        <v>10340</v>
      </c>
      <c r="G34" s="519">
        <v>159731</v>
      </c>
      <c r="H34" s="516" t="s">
        <v>75</v>
      </c>
      <c r="I34" s="517">
        <v>2082</v>
      </c>
      <c r="J34" s="518">
        <v>340</v>
      </c>
      <c r="K34" s="519">
        <v>1742</v>
      </c>
      <c r="L34" s="206">
        <f t="shared" si="0"/>
        <v>51.139544855615156</v>
      </c>
      <c r="M34" s="519">
        <v>64</v>
      </c>
    </row>
    <row r="35" spans="1:13" s="201" customFormat="1" ht="15.95" customHeight="1" x14ac:dyDescent="0.15">
      <c r="A35" s="516" t="s">
        <v>76</v>
      </c>
      <c r="B35" s="517">
        <v>32417852</v>
      </c>
      <c r="C35" s="518">
        <v>2522118</v>
      </c>
      <c r="D35" s="519">
        <v>29895734</v>
      </c>
      <c r="E35" s="517">
        <v>112383</v>
      </c>
      <c r="F35" s="518">
        <v>7998</v>
      </c>
      <c r="G35" s="519">
        <v>104385</v>
      </c>
      <c r="H35" s="516" t="s">
        <v>76</v>
      </c>
      <c r="I35" s="517">
        <v>5374</v>
      </c>
      <c r="J35" s="518">
        <v>975</v>
      </c>
      <c r="K35" s="519">
        <v>4399</v>
      </c>
      <c r="L35" s="206">
        <f t="shared" si="0"/>
        <v>3.4667010016579756</v>
      </c>
      <c r="M35" s="519">
        <v>12</v>
      </c>
    </row>
    <row r="36" spans="1:13" s="201" customFormat="1" ht="15.95" customHeight="1" x14ac:dyDescent="0.15">
      <c r="A36" s="516" t="s">
        <v>79</v>
      </c>
      <c r="B36" s="517">
        <v>2451340</v>
      </c>
      <c r="C36" s="518">
        <v>457627</v>
      </c>
      <c r="D36" s="519">
        <v>1993713</v>
      </c>
      <c r="E36" s="517">
        <v>6089</v>
      </c>
      <c r="F36" s="518">
        <v>1100</v>
      </c>
      <c r="G36" s="519">
        <v>4989</v>
      </c>
      <c r="H36" s="516" t="s">
        <v>79</v>
      </c>
      <c r="I36" s="517">
        <v>808</v>
      </c>
      <c r="J36" s="518">
        <v>188</v>
      </c>
      <c r="K36" s="519">
        <v>620</v>
      </c>
      <c r="L36" s="206">
        <f t="shared" si="0"/>
        <v>2.4839475552146988</v>
      </c>
      <c r="M36" s="519">
        <v>7</v>
      </c>
    </row>
    <row r="37" spans="1:13" s="201" customFormat="1" ht="15.95" customHeight="1" x14ac:dyDescent="0.15">
      <c r="A37" s="516" t="s">
        <v>80</v>
      </c>
      <c r="B37" s="517">
        <v>1409708</v>
      </c>
      <c r="C37" s="518">
        <v>287246</v>
      </c>
      <c r="D37" s="519">
        <v>1122462</v>
      </c>
      <c r="E37" s="517">
        <v>2465</v>
      </c>
      <c r="F37" s="518">
        <v>562</v>
      </c>
      <c r="G37" s="519">
        <v>1903</v>
      </c>
      <c r="H37" s="516" t="s">
        <v>80</v>
      </c>
      <c r="I37" s="517">
        <v>575</v>
      </c>
      <c r="J37" s="518">
        <v>134</v>
      </c>
      <c r="K37" s="519">
        <v>441</v>
      </c>
      <c r="L37" s="206">
        <f t="shared" si="0"/>
        <v>1.7485890695094304</v>
      </c>
      <c r="M37" s="519">
        <v>4</v>
      </c>
    </row>
    <row r="38" spans="1:13" s="201" customFormat="1" ht="15.95" customHeight="1" x14ac:dyDescent="0.15">
      <c r="A38" s="516" t="s">
        <v>77</v>
      </c>
      <c r="B38" s="517">
        <v>3109438</v>
      </c>
      <c r="C38" s="518">
        <v>304283</v>
      </c>
      <c r="D38" s="519">
        <v>2805155</v>
      </c>
      <c r="E38" s="517">
        <v>12764</v>
      </c>
      <c r="F38" s="518">
        <v>1124</v>
      </c>
      <c r="G38" s="519">
        <v>11640</v>
      </c>
      <c r="H38" s="516" t="s">
        <v>77</v>
      </c>
      <c r="I38" s="517">
        <v>2403</v>
      </c>
      <c r="J38" s="518">
        <v>248</v>
      </c>
      <c r="K38" s="519">
        <v>2155</v>
      </c>
      <c r="L38" s="206">
        <f t="shared" si="0"/>
        <v>4.1049218540456511</v>
      </c>
      <c r="M38" s="519">
        <v>11</v>
      </c>
    </row>
    <row r="39" spans="1:13" s="201" customFormat="1" ht="15.95" customHeight="1" x14ac:dyDescent="0.15">
      <c r="A39" s="516" t="s">
        <v>81</v>
      </c>
      <c r="B39" s="517">
        <v>1171984</v>
      </c>
      <c r="C39" s="518">
        <v>211732</v>
      </c>
      <c r="D39" s="519">
        <v>960252</v>
      </c>
      <c r="E39" s="517">
        <v>8325</v>
      </c>
      <c r="F39" s="518">
        <v>1638</v>
      </c>
      <c r="G39" s="519">
        <v>6687</v>
      </c>
      <c r="H39" s="516" t="s">
        <v>81</v>
      </c>
      <c r="I39" s="517">
        <v>934</v>
      </c>
      <c r="J39" s="518">
        <v>211</v>
      </c>
      <c r="K39" s="519">
        <v>723</v>
      </c>
      <c r="L39" s="206">
        <f t="shared" si="0"/>
        <v>7.1033392947343987</v>
      </c>
      <c r="M39" s="519">
        <v>15</v>
      </c>
    </row>
    <row r="40" spans="1:13" s="201" customFormat="1" ht="15.95" customHeight="1" x14ac:dyDescent="0.15">
      <c r="A40" s="516" t="s">
        <v>82</v>
      </c>
      <c r="B40" s="517">
        <v>1661365</v>
      </c>
      <c r="C40" s="518">
        <v>231335</v>
      </c>
      <c r="D40" s="519">
        <v>1430030</v>
      </c>
      <c r="E40" s="517">
        <v>6973</v>
      </c>
      <c r="F40" s="518">
        <v>1019</v>
      </c>
      <c r="G40" s="519">
        <v>5954</v>
      </c>
      <c r="H40" s="516" t="s">
        <v>82</v>
      </c>
      <c r="I40" s="517">
        <v>1186</v>
      </c>
      <c r="J40" s="518">
        <v>169</v>
      </c>
      <c r="K40" s="519">
        <v>1017</v>
      </c>
      <c r="L40" s="206">
        <f t="shared" si="0"/>
        <v>4.1971511377692439</v>
      </c>
      <c r="M40" s="519">
        <v>12</v>
      </c>
    </row>
    <row r="41" spans="1:13" s="201" customFormat="1" ht="15.95" customHeight="1" x14ac:dyDescent="0.15">
      <c r="A41" s="516" t="s">
        <v>385</v>
      </c>
      <c r="B41" s="521">
        <v>5272902</v>
      </c>
      <c r="C41" s="522">
        <v>607086</v>
      </c>
      <c r="D41" s="523">
        <v>4665816</v>
      </c>
      <c r="E41" s="521">
        <v>36538</v>
      </c>
      <c r="F41" s="522">
        <v>4091</v>
      </c>
      <c r="G41" s="523">
        <v>32447</v>
      </c>
      <c r="H41" s="516" t="s">
        <v>385</v>
      </c>
      <c r="I41" s="521">
        <v>2832</v>
      </c>
      <c r="J41" s="522">
        <v>388</v>
      </c>
      <c r="K41" s="523">
        <v>2444</v>
      </c>
      <c r="L41" s="206">
        <f t="shared" si="0"/>
        <v>6.9293910639719831</v>
      </c>
      <c r="M41" s="523">
        <v>14</v>
      </c>
    </row>
    <row r="42" spans="1:13" s="201" customFormat="1" ht="15.95" customHeight="1" x14ac:dyDescent="0.15">
      <c r="A42" s="516" t="s">
        <v>78</v>
      </c>
      <c r="B42" s="521">
        <v>16838879</v>
      </c>
      <c r="C42" s="522">
        <v>1914040</v>
      </c>
      <c r="D42" s="523">
        <v>14924839</v>
      </c>
      <c r="E42" s="521">
        <v>79108</v>
      </c>
      <c r="F42" s="522">
        <v>8207</v>
      </c>
      <c r="G42" s="523">
        <v>70901</v>
      </c>
      <c r="H42" s="516" t="s">
        <v>78</v>
      </c>
      <c r="I42" s="521">
        <v>4542</v>
      </c>
      <c r="J42" s="522">
        <v>729</v>
      </c>
      <c r="K42" s="523">
        <v>3813</v>
      </c>
      <c r="L42" s="206">
        <f t="shared" si="0"/>
        <v>4.6979374339586384</v>
      </c>
      <c r="M42" s="523">
        <v>15</v>
      </c>
    </row>
    <row r="43" spans="1:13" s="201" customFormat="1" ht="15.95" customHeight="1" x14ac:dyDescent="0.15">
      <c r="A43" s="211" t="s">
        <v>83</v>
      </c>
      <c r="B43" s="296">
        <f t="shared" ref="B43:K43" si="2">SUM(B24:B42)</f>
        <v>160800406</v>
      </c>
      <c r="C43" s="297">
        <f t="shared" si="2"/>
        <v>16721641</v>
      </c>
      <c r="D43" s="299">
        <f t="shared" si="2"/>
        <v>144078765</v>
      </c>
      <c r="E43" s="296">
        <f t="shared" si="2"/>
        <v>1398350</v>
      </c>
      <c r="F43" s="297">
        <f t="shared" si="2"/>
        <v>105605</v>
      </c>
      <c r="G43" s="299">
        <f t="shared" si="2"/>
        <v>1292745</v>
      </c>
      <c r="H43" s="211" t="s">
        <v>83</v>
      </c>
      <c r="I43" s="296">
        <f t="shared" si="2"/>
        <v>60643</v>
      </c>
      <c r="J43" s="297">
        <f t="shared" si="2"/>
        <v>9190</v>
      </c>
      <c r="K43" s="299">
        <f t="shared" si="2"/>
        <v>51453</v>
      </c>
      <c r="L43" s="209">
        <f t="shared" si="0"/>
        <v>8.6961845108774174</v>
      </c>
      <c r="M43" s="299">
        <f>MAX(M24:M33,M34:M42)</f>
        <v>28200</v>
      </c>
    </row>
    <row r="44" spans="1:13" s="201" customFormat="1" ht="15.95" customHeight="1" x14ac:dyDescent="0.15">
      <c r="A44" s="211" t="s">
        <v>435</v>
      </c>
      <c r="B44" s="296">
        <f t="shared" ref="B44:K44" si="3">SUM(B23,B43)</f>
        <v>414217408</v>
      </c>
      <c r="C44" s="297">
        <f t="shared" si="3"/>
        <v>41407514</v>
      </c>
      <c r="D44" s="299">
        <f t="shared" si="3"/>
        <v>372809894</v>
      </c>
      <c r="E44" s="296">
        <f t="shared" si="3"/>
        <v>3814765</v>
      </c>
      <c r="F44" s="297">
        <f t="shared" si="3"/>
        <v>333600</v>
      </c>
      <c r="G44" s="299">
        <f t="shared" si="3"/>
        <v>3481165</v>
      </c>
      <c r="H44" s="211" t="s">
        <v>435</v>
      </c>
      <c r="I44" s="296">
        <f t="shared" si="3"/>
        <v>242256</v>
      </c>
      <c r="J44" s="297">
        <f t="shared" si="3"/>
        <v>32264</v>
      </c>
      <c r="K44" s="299">
        <f t="shared" si="3"/>
        <v>209992</v>
      </c>
      <c r="L44" s="209">
        <f>E44*1000/B44</f>
        <v>9.2095718970845386</v>
      </c>
      <c r="M44" s="299">
        <f>MAX(M23,M43)</f>
        <v>28200</v>
      </c>
    </row>
    <row r="45" spans="1:13" s="168" customFormat="1" ht="15.95" customHeight="1" x14ac:dyDescent="0.15">
      <c r="A45" s="211" t="s">
        <v>360</v>
      </c>
      <c r="B45" s="296">
        <v>416160462</v>
      </c>
      <c r="C45" s="297">
        <v>41296800</v>
      </c>
      <c r="D45" s="299">
        <v>374863662</v>
      </c>
      <c r="E45" s="296">
        <v>3540694</v>
      </c>
      <c r="F45" s="297">
        <v>334139</v>
      </c>
      <c r="G45" s="299">
        <v>3206555</v>
      </c>
      <c r="H45" s="211" t="s">
        <v>84</v>
      </c>
      <c r="I45" s="296">
        <v>242433</v>
      </c>
      <c r="J45" s="297">
        <v>32249</v>
      </c>
      <c r="K45" s="299">
        <v>210184</v>
      </c>
      <c r="L45" s="209">
        <v>8.5080018966338038</v>
      </c>
      <c r="M45" s="299">
        <v>108</v>
      </c>
    </row>
    <row r="47" spans="1:13" ht="10.9" customHeight="1" x14ac:dyDescent="0.15">
      <c r="A47" s="35" t="s">
        <v>600</v>
      </c>
      <c r="B47" s="35" t="s">
        <v>748</v>
      </c>
      <c r="C47" s="35" t="s">
        <v>749</v>
      </c>
      <c r="D47" s="35" t="s">
        <v>750</v>
      </c>
      <c r="E47" s="35" t="s">
        <v>751</v>
      </c>
      <c r="F47" s="35" t="s">
        <v>752</v>
      </c>
      <c r="G47" s="35" t="s">
        <v>753</v>
      </c>
      <c r="I47" s="35" t="s">
        <v>754</v>
      </c>
      <c r="J47" s="35" t="s">
        <v>755</v>
      </c>
      <c r="K47" s="35" t="s">
        <v>756</v>
      </c>
      <c r="L47" s="35" t="s">
        <v>603</v>
      </c>
      <c r="M47" s="35" t="s">
        <v>757</v>
      </c>
    </row>
  </sheetData>
  <mergeCells count="13">
    <mergeCell ref="L4:M5"/>
    <mergeCell ref="I4:K5"/>
    <mergeCell ref="I6:I7"/>
    <mergeCell ref="J6:J7"/>
    <mergeCell ref="K6:K7"/>
    <mergeCell ref="F6:F7"/>
    <mergeCell ref="G6:G7"/>
    <mergeCell ref="B4:D5"/>
    <mergeCell ref="E4:G5"/>
    <mergeCell ref="B6:B7"/>
    <mergeCell ref="C6:C7"/>
    <mergeCell ref="D6:D7"/>
    <mergeCell ref="E6:E7"/>
  </mergeCells>
  <phoneticPr fontId="2"/>
  <pageMargins left="0.59055118110236227" right="0.59055118110236227" top="0.59055118110236227" bottom="0.39370078740157483" header="0.51181102362204722" footer="0.31496062992125984"/>
  <pageSetup paperSize="9" scale="95" firstPageNumber="145" orientation="portrait" useFirstPageNumber="1" r:id="rId1"/>
  <headerFooter alignWithMargins="0">
    <oddFooter>&amp;C&amp;P</oddFooter>
  </headerFooter>
  <colBreaks count="1" manualBreakCount="1">
    <brk id="7" max="44"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47"/>
  <sheetViews>
    <sheetView showZeros="0" view="pageBreakPreview" zoomScaleNormal="100" zoomScaleSheetLayoutView="100" workbookViewId="0">
      <pane xSplit="1" ySplit="8" topLeftCell="B9" activePane="bottomRight" state="frozen"/>
      <selection activeCell="N22" sqref="N22"/>
      <selection pane="topRight" activeCell="N22" sqref="N22"/>
      <selection pane="bottomLeft" activeCell="N22" sqref="N22"/>
      <selection pane="bottomRight"/>
    </sheetView>
  </sheetViews>
  <sheetFormatPr defaultColWidth="8.875" defaultRowHeight="10.9" customHeight="1" x14ac:dyDescent="0.15"/>
  <cols>
    <col min="1" max="1" width="9.875" style="35" customWidth="1"/>
    <col min="2" max="7" width="13.875" style="35" customWidth="1"/>
    <col min="8" max="8" width="9.875" style="35" customWidth="1"/>
    <col min="9" max="13" width="13.875" style="35" customWidth="1"/>
    <col min="14" max="16384" width="8.875" style="35"/>
  </cols>
  <sheetData>
    <row r="2" spans="1:13" ht="10.5" customHeight="1" x14ac:dyDescent="0.15"/>
    <row r="3" spans="1:13" s="168" customFormat="1" ht="15.95" customHeight="1" x14ac:dyDescent="0.15">
      <c r="A3" s="168" t="s">
        <v>596</v>
      </c>
      <c r="H3" s="168" t="s">
        <v>595</v>
      </c>
    </row>
    <row r="4" spans="1:13" s="168" customFormat="1" ht="15.95" customHeight="1" x14ac:dyDescent="0.15">
      <c r="A4" s="169" t="s">
        <v>0</v>
      </c>
      <c r="B4" s="805" t="s">
        <v>86</v>
      </c>
      <c r="C4" s="805"/>
      <c r="D4" s="805"/>
      <c r="E4" s="805" t="s">
        <v>85</v>
      </c>
      <c r="F4" s="805"/>
      <c r="G4" s="805"/>
      <c r="H4" s="169" t="s">
        <v>0</v>
      </c>
      <c r="I4" s="805" t="s">
        <v>87</v>
      </c>
      <c r="J4" s="805"/>
      <c r="K4" s="805"/>
      <c r="L4" s="805" t="s">
        <v>43</v>
      </c>
      <c r="M4" s="805"/>
    </row>
    <row r="5" spans="1:13" s="168" customFormat="1" ht="15.95" customHeight="1" x14ac:dyDescent="0.15">
      <c r="A5" s="171"/>
      <c r="B5" s="806"/>
      <c r="C5" s="806"/>
      <c r="D5" s="806"/>
      <c r="E5" s="806"/>
      <c r="F5" s="806"/>
      <c r="G5" s="806"/>
      <c r="H5" s="171"/>
      <c r="I5" s="806"/>
      <c r="J5" s="806"/>
      <c r="K5" s="806"/>
      <c r="L5" s="806"/>
      <c r="M5" s="806"/>
    </row>
    <row r="6" spans="1:13" s="168" customFormat="1" ht="15.95" customHeight="1" x14ac:dyDescent="0.15">
      <c r="A6" s="171"/>
      <c r="B6" s="807" t="s">
        <v>28</v>
      </c>
      <c r="C6" s="785" t="s">
        <v>493</v>
      </c>
      <c r="D6" s="804" t="s">
        <v>496</v>
      </c>
      <c r="E6" s="808" t="s">
        <v>39</v>
      </c>
      <c r="F6" s="785" t="s">
        <v>489</v>
      </c>
      <c r="G6" s="804" t="s">
        <v>497</v>
      </c>
      <c r="H6" s="171"/>
      <c r="I6" s="808" t="s">
        <v>88</v>
      </c>
      <c r="J6" s="785" t="s">
        <v>498</v>
      </c>
      <c r="K6" s="804" t="s">
        <v>496</v>
      </c>
      <c r="L6" s="212" t="s">
        <v>41</v>
      </c>
      <c r="M6" s="487" t="s">
        <v>42</v>
      </c>
    </row>
    <row r="7" spans="1:13" s="168" customFormat="1" ht="15.95" customHeight="1" x14ac:dyDescent="0.15">
      <c r="A7" s="171"/>
      <c r="B7" s="807"/>
      <c r="C7" s="803"/>
      <c r="D7" s="804"/>
      <c r="E7" s="808"/>
      <c r="F7" s="803"/>
      <c r="G7" s="804"/>
      <c r="H7" s="171"/>
      <c r="I7" s="808"/>
      <c r="J7" s="803"/>
      <c r="K7" s="804"/>
      <c r="L7" s="213" t="s">
        <v>89</v>
      </c>
      <c r="M7" s="214" t="s">
        <v>90</v>
      </c>
    </row>
    <row r="8" spans="1:13" s="168" customFormat="1" ht="15.95" customHeight="1" x14ac:dyDescent="0.15">
      <c r="A8" s="175" t="s">
        <v>93</v>
      </c>
      <c r="B8" s="215" t="s">
        <v>44</v>
      </c>
      <c r="C8" s="216" t="s">
        <v>45</v>
      </c>
      <c r="D8" s="217" t="s">
        <v>46</v>
      </c>
      <c r="E8" s="215" t="s">
        <v>47</v>
      </c>
      <c r="F8" s="216" t="s">
        <v>48</v>
      </c>
      <c r="G8" s="217" t="s">
        <v>49</v>
      </c>
      <c r="H8" s="175" t="s">
        <v>93</v>
      </c>
      <c r="I8" s="215" t="s">
        <v>50</v>
      </c>
      <c r="J8" s="216" t="s">
        <v>51</v>
      </c>
      <c r="K8" s="217" t="s">
        <v>52</v>
      </c>
      <c r="L8" s="218" t="s">
        <v>91</v>
      </c>
      <c r="M8" s="217" t="s">
        <v>53</v>
      </c>
    </row>
    <row r="9" spans="1:13" s="201" customFormat="1" ht="15.95" customHeight="1" x14ac:dyDescent="0.15">
      <c r="A9" s="509" t="s">
        <v>55</v>
      </c>
      <c r="B9" s="528">
        <v>10106251</v>
      </c>
      <c r="C9" s="511">
        <v>564788</v>
      </c>
      <c r="D9" s="529">
        <v>9541463</v>
      </c>
      <c r="E9" s="528">
        <v>53930038</v>
      </c>
      <c r="F9" s="511">
        <v>254362</v>
      </c>
      <c r="G9" s="529">
        <v>53675676</v>
      </c>
      <c r="H9" s="509" t="s">
        <v>55</v>
      </c>
      <c r="I9" s="528">
        <v>19236</v>
      </c>
      <c r="J9" s="511">
        <v>2417</v>
      </c>
      <c r="K9" s="529">
        <v>16819</v>
      </c>
      <c r="L9" s="205">
        <f>IF(B9=0," ",E9*1000/B9)</f>
        <v>5336.3050254738382</v>
      </c>
      <c r="M9" s="529">
        <v>214246</v>
      </c>
    </row>
    <row r="10" spans="1:13" s="201" customFormat="1" ht="15.95" customHeight="1" x14ac:dyDescent="0.15">
      <c r="A10" s="516" t="s">
        <v>56</v>
      </c>
      <c r="B10" s="517">
        <v>8460205</v>
      </c>
      <c r="C10" s="518">
        <v>458999</v>
      </c>
      <c r="D10" s="519">
        <v>8001206</v>
      </c>
      <c r="E10" s="517">
        <v>7480173</v>
      </c>
      <c r="F10" s="518">
        <v>80725</v>
      </c>
      <c r="G10" s="519">
        <v>7399448</v>
      </c>
      <c r="H10" s="516" t="s">
        <v>56</v>
      </c>
      <c r="I10" s="517">
        <v>11459</v>
      </c>
      <c r="J10" s="518">
        <v>1445</v>
      </c>
      <c r="K10" s="519">
        <v>10014</v>
      </c>
      <c r="L10" s="206">
        <f t="shared" ref="L10:L43" si="0">IF(B10=0," ",E10*1000/B10)</f>
        <v>884.15978099821461</v>
      </c>
      <c r="M10" s="519">
        <v>18620</v>
      </c>
    </row>
    <row r="11" spans="1:13" s="201" customFormat="1" ht="15.95" customHeight="1" x14ac:dyDescent="0.15">
      <c r="A11" s="516" t="s">
        <v>57</v>
      </c>
      <c r="B11" s="517">
        <v>7498785</v>
      </c>
      <c r="C11" s="518">
        <v>830453</v>
      </c>
      <c r="D11" s="519">
        <v>6668332</v>
      </c>
      <c r="E11" s="517">
        <v>10452460</v>
      </c>
      <c r="F11" s="518">
        <v>59623</v>
      </c>
      <c r="G11" s="519">
        <v>10392837</v>
      </c>
      <c r="H11" s="516" t="s">
        <v>57</v>
      </c>
      <c r="I11" s="517">
        <v>11873</v>
      </c>
      <c r="J11" s="518">
        <v>1665</v>
      </c>
      <c r="K11" s="519">
        <v>10208</v>
      </c>
      <c r="L11" s="206">
        <f t="shared" si="0"/>
        <v>1393.8871430505076</v>
      </c>
      <c r="M11" s="519">
        <v>34805</v>
      </c>
    </row>
    <row r="12" spans="1:13" s="201" customFormat="1" ht="15.95" customHeight="1" x14ac:dyDescent="0.15">
      <c r="A12" s="516" t="s">
        <v>58</v>
      </c>
      <c r="B12" s="517">
        <v>7503219</v>
      </c>
      <c r="C12" s="518">
        <v>281881</v>
      </c>
      <c r="D12" s="519">
        <v>7221338</v>
      </c>
      <c r="E12" s="517">
        <v>16043512</v>
      </c>
      <c r="F12" s="518">
        <v>37858</v>
      </c>
      <c r="G12" s="519">
        <v>16005654</v>
      </c>
      <c r="H12" s="516" t="s">
        <v>58</v>
      </c>
      <c r="I12" s="517">
        <v>16074</v>
      </c>
      <c r="J12" s="518">
        <v>1087</v>
      </c>
      <c r="K12" s="519">
        <v>14987</v>
      </c>
      <c r="L12" s="206">
        <f t="shared" si="0"/>
        <v>2138.2172105065838</v>
      </c>
      <c r="M12" s="519">
        <v>28152</v>
      </c>
    </row>
    <row r="13" spans="1:13" s="201" customFormat="1" ht="15.95" customHeight="1" x14ac:dyDescent="0.15">
      <c r="A13" s="516" t="s">
        <v>59</v>
      </c>
      <c r="B13" s="517">
        <v>7036700</v>
      </c>
      <c r="C13" s="518">
        <v>254583</v>
      </c>
      <c r="D13" s="519">
        <v>6782117</v>
      </c>
      <c r="E13" s="517">
        <v>21919544</v>
      </c>
      <c r="F13" s="518">
        <v>53480</v>
      </c>
      <c r="G13" s="519">
        <v>21866064</v>
      </c>
      <c r="H13" s="516" t="s">
        <v>59</v>
      </c>
      <c r="I13" s="517">
        <v>12905</v>
      </c>
      <c r="J13" s="518">
        <v>1029</v>
      </c>
      <c r="K13" s="519">
        <v>11876</v>
      </c>
      <c r="L13" s="206">
        <f t="shared" si="0"/>
        <v>3115.0317620475507</v>
      </c>
      <c r="M13" s="519">
        <v>42816</v>
      </c>
    </row>
    <row r="14" spans="1:13" s="201" customFormat="1" ht="15.95" customHeight="1" x14ac:dyDescent="0.15">
      <c r="A14" s="516" t="s">
        <v>60</v>
      </c>
      <c r="B14" s="517">
        <v>3681646</v>
      </c>
      <c r="C14" s="518">
        <v>133293</v>
      </c>
      <c r="D14" s="519">
        <v>3548353</v>
      </c>
      <c r="E14" s="517">
        <v>7846940</v>
      </c>
      <c r="F14" s="518">
        <v>23173</v>
      </c>
      <c r="G14" s="519">
        <v>7823767</v>
      </c>
      <c r="H14" s="516" t="s">
        <v>60</v>
      </c>
      <c r="I14" s="517">
        <v>4908</v>
      </c>
      <c r="J14" s="518">
        <v>424</v>
      </c>
      <c r="K14" s="519">
        <v>4484</v>
      </c>
      <c r="L14" s="206">
        <f t="shared" si="0"/>
        <v>2131.3673286350727</v>
      </c>
      <c r="M14" s="519">
        <v>22890</v>
      </c>
    </row>
    <row r="15" spans="1:13" s="201" customFormat="1" ht="15.95" customHeight="1" x14ac:dyDescent="0.15">
      <c r="A15" s="516" t="s">
        <v>61</v>
      </c>
      <c r="B15" s="517">
        <v>5699835</v>
      </c>
      <c r="C15" s="518">
        <v>352748</v>
      </c>
      <c r="D15" s="519">
        <v>5347087</v>
      </c>
      <c r="E15" s="517">
        <v>1445901</v>
      </c>
      <c r="F15" s="518">
        <v>10661</v>
      </c>
      <c r="G15" s="519">
        <v>1435240</v>
      </c>
      <c r="H15" s="516" t="s">
        <v>61</v>
      </c>
      <c r="I15" s="517">
        <v>8508</v>
      </c>
      <c r="J15" s="518">
        <v>864</v>
      </c>
      <c r="K15" s="519">
        <v>7644</v>
      </c>
      <c r="L15" s="206">
        <f t="shared" si="0"/>
        <v>253.67418530536409</v>
      </c>
      <c r="M15" s="519">
        <v>17737</v>
      </c>
    </row>
    <row r="16" spans="1:13" s="201" customFormat="1" ht="15.95" customHeight="1" x14ac:dyDescent="0.15">
      <c r="A16" s="516" t="s">
        <v>62</v>
      </c>
      <c r="B16" s="517">
        <v>12858795</v>
      </c>
      <c r="C16" s="518">
        <v>373497</v>
      </c>
      <c r="D16" s="519">
        <v>12485298</v>
      </c>
      <c r="E16" s="517">
        <v>26319605</v>
      </c>
      <c r="F16" s="518">
        <v>80753</v>
      </c>
      <c r="G16" s="519">
        <v>26238852</v>
      </c>
      <c r="H16" s="516" t="s">
        <v>62</v>
      </c>
      <c r="I16" s="517">
        <v>27082</v>
      </c>
      <c r="J16" s="518">
        <v>1822</v>
      </c>
      <c r="K16" s="519">
        <v>25260</v>
      </c>
      <c r="L16" s="219">
        <f>IF(B16=0," ",E16*1000/B16)</f>
        <v>2046.8173728564768</v>
      </c>
      <c r="M16" s="519">
        <v>40408</v>
      </c>
    </row>
    <row r="17" spans="1:13" s="201" customFormat="1" ht="15.95" customHeight="1" x14ac:dyDescent="0.15">
      <c r="A17" s="516" t="s">
        <v>63</v>
      </c>
      <c r="B17" s="517">
        <v>2158440</v>
      </c>
      <c r="C17" s="518">
        <v>113128</v>
      </c>
      <c r="D17" s="519">
        <v>2045312</v>
      </c>
      <c r="E17" s="517">
        <v>3289496</v>
      </c>
      <c r="F17" s="518">
        <v>31607</v>
      </c>
      <c r="G17" s="519">
        <v>3257889</v>
      </c>
      <c r="H17" s="516" t="s">
        <v>63</v>
      </c>
      <c r="I17" s="517">
        <v>4196</v>
      </c>
      <c r="J17" s="518">
        <v>480</v>
      </c>
      <c r="K17" s="519">
        <v>3716</v>
      </c>
      <c r="L17" s="206">
        <f t="shared" si="0"/>
        <v>1524.0154926706325</v>
      </c>
      <c r="M17" s="519">
        <v>15323</v>
      </c>
    </row>
    <row r="18" spans="1:13" s="201" customFormat="1" ht="15.95" customHeight="1" x14ac:dyDescent="0.15">
      <c r="A18" s="516" t="s">
        <v>64</v>
      </c>
      <c r="B18" s="517">
        <v>4624791</v>
      </c>
      <c r="C18" s="518">
        <v>207118</v>
      </c>
      <c r="D18" s="519">
        <v>4417673</v>
      </c>
      <c r="E18" s="517">
        <v>8189631</v>
      </c>
      <c r="F18" s="518">
        <v>17442</v>
      </c>
      <c r="G18" s="519">
        <v>8172189</v>
      </c>
      <c r="H18" s="516" t="s">
        <v>64</v>
      </c>
      <c r="I18" s="517">
        <v>4429</v>
      </c>
      <c r="J18" s="518">
        <v>655</v>
      </c>
      <c r="K18" s="519">
        <v>3774</v>
      </c>
      <c r="L18" s="206">
        <f t="shared" si="0"/>
        <v>1770.8110485425179</v>
      </c>
      <c r="M18" s="519">
        <v>40380</v>
      </c>
    </row>
    <row r="19" spans="1:13" s="201" customFormat="1" ht="15.95" customHeight="1" x14ac:dyDescent="0.15">
      <c r="A19" s="516" t="s">
        <v>65</v>
      </c>
      <c r="B19" s="521">
        <v>2316803</v>
      </c>
      <c r="C19" s="522">
        <v>83672</v>
      </c>
      <c r="D19" s="523">
        <v>2233131</v>
      </c>
      <c r="E19" s="521">
        <v>6494901</v>
      </c>
      <c r="F19" s="522">
        <v>27734</v>
      </c>
      <c r="G19" s="523">
        <v>6467167</v>
      </c>
      <c r="H19" s="516" t="s">
        <v>65</v>
      </c>
      <c r="I19" s="521">
        <v>4358</v>
      </c>
      <c r="J19" s="522">
        <v>390</v>
      </c>
      <c r="K19" s="523">
        <v>3968</v>
      </c>
      <c r="L19" s="207">
        <f t="shared" si="0"/>
        <v>2803.3894120475502</v>
      </c>
      <c r="M19" s="523">
        <v>28390</v>
      </c>
    </row>
    <row r="20" spans="1:13" s="201" customFormat="1" ht="15.95" customHeight="1" x14ac:dyDescent="0.15">
      <c r="A20" s="516" t="s">
        <v>382</v>
      </c>
      <c r="B20" s="535">
        <v>7890005</v>
      </c>
      <c r="C20" s="522">
        <v>379776</v>
      </c>
      <c r="D20" s="536">
        <v>7510229</v>
      </c>
      <c r="E20" s="521">
        <v>2226475</v>
      </c>
      <c r="F20" s="522">
        <v>26096</v>
      </c>
      <c r="G20" s="523">
        <v>2200379</v>
      </c>
      <c r="H20" s="516" t="s">
        <v>382</v>
      </c>
      <c r="I20" s="521">
        <v>7482</v>
      </c>
      <c r="J20" s="522">
        <v>822</v>
      </c>
      <c r="K20" s="536">
        <v>6660</v>
      </c>
      <c r="L20" s="207">
        <f t="shared" si="0"/>
        <v>282.18930152769229</v>
      </c>
      <c r="M20" s="523">
        <v>14812</v>
      </c>
    </row>
    <row r="21" spans="1:13" s="201" customFormat="1" ht="15.95" customHeight="1" x14ac:dyDescent="0.15">
      <c r="A21" s="516" t="s">
        <v>383</v>
      </c>
      <c r="B21" s="525">
        <v>11021241</v>
      </c>
      <c r="C21" s="518">
        <v>513451</v>
      </c>
      <c r="D21" s="527">
        <v>10507790</v>
      </c>
      <c r="E21" s="517">
        <v>15371174</v>
      </c>
      <c r="F21" s="518">
        <v>213431</v>
      </c>
      <c r="G21" s="519">
        <v>15157743</v>
      </c>
      <c r="H21" s="516" t="s">
        <v>383</v>
      </c>
      <c r="I21" s="517">
        <v>22940</v>
      </c>
      <c r="J21" s="518">
        <v>2973</v>
      </c>
      <c r="K21" s="527">
        <v>19967</v>
      </c>
      <c r="L21" s="207">
        <f t="shared" si="0"/>
        <v>1394.6863152706669</v>
      </c>
      <c r="M21" s="519">
        <v>27019</v>
      </c>
    </row>
    <row r="22" spans="1:13" s="201" customFormat="1" ht="15.95" customHeight="1" x14ac:dyDescent="0.15">
      <c r="A22" s="516" t="s">
        <v>427</v>
      </c>
      <c r="B22" s="517">
        <v>4563493</v>
      </c>
      <c r="C22" s="518">
        <v>177490</v>
      </c>
      <c r="D22" s="519">
        <v>4386003</v>
      </c>
      <c r="E22" s="517">
        <v>9247121</v>
      </c>
      <c r="F22" s="518">
        <v>25023</v>
      </c>
      <c r="G22" s="519">
        <v>9222098</v>
      </c>
      <c r="H22" s="516" t="s">
        <v>427</v>
      </c>
      <c r="I22" s="517">
        <v>4353</v>
      </c>
      <c r="J22" s="518">
        <v>556</v>
      </c>
      <c r="K22" s="519">
        <v>3797</v>
      </c>
      <c r="L22" s="206">
        <f>IF(B22=0," ",E22*1000/B22)</f>
        <v>2026.3252293802138</v>
      </c>
      <c r="M22" s="519">
        <v>25297</v>
      </c>
    </row>
    <row r="23" spans="1:13" s="201" customFormat="1" ht="15.95" customHeight="1" x14ac:dyDescent="0.15">
      <c r="A23" s="187" t="s">
        <v>66</v>
      </c>
      <c r="B23" s="296">
        <f>SUM(B9:B22)</f>
        <v>95420209</v>
      </c>
      <c r="C23" s="297">
        <f t="shared" ref="C23:K23" si="1">SUM(C9:C22)</f>
        <v>4724877</v>
      </c>
      <c r="D23" s="299">
        <f t="shared" si="1"/>
        <v>90695332</v>
      </c>
      <c r="E23" s="309">
        <f t="shared" si="1"/>
        <v>190256971</v>
      </c>
      <c r="F23" s="297">
        <f t="shared" si="1"/>
        <v>941968</v>
      </c>
      <c r="G23" s="299">
        <f t="shared" si="1"/>
        <v>189315003</v>
      </c>
      <c r="H23" s="187" t="s">
        <v>66</v>
      </c>
      <c r="I23" s="309">
        <f t="shared" si="1"/>
        <v>159803</v>
      </c>
      <c r="J23" s="297">
        <f t="shared" si="1"/>
        <v>16629</v>
      </c>
      <c r="K23" s="297">
        <f t="shared" si="1"/>
        <v>143174</v>
      </c>
      <c r="L23" s="209">
        <f>IF(B23=0," ",E23*1000/B23)</f>
        <v>1993.885498615917</v>
      </c>
      <c r="M23" s="299">
        <f>MAX(M9:M22)</f>
        <v>214246</v>
      </c>
    </row>
    <row r="24" spans="1:13" s="201" customFormat="1" ht="15.95" customHeight="1" x14ac:dyDescent="0.15">
      <c r="A24" s="509" t="s">
        <v>67</v>
      </c>
      <c r="B24" s="513">
        <v>8162951</v>
      </c>
      <c r="C24" s="514">
        <v>201234</v>
      </c>
      <c r="D24" s="512">
        <v>7961717</v>
      </c>
      <c r="E24" s="513">
        <v>3356429</v>
      </c>
      <c r="F24" s="514">
        <v>6745</v>
      </c>
      <c r="G24" s="512">
        <v>3349684</v>
      </c>
      <c r="H24" s="509" t="s">
        <v>67</v>
      </c>
      <c r="I24" s="513">
        <v>5462</v>
      </c>
      <c r="J24" s="514">
        <v>523</v>
      </c>
      <c r="K24" s="512">
        <v>4939</v>
      </c>
      <c r="L24" s="210">
        <f t="shared" si="0"/>
        <v>411.17838389572597</v>
      </c>
      <c r="M24" s="512">
        <v>9516</v>
      </c>
    </row>
    <row r="25" spans="1:13" s="201" customFormat="1" ht="15.95" customHeight="1" x14ac:dyDescent="0.15">
      <c r="A25" s="516" t="s">
        <v>68</v>
      </c>
      <c r="B25" s="517">
        <v>391616</v>
      </c>
      <c r="C25" s="518">
        <v>118410</v>
      </c>
      <c r="D25" s="519">
        <v>273206</v>
      </c>
      <c r="E25" s="517">
        <v>2399</v>
      </c>
      <c r="F25" s="518">
        <v>704</v>
      </c>
      <c r="G25" s="519">
        <v>1695</v>
      </c>
      <c r="H25" s="516" t="s">
        <v>68</v>
      </c>
      <c r="I25" s="517">
        <v>774</v>
      </c>
      <c r="J25" s="518">
        <v>250</v>
      </c>
      <c r="K25" s="519">
        <v>524</v>
      </c>
      <c r="L25" s="206">
        <f t="shared" si="0"/>
        <v>6.1258988396796861</v>
      </c>
      <c r="M25" s="519">
        <v>12</v>
      </c>
    </row>
    <row r="26" spans="1:13" s="201" customFormat="1" ht="15.95" customHeight="1" x14ac:dyDescent="0.15">
      <c r="A26" s="516" t="s">
        <v>69</v>
      </c>
      <c r="B26" s="517">
        <v>3992461</v>
      </c>
      <c r="C26" s="518">
        <v>67347</v>
      </c>
      <c r="D26" s="519">
        <v>3925114</v>
      </c>
      <c r="E26" s="517">
        <v>2309426</v>
      </c>
      <c r="F26" s="518">
        <v>3656</v>
      </c>
      <c r="G26" s="519">
        <v>2305770</v>
      </c>
      <c r="H26" s="516" t="s">
        <v>69</v>
      </c>
      <c r="I26" s="517">
        <v>2885</v>
      </c>
      <c r="J26" s="518">
        <v>180</v>
      </c>
      <c r="K26" s="519">
        <v>2705</v>
      </c>
      <c r="L26" s="206">
        <f t="shared" si="0"/>
        <v>578.44672746959827</v>
      </c>
      <c r="M26" s="519">
        <v>11199</v>
      </c>
    </row>
    <row r="27" spans="1:13" s="201" customFormat="1" ht="15.95" customHeight="1" x14ac:dyDescent="0.15">
      <c r="A27" s="516" t="s">
        <v>70</v>
      </c>
      <c r="B27" s="517">
        <v>2376260</v>
      </c>
      <c r="C27" s="518">
        <v>70687</v>
      </c>
      <c r="D27" s="519">
        <v>2305573</v>
      </c>
      <c r="E27" s="517">
        <v>3919605</v>
      </c>
      <c r="F27" s="518">
        <v>6740</v>
      </c>
      <c r="G27" s="519">
        <v>3912865</v>
      </c>
      <c r="H27" s="516" t="s">
        <v>70</v>
      </c>
      <c r="I27" s="517">
        <v>5069</v>
      </c>
      <c r="J27" s="518">
        <v>267</v>
      </c>
      <c r="K27" s="519">
        <v>4802</v>
      </c>
      <c r="L27" s="206">
        <f t="shared" si="0"/>
        <v>1649.4849048504793</v>
      </c>
      <c r="M27" s="519">
        <v>19356</v>
      </c>
    </row>
    <row r="28" spans="1:13" s="201" customFormat="1" ht="15.95" customHeight="1" x14ac:dyDescent="0.15">
      <c r="A28" s="516" t="s">
        <v>71</v>
      </c>
      <c r="B28" s="517">
        <v>1031053</v>
      </c>
      <c r="C28" s="518">
        <v>52543</v>
      </c>
      <c r="D28" s="519">
        <v>978510</v>
      </c>
      <c r="E28" s="517">
        <v>1935499</v>
      </c>
      <c r="F28" s="518">
        <v>2259</v>
      </c>
      <c r="G28" s="519">
        <v>1933240</v>
      </c>
      <c r="H28" s="516" t="s">
        <v>71</v>
      </c>
      <c r="I28" s="517">
        <v>2525</v>
      </c>
      <c r="J28" s="518">
        <v>113</v>
      </c>
      <c r="K28" s="519">
        <v>2412</v>
      </c>
      <c r="L28" s="206">
        <f t="shared" si="0"/>
        <v>1877.2061184051645</v>
      </c>
      <c r="M28" s="519">
        <v>22794</v>
      </c>
    </row>
    <row r="29" spans="1:13" s="201" customFormat="1" ht="15.95" customHeight="1" x14ac:dyDescent="0.15">
      <c r="A29" s="516" t="s">
        <v>384</v>
      </c>
      <c r="B29" s="517">
        <v>2576749</v>
      </c>
      <c r="C29" s="518">
        <v>144401</v>
      </c>
      <c r="D29" s="519">
        <v>2432348</v>
      </c>
      <c r="E29" s="517">
        <v>455499</v>
      </c>
      <c r="F29" s="518">
        <v>582</v>
      </c>
      <c r="G29" s="519">
        <v>454917</v>
      </c>
      <c r="H29" s="516" t="s">
        <v>384</v>
      </c>
      <c r="I29" s="517">
        <v>2348</v>
      </c>
      <c r="J29" s="518">
        <v>323</v>
      </c>
      <c r="K29" s="519">
        <v>2025</v>
      </c>
      <c r="L29" s="206">
        <f t="shared" si="0"/>
        <v>176.77274736499365</v>
      </c>
      <c r="M29" s="519">
        <v>2448</v>
      </c>
    </row>
    <row r="30" spans="1:13" s="201" customFormat="1" ht="15.95" customHeight="1" x14ac:dyDescent="0.15">
      <c r="A30" s="516" t="s">
        <v>428</v>
      </c>
      <c r="B30" s="517">
        <v>5473354</v>
      </c>
      <c r="C30" s="518">
        <v>210484</v>
      </c>
      <c r="D30" s="519">
        <v>5262870</v>
      </c>
      <c r="E30" s="517">
        <v>3318965</v>
      </c>
      <c r="F30" s="518">
        <v>2877</v>
      </c>
      <c r="G30" s="519">
        <v>3316088</v>
      </c>
      <c r="H30" s="516" t="s">
        <v>428</v>
      </c>
      <c r="I30" s="517">
        <v>3807</v>
      </c>
      <c r="J30" s="518">
        <v>444</v>
      </c>
      <c r="K30" s="519">
        <v>3363</v>
      </c>
      <c r="L30" s="206">
        <f t="shared" si="0"/>
        <v>606.38595639894663</v>
      </c>
      <c r="M30" s="519">
        <v>10437</v>
      </c>
    </row>
    <row r="31" spans="1:13" s="201" customFormat="1" ht="15.95" customHeight="1" x14ac:dyDescent="0.15">
      <c r="A31" s="516" t="s">
        <v>72</v>
      </c>
      <c r="B31" s="517">
        <v>598752</v>
      </c>
      <c r="C31" s="518">
        <v>45138</v>
      </c>
      <c r="D31" s="519">
        <v>553614</v>
      </c>
      <c r="E31" s="517">
        <v>585504</v>
      </c>
      <c r="F31" s="518">
        <v>2686</v>
      </c>
      <c r="G31" s="519">
        <v>582818</v>
      </c>
      <c r="H31" s="516" t="s">
        <v>72</v>
      </c>
      <c r="I31" s="517">
        <v>1571</v>
      </c>
      <c r="J31" s="518">
        <v>102</v>
      </c>
      <c r="K31" s="519">
        <v>1469</v>
      </c>
      <c r="L31" s="206">
        <f t="shared" si="0"/>
        <v>977.87397787397788</v>
      </c>
      <c r="M31" s="519">
        <v>15002</v>
      </c>
    </row>
    <row r="32" spans="1:13" s="201" customFormat="1" ht="15.95" customHeight="1" x14ac:dyDescent="0.15">
      <c r="A32" s="516" t="s">
        <v>73</v>
      </c>
      <c r="B32" s="517">
        <v>929851</v>
      </c>
      <c r="C32" s="518">
        <v>237595</v>
      </c>
      <c r="D32" s="519">
        <v>692256</v>
      </c>
      <c r="E32" s="517">
        <v>23338</v>
      </c>
      <c r="F32" s="518">
        <v>698</v>
      </c>
      <c r="G32" s="519">
        <v>22640</v>
      </c>
      <c r="H32" s="516" t="s">
        <v>73</v>
      </c>
      <c r="I32" s="517">
        <v>1196</v>
      </c>
      <c r="J32" s="518">
        <v>196</v>
      </c>
      <c r="K32" s="519">
        <v>1000</v>
      </c>
      <c r="L32" s="206">
        <f t="shared" si="0"/>
        <v>25.098644836645871</v>
      </c>
      <c r="M32" s="519">
        <v>7260</v>
      </c>
    </row>
    <row r="33" spans="1:13" s="201" customFormat="1" ht="15.95" customHeight="1" x14ac:dyDescent="0.15">
      <c r="A33" s="516" t="s">
        <v>74</v>
      </c>
      <c r="B33" s="521">
        <v>1001241</v>
      </c>
      <c r="C33" s="522">
        <v>85628</v>
      </c>
      <c r="D33" s="523">
        <v>915613</v>
      </c>
      <c r="E33" s="521">
        <v>586829</v>
      </c>
      <c r="F33" s="522">
        <v>19401</v>
      </c>
      <c r="G33" s="523">
        <v>567428</v>
      </c>
      <c r="H33" s="516" t="s">
        <v>74</v>
      </c>
      <c r="I33" s="521">
        <v>2157</v>
      </c>
      <c r="J33" s="522">
        <v>405</v>
      </c>
      <c r="K33" s="523">
        <v>1752</v>
      </c>
      <c r="L33" s="207">
        <f t="shared" si="0"/>
        <v>586.10164785501195</v>
      </c>
      <c r="M33" s="523">
        <v>22060</v>
      </c>
    </row>
    <row r="34" spans="1:13" s="201" customFormat="1" ht="15.95" customHeight="1" x14ac:dyDescent="0.15">
      <c r="A34" s="516" t="s">
        <v>75</v>
      </c>
      <c r="B34" s="517">
        <v>2506964</v>
      </c>
      <c r="C34" s="518">
        <v>167565</v>
      </c>
      <c r="D34" s="519">
        <v>2339399</v>
      </c>
      <c r="E34" s="517">
        <v>2452313</v>
      </c>
      <c r="F34" s="518">
        <v>84635</v>
      </c>
      <c r="G34" s="519">
        <v>2367678</v>
      </c>
      <c r="H34" s="516" t="s">
        <v>75</v>
      </c>
      <c r="I34" s="517">
        <v>3924</v>
      </c>
      <c r="J34" s="518">
        <v>698</v>
      </c>
      <c r="K34" s="519">
        <v>3226</v>
      </c>
      <c r="L34" s="206">
        <f t="shared" si="0"/>
        <v>978.20032517419475</v>
      </c>
      <c r="M34" s="519">
        <v>17864</v>
      </c>
    </row>
    <row r="35" spans="1:13" s="201" customFormat="1" ht="15.95" customHeight="1" x14ac:dyDescent="0.15">
      <c r="A35" s="516" t="s">
        <v>76</v>
      </c>
      <c r="B35" s="517">
        <v>1931838</v>
      </c>
      <c r="C35" s="518">
        <v>187574</v>
      </c>
      <c r="D35" s="519">
        <v>1744264</v>
      </c>
      <c r="E35" s="517">
        <v>605504</v>
      </c>
      <c r="F35" s="518">
        <v>16484</v>
      </c>
      <c r="G35" s="519">
        <v>589020</v>
      </c>
      <c r="H35" s="516" t="s">
        <v>76</v>
      </c>
      <c r="I35" s="517">
        <v>3135</v>
      </c>
      <c r="J35" s="518">
        <v>515</v>
      </c>
      <c r="K35" s="519">
        <v>2620</v>
      </c>
      <c r="L35" s="206">
        <f t="shared" si="0"/>
        <v>313.43414924025723</v>
      </c>
      <c r="M35" s="519">
        <v>10682</v>
      </c>
    </row>
    <row r="36" spans="1:13" s="201" customFormat="1" ht="15.95" customHeight="1" x14ac:dyDescent="0.15">
      <c r="A36" s="516" t="s">
        <v>79</v>
      </c>
      <c r="B36" s="517">
        <v>851142</v>
      </c>
      <c r="C36" s="518">
        <v>127623</v>
      </c>
      <c r="D36" s="519">
        <v>723519</v>
      </c>
      <c r="E36" s="517">
        <v>3035</v>
      </c>
      <c r="F36" s="518">
        <v>425</v>
      </c>
      <c r="G36" s="519">
        <v>2610</v>
      </c>
      <c r="H36" s="516" t="s">
        <v>79</v>
      </c>
      <c r="I36" s="517">
        <v>1031</v>
      </c>
      <c r="J36" s="518">
        <v>193</v>
      </c>
      <c r="K36" s="519">
        <v>838</v>
      </c>
      <c r="L36" s="206">
        <f t="shared" si="0"/>
        <v>3.565797481501324</v>
      </c>
      <c r="M36" s="519">
        <v>8</v>
      </c>
    </row>
    <row r="37" spans="1:13" s="201" customFormat="1" ht="15.95" customHeight="1" x14ac:dyDescent="0.15">
      <c r="A37" s="516" t="s">
        <v>80</v>
      </c>
      <c r="B37" s="517">
        <v>961664</v>
      </c>
      <c r="C37" s="518">
        <v>210095</v>
      </c>
      <c r="D37" s="519">
        <v>751569</v>
      </c>
      <c r="E37" s="517">
        <v>138773</v>
      </c>
      <c r="F37" s="518">
        <v>598</v>
      </c>
      <c r="G37" s="519">
        <v>138175</v>
      </c>
      <c r="H37" s="516" t="s">
        <v>80</v>
      </c>
      <c r="I37" s="517">
        <v>1039</v>
      </c>
      <c r="J37" s="518">
        <v>227</v>
      </c>
      <c r="K37" s="519">
        <v>812</v>
      </c>
      <c r="L37" s="206">
        <f t="shared" si="0"/>
        <v>144.30507952881672</v>
      </c>
      <c r="M37" s="519">
        <v>5560</v>
      </c>
    </row>
    <row r="38" spans="1:13" s="201" customFormat="1" ht="15.95" customHeight="1" x14ac:dyDescent="0.15">
      <c r="A38" s="516" t="s">
        <v>77</v>
      </c>
      <c r="B38" s="517">
        <v>5292125</v>
      </c>
      <c r="C38" s="518">
        <v>117849</v>
      </c>
      <c r="D38" s="519">
        <v>5174276</v>
      </c>
      <c r="E38" s="517">
        <v>833339</v>
      </c>
      <c r="F38" s="518">
        <v>836</v>
      </c>
      <c r="G38" s="519">
        <v>832503</v>
      </c>
      <c r="H38" s="516" t="s">
        <v>77</v>
      </c>
      <c r="I38" s="517">
        <v>1790</v>
      </c>
      <c r="J38" s="518">
        <v>298</v>
      </c>
      <c r="K38" s="519">
        <v>1492</v>
      </c>
      <c r="L38" s="206">
        <f t="shared" si="0"/>
        <v>157.46774688806482</v>
      </c>
      <c r="M38" s="519">
        <v>430</v>
      </c>
    </row>
    <row r="39" spans="1:13" s="201" customFormat="1" ht="15.95" customHeight="1" x14ac:dyDescent="0.15">
      <c r="A39" s="516" t="s">
        <v>81</v>
      </c>
      <c r="B39" s="517">
        <v>253529</v>
      </c>
      <c r="C39" s="518">
        <v>7705</v>
      </c>
      <c r="D39" s="519">
        <v>245824</v>
      </c>
      <c r="E39" s="517">
        <v>613292</v>
      </c>
      <c r="F39" s="518">
        <v>2623</v>
      </c>
      <c r="G39" s="519">
        <v>610669</v>
      </c>
      <c r="H39" s="516" t="s">
        <v>81</v>
      </c>
      <c r="I39" s="517">
        <v>423</v>
      </c>
      <c r="J39" s="518">
        <v>25</v>
      </c>
      <c r="K39" s="519">
        <v>398</v>
      </c>
      <c r="L39" s="206">
        <f t="shared" si="0"/>
        <v>2419.0210981781179</v>
      </c>
      <c r="M39" s="519">
        <v>10143</v>
      </c>
    </row>
    <row r="40" spans="1:13" s="201" customFormat="1" ht="15.95" customHeight="1" x14ac:dyDescent="0.15">
      <c r="A40" s="516" t="s">
        <v>82</v>
      </c>
      <c r="B40" s="517">
        <v>931125</v>
      </c>
      <c r="C40" s="518">
        <v>44625</v>
      </c>
      <c r="D40" s="519">
        <v>886500</v>
      </c>
      <c r="E40" s="517">
        <v>361222</v>
      </c>
      <c r="F40" s="518">
        <v>5846</v>
      </c>
      <c r="G40" s="519">
        <v>355376</v>
      </c>
      <c r="H40" s="516" t="s">
        <v>82</v>
      </c>
      <c r="I40" s="517">
        <v>1049</v>
      </c>
      <c r="J40" s="518">
        <v>96</v>
      </c>
      <c r="K40" s="519">
        <v>953</v>
      </c>
      <c r="L40" s="206">
        <f t="shared" si="0"/>
        <v>387.94146865351053</v>
      </c>
      <c r="M40" s="519">
        <v>4550</v>
      </c>
    </row>
    <row r="41" spans="1:13" s="201" customFormat="1" ht="15.95" customHeight="1" x14ac:dyDescent="0.15">
      <c r="A41" s="516" t="s">
        <v>385</v>
      </c>
      <c r="B41" s="521">
        <v>3894176</v>
      </c>
      <c r="C41" s="522">
        <v>464906</v>
      </c>
      <c r="D41" s="523">
        <v>3429270</v>
      </c>
      <c r="E41" s="521">
        <v>533891</v>
      </c>
      <c r="F41" s="522">
        <v>4021</v>
      </c>
      <c r="G41" s="523">
        <v>529870</v>
      </c>
      <c r="H41" s="516" t="s">
        <v>385</v>
      </c>
      <c r="I41" s="521">
        <v>3626</v>
      </c>
      <c r="J41" s="522">
        <v>656</v>
      </c>
      <c r="K41" s="523">
        <v>2970</v>
      </c>
      <c r="L41" s="206">
        <f t="shared" si="0"/>
        <v>137.09986400203792</v>
      </c>
      <c r="M41" s="523">
        <v>15381</v>
      </c>
    </row>
    <row r="42" spans="1:13" s="201" customFormat="1" ht="15.95" customHeight="1" x14ac:dyDescent="0.15">
      <c r="A42" s="516" t="s">
        <v>78</v>
      </c>
      <c r="B42" s="521">
        <v>2654806</v>
      </c>
      <c r="C42" s="522">
        <v>151478</v>
      </c>
      <c r="D42" s="523">
        <v>2503328</v>
      </c>
      <c r="E42" s="521">
        <v>929723</v>
      </c>
      <c r="F42" s="522">
        <v>1166</v>
      </c>
      <c r="G42" s="523">
        <v>928557</v>
      </c>
      <c r="H42" s="516" t="s">
        <v>78</v>
      </c>
      <c r="I42" s="521">
        <v>2424</v>
      </c>
      <c r="J42" s="522">
        <v>254</v>
      </c>
      <c r="K42" s="523">
        <v>2170</v>
      </c>
      <c r="L42" s="206">
        <f t="shared" si="0"/>
        <v>350.20374370104633</v>
      </c>
      <c r="M42" s="523">
        <v>813</v>
      </c>
    </row>
    <row r="43" spans="1:13" s="201" customFormat="1" ht="15.95" customHeight="1" x14ac:dyDescent="0.15">
      <c r="A43" s="211" t="s">
        <v>83</v>
      </c>
      <c r="B43" s="296">
        <f t="shared" ref="B43:K43" si="2">SUM(B24:B42)</f>
        <v>45811657</v>
      </c>
      <c r="C43" s="297">
        <f t="shared" si="2"/>
        <v>2712887</v>
      </c>
      <c r="D43" s="299">
        <f t="shared" si="2"/>
        <v>43098770</v>
      </c>
      <c r="E43" s="296">
        <f t="shared" si="2"/>
        <v>22964585</v>
      </c>
      <c r="F43" s="297">
        <f t="shared" si="2"/>
        <v>162982</v>
      </c>
      <c r="G43" s="299">
        <f t="shared" si="2"/>
        <v>22801603</v>
      </c>
      <c r="H43" s="211" t="s">
        <v>83</v>
      </c>
      <c r="I43" s="296">
        <f t="shared" si="2"/>
        <v>46235</v>
      </c>
      <c r="J43" s="297">
        <f t="shared" si="2"/>
        <v>5765</v>
      </c>
      <c r="K43" s="299">
        <f t="shared" si="2"/>
        <v>40470</v>
      </c>
      <c r="L43" s="209">
        <f t="shared" si="0"/>
        <v>501.28256657470388</v>
      </c>
      <c r="M43" s="299">
        <f>MAX(M24:M42)</f>
        <v>22794</v>
      </c>
    </row>
    <row r="44" spans="1:13" s="201" customFormat="1" ht="15.95" customHeight="1" x14ac:dyDescent="0.15">
      <c r="A44" s="211" t="s">
        <v>84</v>
      </c>
      <c r="B44" s="296">
        <f t="shared" ref="B44:K44" si="3">SUM(B23,B43)</f>
        <v>141231866</v>
      </c>
      <c r="C44" s="297">
        <f t="shared" si="3"/>
        <v>7437764</v>
      </c>
      <c r="D44" s="299">
        <f t="shared" si="3"/>
        <v>133794102</v>
      </c>
      <c r="E44" s="296">
        <f t="shared" si="3"/>
        <v>213221556</v>
      </c>
      <c r="F44" s="297">
        <f t="shared" si="3"/>
        <v>1104950</v>
      </c>
      <c r="G44" s="299">
        <f t="shared" si="3"/>
        <v>212116606</v>
      </c>
      <c r="H44" s="211" t="s">
        <v>84</v>
      </c>
      <c r="I44" s="296">
        <f t="shared" si="3"/>
        <v>206038</v>
      </c>
      <c r="J44" s="297">
        <f t="shared" si="3"/>
        <v>22394</v>
      </c>
      <c r="K44" s="299">
        <f t="shared" si="3"/>
        <v>183644</v>
      </c>
      <c r="L44" s="209">
        <f>E44*1000/B44</f>
        <v>1509.7269620441041</v>
      </c>
      <c r="M44" s="299">
        <f>MAX(M23,M43)</f>
        <v>214246</v>
      </c>
    </row>
    <row r="45" spans="1:13" s="201" customFormat="1" ht="15.95" customHeight="1" x14ac:dyDescent="0.15">
      <c r="A45" s="211" t="s">
        <v>360</v>
      </c>
      <c r="B45" s="296">
        <v>140267665</v>
      </c>
      <c r="C45" s="297">
        <v>7406695</v>
      </c>
      <c r="D45" s="299">
        <v>132860970</v>
      </c>
      <c r="E45" s="296">
        <v>212699341</v>
      </c>
      <c r="F45" s="297">
        <v>1102799</v>
      </c>
      <c r="G45" s="299">
        <v>211596542</v>
      </c>
      <c r="H45" s="211" t="s">
        <v>84</v>
      </c>
      <c r="I45" s="296">
        <v>204948</v>
      </c>
      <c r="J45" s="297">
        <v>22248</v>
      </c>
      <c r="K45" s="299">
        <v>182700</v>
      </c>
      <c r="L45" s="209">
        <v>1516.3818475198827</v>
      </c>
      <c r="M45" s="299">
        <v>176965</v>
      </c>
    </row>
    <row r="47" spans="1:13" ht="10.9" customHeight="1" x14ac:dyDescent="0.15">
      <c r="A47" s="35" t="s">
        <v>600</v>
      </c>
      <c r="B47" s="35" t="s">
        <v>758</v>
      </c>
      <c r="C47" s="35" t="s">
        <v>759</v>
      </c>
      <c r="D47" s="35" t="s">
        <v>760</v>
      </c>
      <c r="E47" s="35" t="s">
        <v>761</v>
      </c>
      <c r="F47" s="35" t="s">
        <v>762</v>
      </c>
      <c r="G47" s="35" t="s">
        <v>763</v>
      </c>
      <c r="I47" s="35" t="s">
        <v>764</v>
      </c>
      <c r="J47" s="35" t="s">
        <v>765</v>
      </c>
      <c r="K47" s="35" t="s">
        <v>766</v>
      </c>
      <c r="L47" s="35" t="s">
        <v>603</v>
      </c>
      <c r="M47" s="35" t="s">
        <v>767</v>
      </c>
    </row>
  </sheetData>
  <mergeCells count="13">
    <mergeCell ref="B4:D5"/>
    <mergeCell ref="E4:G5"/>
    <mergeCell ref="B6:B7"/>
    <mergeCell ref="C6:C7"/>
    <mergeCell ref="D6:D7"/>
    <mergeCell ref="E6:E7"/>
    <mergeCell ref="F6:F7"/>
    <mergeCell ref="G6:G7"/>
    <mergeCell ref="L4:M5"/>
    <mergeCell ref="I4:K5"/>
    <mergeCell ref="I6:I7"/>
    <mergeCell ref="J6:J7"/>
    <mergeCell ref="K6:K7"/>
  </mergeCells>
  <phoneticPr fontId="2"/>
  <pageMargins left="0.59055118110236227" right="0.59055118110236227" top="0.59055118110236227" bottom="0.39370078740157483" header="0.51181102362204722" footer="0.31496062992125984"/>
  <pageSetup paperSize="9" scale="95" firstPageNumber="147" orientation="portrait" useFirstPageNumber="1" r:id="rId1"/>
  <headerFooter alignWithMargins="0">
    <oddFooter>&amp;C&amp;P</oddFooter>
  </headerFooter>
  <colBreaks count="1" manualBreakCount="1">
    <brk id="7" max="4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M47"/>
  <sheetViews>
    <sheetView showZeros="0" view="pageBreakPreview" zoomScaleNormal="100" zoomScaleSheetLayoutView="100" workbookViewId="0">
      <pane xSplit="1" ySplit="8" topLeftCell="B9" activePane="bottomRight" state="frozen"/>
      <selection activeCell="N22" sqref="N22"/>
      <selection pane="topRight" activeCell="N22" sqref="N22"/>
      <selection pane="bottomLeft" activeCell="N22" sqref="N22"/>
      <selection pane="bottomRight"/>
    </sheetView>
  </sheetViews>
  <sheetFormatPr defaultColWidth="8.875" defaultRowHeight="10.9" customHeight="1" x14ac:dyDescent="0.15"/>
  <cols>
    <col min="1" max="1" width="9.75" style="35" customWidth="1"/>
    <col min="2" max="7" width="13.875" style="35" customWidth="1"/>
    <col min="8" max="8" width="9.75" style="35" customWidth="1"/>
    <col min="9" max="11" width="11.875" style="35" customWidth="1"/>
    <col min="12" max="13" width="8.875" style="35" hidden="1" customWidth="1"/>
    <col min="14" max="16384" width="8.875" style="35"/>
  </cols>
  <sheetData>
    <row r="3" spans="1:13" s="168" customFormat="1" ht="15.95" customHeight="1" x14ac:dyDescent="0.15">
      <c r="A3" s="168" t="s">
        <v>597</v>
      </c>
      <c r="H3" s="168" t="s">
        <v>598</v>
      </c>
    </row>
    <row r="4" spans="1:13" s="168" customFormat="1" ht="15.95" customHeight="1" x14ac:dyDescent="0.15">
      <c r="A4" s="169" t="s">
        <v>0</v>
      </c>
      <c r="B4" s="805" t="s">
        <v>86</v>
      </c>
      <c r="C4" s="805"/>
      <c r="D4" s="805"/>
      <c r="E4" s="805" t="s">
        <v>85</v>
      </c>
      <c r="F4" s="805"/>
      <c r="G4" s="805"/>
      <c r="H4" s="169" t="s">
        <v>0</v>
      </c>
      <c r="I4" s="805" t="s">
        <v>87</v>
      </c>
      <c r="J4" s="805"/>
      <c r="K4" s="805"/>
    </row>
    <row r="5" spans="1:13" s="168" customFormat="1" ht="15.95" customHeight="1" x14ac:dyDescent="0.15">
      <c r="A5" s="171"/>
      <c r="B5" s="806"/>
      <c r="C5" s="806"/>
      <c r="D5" s="806"/>
      <c r="E5" s="806"/>
      <c r="F5" s="806"/>
      <c r="G5" s="806"/>
      <c r="H5" s="171"/>
      <c r="I5" s="806"/>
      <c r="J5" s="806"/>
      <c r="K5" s="806"/>
    </row>
    <row r="6" spans="1:13" s="168" customFormat="1" ht="15.95" customHeight="1" x14ac:dyDescent="0.15">
      <c r="A6" s="171"/>
      <c r="B6" s="807" t="s">
        <v>28</v>
      </c>
      <c r="C6" s="785" t="s">
        <v>499</v>
      </c>
      <c r="D6" s="804" t="s">
        <v>500</v>
      </c>
      <c r="E6" s="808" t="s">
        <v>39</v>
      </c>
      <c r="F6" s="785" t="s">
        <v>499</v>
      </c>
      <c r="G6" s="804" t="s">
        <v>500</v>
      </c>
      <c r="H6" s="171"/>
      <c r="I6" s="808" t="s">
        <v>88</v>
      </c>
      <c r="J6" s="785" t="s">
        <v>499</v>
      </c>
      <c r="K6" s="804" t="s">
        <v>500</v>
      </c>
    </row>
    <row r="7" spans="1:13" s="168" customFormat="1" ht="15.95" customHeight="1" x14ac:dyDescent="0.15">
      <c r="A7" s="171"/>
      <c r="B7" s="807"/>
      <c r="C7" s="803"/>
      <c r="D7" s="804"/>
      <c r="E7" s="808"/>
      <c r="F7" s="803"/>
      <c r="G7" s="804"/>
      <c r="H7" s="171"/>
      <c r="I7" s="808"/>
      <c r="J7" s="803"/>
      <c r="K7" s="804"/>
    </row>
    <row r="8" spans="1:13" s="168" customFormat="1" ht="15.95" customHeight="1" x14ac:dyDescent="0.15">
      <c r="A8" s="175" t="s">
        <v>93</v>
      </c>
      <c r="B8" s="215" t="s">
        <v>44</v>
      </c>
      <c r="C8" s="216" t="s">
        <v>45</v>
      </c>
      <c r="D8" s="217" t="s">
        <v>46</v>
      </c>
      <c r="E8" s="215" t="s">
        <v>47</v>
      </c>
      <c r="F8" s="216" t="s">
        <v>48</v>
      </c>
      <c r="G8" s="217" t="s">
        <v>49</v>
      </c>
      <c r="H8" s="175" t="s">
        <v>93</v>
      </c>
      <c r="I8" s="215" t="s">
        <v>50</v>
      </c>
      <c r="J8" s="216" t="s">
        <v>51</v>
      </c>
      <c r="K8" s="217" t="s">
        <v>52</v>
      </c>
    </row>
    <row r="9" spans="1:13" s="201" customFormat="1" ht="15.95" customHeight="1" x14ac:dyDescent="0.15">
      <c r="A9" s="509" t="s">
        <v>55</v>
      </c>
      <c r="B9" s="528">
        <v>443794408</v>
      </c>
      <c r="C9" s="511">
        <v>17936506</v>
      </c>
      <c r="D9" s="529">
        <v>425857902</v>
      </c>
      <c r="E9" s="528">
        <v>1169032062</v>
      </c>
      <c r="F9" s="511">
        <v>2256405</v>
      </c>
      <c r="G9" s="529">
        <v>1166775657</v>
      </c>
      <c r="H9" s="509" t="s">
        <v>55</v>
      </c>
      <c r="I9" s="528">
        <v>310688</v>
      </c>
      <c r="J9" s="511">
        <v>14210</v>
      </c>
      <c r="K9" s="529">
        <v>296478</v>
      </c>
      <c r="L9" s="205">
        <f t="shared" ref="L9:L17" si="0">E9*1000/B9</f>
        <v>2634.1748362002795</v>
      </c>
      <c r="M9" s="529">
        <v>442954</v>
      </c>
    </row>
    <row r="10" spans="1:13" s="201" customFormat="1" ht="15.95" customHeight="1" x14ac:dyDescent="0.15">
      <c r="A10" s="516" t="s">
        <v>56</v>
      </c>
      <c r="B10" s="517">
        <v>560251464</v>
      </c>
      <c r="C10" s="518">
        <v>35367724</v>
      </c>
      <c r="D10" s="519">
        <v>524883740</v>
      </c>
      <c r="E10" s="517">
        <v>144303323</v>
      </c>
      <c r="F10" s="518">
        <v>1798423</v>
      </c>
      <c r="G10" s="519">
        <v>142504900</v>
      </c>
      <c r="H10" s="516" t="s">
        <v>56</v>
      </c>
      <c r="I10" s="517">
        <v>118026</v>
      </c>
      <c r="J10" s="518">
        <v>11983</v>
      </c>
      <c r="K10" s="519">
        <v>106043</v>
      </c>
      <c r="L10" s="206">
        <f t="shared" si="0"/>
        <v>257.56884590666596</v>
      </c>
      <c r="M10" s="519">
        <v>32628</v>
      </c>
    </row>
    <row r="11" spans="1:13" s="201" customFormat="1" ht="15.95" customHeight="1" x14ac:dyDescent="0.15">
      <c r="A11" s="516" t="s">
        <v>57</v>
      </c>
      <c r="B11" s="517">
        <v>176264099</v>
      </c>
      <c r="C11" s="518">
        <v>7636483</v>
      </c>
      <c r="D11" s="519">
        <v>168627616</v>
      </c>
      <c r="E11" s="517">
        <v>98882290</v>
      </c>
      <c r="F11" s="518">
        <v>1059911</v>
      </c>
      <c r="G11" s="519">
        <v>97822379</v>
      </c>
      <c r="H11" s="516" t="s">
        <v>57</v>
      </c>
      <c r="I11" s="517">
        <v>73363</v>
      </c>
      <c r="J11" s="518">
        <v>6736</v>
      </c>
      <c r="K11" s="519">
        <v>66627</v>
      </c>
      <c r="L11" s="206">
        <f t="shared" si="0"/>
        <v>560.9893935349819</v>
      </c>
      <c r="M11" s="519">
        <v>10800</v>
      </c>
    </row>
    <row r="12" spans="1:13" s="201" customFormat="1" ht="15.95" customHeight="1" x14ac:dyDescent="0.15">
      <c r="A12" s="516" t="s">
        <v>58</v>
      </c>
      <c r="B12" s="517">
        <v>478934866</v>
      </c>
      <c r="C12" s="518">
        <v>18715671</v>
      </c>
      <c r="D12" s="519">
        <v>460219195</v>
      </c>
      <c r="E12" s="517">
        <v>252015272</v>
      </c>
      <c r="F12" s="518">
        <v>3189031</v>
      </c>
      <c r="G12" s="519">
        <v>248826241</v>
      </c>
      <c r="H12" s="516" t="s">
        <v>58</v>
      </c>
      <c r="I12" s="517">
        <v>319858</v>
      </c>
      <c r="J12" s="518">
        <v>16969</v>
      </c>
      <c r="K12" s="519">
        <v>302889</v>
      </c>
      <c r="L12" s="206">
        <f t="shared" si="0"/>
        <v>526.19946863505231</v>
      </c>
      <c r="M12" s="519">
        <v>3577638</v>
      </c>
    </row>
    <row r="13" spans="1:13" s="201" customFormat="1" ht="15.95" customHeight="1" x14ac:dyDescent="0.15">
      <c r="A13" s="516" t="s">
        <v>59</v>
      </c>
      <c r="B13" s="517">
        <v>178164072</v>
      </c>
      <c r="C13" s="518">
        <v>6618092</v>
      </c>
      <c r="D13" s="519">
        <v>171545980</v>
      </c>
      <c r="E13" s="517">
        <v>305091291</v>
      </c>
      <c r="F13" s="518">
        <v>1473862</v>
      </c>
      <c r="G13" s="519">
        <v>303617429</v>
      </c>
      <c r="H13" s="516" t="s">
        <v>59</v>
      </c>
      <c r="I13" s="517">
        <v>233521</v>
      </c>
      <c r="J13" s="518">
        <v>10362</v>
      </c>
      <c r="K13" s="519">
        <v>223159</v>
      </c>
      <c r="L13" s="206">
        <f t="shared" si="0"/>
        <v>1712.4175911291475</v>
      </c>
      <c r="M13" s="519">
        <v>927273</v>
      </c>
    </row>
    <row r="14" spans="1:13" s="201" customFormat="1" ht="15.95" customHeight="1" x14ac:dyDescent="0.15">
      <c r="A14" s="516" t="s">
        <v>60</v>
      </c>
      <c r="B14" s="517">
        <v>412654125</v>
      </c>
      <c r="C14" s="518">
        <v>35101123</v>
      </c>
      <c r="D14" s="519">
        <v>377553002</v>
      </c>
      <c r="E14" s="517">
        <v>79292066</v>
      </c>
      <c r="F14" s="518">
        <v>1848313</v>
      </c>
      <c r="G14" s="519">
        <v>77443753</v>
      </c>
      <c r="H14" s="516" t="s">
        <v>60</v>
      </c>
      <c r="I14" s="517">
        <v>86412</v>
      </c>
      <c r="J14" s="518">
        <v>11160</v>
      </c>
      <c r="K14" s="519">
        <v>75252</v>
      </c>
      <c r="L14" s="206">
        <f t="shared" si="0"/>
        <v>192.15139555432773</v>
      </c>
      <c r="M14" s="519">
        <v>14400</v>
      </c>
    </row>
    <row r="15" spans="1:13" s="201" customFormat="1" ht="15.95" customHeight="1" x14ac:dyDescent="0.15">
      <c r="A15" s="516" t="s">
        <v>61</v>
      </c>
      <c r="B15" s="517">
        <v>358180396</v>
      </c>
      <c r="C15" s="518">
        <v>19813778</v>
      </c>
      <c r="D15" s="519">
        <v>338366618</v>
      </c>
      <c r="E15" s="517">
        <v>48751102</v>
      </c>
      <c r="F15" s="518">
        <v>1449568</v>
      </c>
      <c r="G15" s="519">
        <v>47301534</v>
      </c>
      <c r="H15" s="516" t="s">
        <v>61</v>
      </c>
      <c r="I15" s="517">
        <v>115905</v>
      </c>
      <c r="J15" s="518">
        <v>11454</v>
      </c>
      <c r="K15" s="519">
        <v>104451</v>
      </c>
      <c r="L15" s="206">
        <f t="shared" si="0"/>
        <v>136.1076779869326</v>
      </c>
      <c r="M15" s="519">
        <v>6545</v>
      </c>
    </row>
    <row r="16" spans="1:13" s="201" customFormat="1" ht="15.95" customHeight="1" x14ac:dyDescent="0.15">
      <c r="A16" s="516" t="s">
        <v>62</v>
      </c>
      <c r="B16" s="517">
        <v>847534859</v>
      </c>
      <c r="C16" s="518">
        <v>28084689</v>
      </c>
      <c r="D16" s="519">
        <v>819450170</v>
      </c>
      <c r="E16" s="517">
        <v>267369015</v>
      </c>
      <c r="F16" s="518">
        <v>3534247</v>
      </c>
      <c r="G16" s="519">
        <v>263834768</v>
      </c>
      <c r="H16" s="516" t="s">
        <v>62</v>
      </c>
      <c r="I16" s="517">
        <v>437597</v>
      </c>
      <c r="J16" s="518">
        <v>26429</v>
      </c>
      <c r="K16" s="519">
        <v>411168</v>
      </c>
      <c r="L16" s="206">
        <f t="shared" si="0"/>
        <v>315.46668807872595</v>
      </c>
      <c r="M16" s="519">
        <v>295954</v>
      </c>
    </row>
    <row r="17" spans="1:13" s="201" customFormat="1" ht="15.95" customHeight="1" x14ac:dyDescent="0.15">
      <c r="A17" s="516" t="s">
        <v>63</v>
      </c>
      <c r="B17" s="517">
        <v>91585528</v>
      </c>
      <c r="C17" s="518">
        <v>4803218</v>
      </c>
      <c r="D17" s="519">
        <v>86782310</v>
      </c>
      <c r="E17" s="517">
        <v>44493067</v>
      </c>
      <c r="F17" s="518">
        <v>545778</v>
      </c>
      <c r="G17" s="519">
        <v>43947289</v>
      </c>
      <c r="H17" s="516" t="s">
        <v>63</v>
      </c>
      <c r="I17" s="517">
        <v>59401</v>
      </c>
      <c r="J17" s="518">
        <v>4214</v>
      </c>
      <c r="K17" s="519">
        <v>55187</v>
      </c>
      <c r="L17" s="206">
        <f t="shared" si="0"/>
        <v>485.80892605652718</v>
      </c>
      <c r="M17" s="519">
        <v>0</v>
      </c>
    </row>
    <row r="18" spans="1:13" s="201" customFormat="1" ht="15.95" customHeight="1" x14ac:dyDescent="0.15">
      <c r="A18" s="516" t="s">
        <v>64</v>
      </c>
      <c r="B18" s="517">
        <v>206102361</v>
      </c>
      <c r="C18" s="518">
        <v>6629863</v>
      </c>
      <c r="D18" s="519">
        <v>199472498</v>
      </c>
      <c r="E18" s="517">
        <v>110127657</v>
      </c>
      <c r="F18" s="518">
        <v>1726290</v>
      </c>
      <c r="G18" s="519">
        <v>108401367</v>
      </c>
      <c r="H18" s="516" t="s">
        <v>64</v>
      </c>
      <c r="I18" s="517">
        <v>43982</v>
      </c>
      <c r="J18" s="518">
        <v>4158</v>
      </c>
      <c r="K18" s="519">
        <v>39824</v>
      </c>
      <c r="L18" s="206"/>
      <c r="M18" s="519">
        <v>0</v>
      </c>
    </row>
    <row r="19" spans="1:13" s="201" customFormat="1" ht="15.75" customHeight="1" x14ac:dyDescent="0.15">
      <c r="A19" s="516" t="s">
        <v>65</v>
      </c>
      <c r="B19" s="521">
        <v>303229519</v>
      </c>
      <c r="C19" s="522">
        <v>19071971</v>
      </c>
      <c r="D19" s="523">
        <v>284157548</v>
      </c>
      <c r="E19" s="521">
        <v>68880296</v>
      </c>
      <c r="F19" s="522">
        <v>1171887</v>
      </c>
      <c r="G19" s="523">
        <v>67708409</v>
      </c>
      <c r="H19" s="516" t="s">
        <v>65</v>
      </c>
      <c r="I19" s="521">
        <v>93833</v>
      </c>
      <c r="J19" s="522">
        <v>8061</v>
      </c>
      <c r="K19" s="523">
        <v>85772</v>
      </c>
      <c r="L19" s="207">
        <f>E19*1000/B19</f>
        <v>227.15564179620651</v>
      </c>
      <c r="M19" s="523">
        <v>436364</v>
      </c>
    </row>
    <row r="20" spans="1:13" s="201" customFormat="1" ht="15.75" customHeight="1" x14ac:dyDescent="0.15">
      <c r="A20" s="516" t="s">
        <v>382</v>
      </c>
      <c r="B20" s="521">
        <v>276791749</v>
      </c>
      <c r="C20" s="522">
        <v>14334806</v>
      </c>
      <c r="D20" s="523">
        <v>262456943</v>
      </c>
      <c r="E20" s="521">
        <v>47265049</v>
      </c>
      <c r="F20" s="522">
        <v>1391970</v>
      </c>
      <c r="G20" s="523">
        <v>45873079</v>
      </c>
      <c r="H20" s="516" t="s">
        <v>382</v>
      </c>
      <c r="I20" s="521">
        <v>118346</v>
      </c>
      <c r="J20" s="522">
        <v>9594</v>
      </c>
      <c r="K20" s="523">
        <v>108752</v>
      </c>
      <c r="L20" s="224"/>
      <c r="M20" s="561"/>
    </row>
    <row r="21" spans="1:13" s="201" customFormat="1" ht="15.95" customHeight="1" x14ac:dyDescent="0.15">
      <c r="A21" s="516" t="s">
        <v>383</v>
      </c>
      <c r="B21" s="517">
        <v>444611082</v>
      </c>
      <c r="C21" s="518">
        <v>19049135</v>
      </c>
      <c r="D21" s="519">
        <v>425561947</v>
      </c>
      <c r="E21" s="517">
        <v>272350646</v>
      </c>
      <c r="F21" s="518">
        <v>3615531</v>
      </c>
      <c r="G21" s="519">
        <v>268735115</v>
      </c>
      <c r="H21" s="516" t="s">
        <v>383</v>
      </c>
      <c r="I21" s="517">
        <v>427279</v>
      </c>
      <c r="J21" s="518">
        <v>26014</v>
      </c>
      <c r="K21" s="519">
        <v>401265</v>
      </c>
      <c r="L21" s="224"/>
      <c r="M21" s="561"/>
    </row>
    <row r="22" spans="1:13" s="201" customFormat="1" ht="15.95" customHeight="1" x14ac:dyDescent="0.15">
      <c r="A22" s="516" t="s">
        <v>427</v>
      </c>
      <c r="B22" s="517">
        <v>91391611</v>
      </c>
      <c r="C22" s="518">
        <v>6370604</v>
      </c>
      <c r="D22" s="519">
        <v>85021007</v>
      </c>
      <c r="E22" s="517">
        <v>150630480</v>
      </c>
      <c r="F22" s="518">
        <v>945880</v>
      </c>
      <c r="G22" s="519">
        <v>149684600</v>
      </c>
      <c r="H22" s="516" t="s">
        <v>427</v>
      </c>
      <c r="I22" s="517">
        <v>73139</v>
      </c>
      <c r="J22" s="518">
        <v>6131</v>
      </c>
      <c r="K22" s="519">
        <v>67008</v>
      </c>
      <c r="L22" s="206">
        <f>E22*1000/B22</f>
        <v>1648.1871623862719</v>
      </c>
      <c r="M22" s="519">
        <v>540000</v>
      </c>
    </row>
    <row r="23" spans="1:13" s="201" customFormat="1" ht="15.95" customHeight="1" x14ac:dyDescent="0.15">
      <c r="A23" s="187" t="s">
        <v>66</v>
      </c>
      <c r="B23" s="296">
        <f>SUM(B9:B22)</f>
        <v>4869490139</v>
      </c>
      <c r="C23" s="297">
        <f t="shared" ref="C23:K23" si="1">SUM(C9:C22)</f>
        <v>239533663</v>
      </c>
      <c r="D23" s="298">
        <f t="shared" si="1"/>
        <v>4629956476</v>
      </c>
      <c r="E23" s="296">
        <f t="shared" si="1"/>
        <v>3058483616</v>
      </c>
      <c r="F23" s="297">
        <f t="shared" si="1"/>
        <v>26007096</v>
      </c>
      <c r="G23" s="299">
        <f t="shared" si="1"/>
        <v>3032476520</v>
      </c>
      <c r="H23" s="187" t="s">
        <v>66</v>
      </c>
      <c r="I23" s="296">
        <f t="shared" si="1"/>
        <v>2511350</v>
      </c>
      <c r="J23" s="297">
        <f t="shared" si="1"/>
        <v>167475</v>
      </c>
      <c r="K23" s="299">
        <f t="shared" si="1"/>
        <v>2343875</v>
      </c>
      <c r="L23" s="209">
        <f>E23*1000/B23</f>
        <v>628.09114069344662</v>
      </c>
      <c r="M23" s="299">
        <f>MAX(M9:M19)</f>
        <v>3577638</v>
      </c>
    </row>
    <row r="24" spans="1:13" s="201" customFormat="1" ht="15.95" customHeight="1" x14ac:dyDescent="0.15">
      <c r="A24" s="509" t="s">
        <v>67</v>
      </c>
      <c r="B24" s="513">
        <v>169319861</v>
      </c>
      <c r="C24" s="514">
        <v>5177473</v>
      </c>
      <c r="D24" s="512">
        <v>164142388</v>
      </c>
      <c r="E24" s="513">
        <v>34630553</v>
      </c>
      <c r="F24" s="514">
        <v>886006</v>
      </c>
      <c r="G24" s="512">
        <v>33744547</v>
      </c>
      <c r="H24" s="509" t="s">
        <v>67</v>
      </c>
      <c r="I24" s="513">
        <v>64118</v>
      </c>
      <c r="J24" s="514">
        <v>5061</v>
      </c>
      <c r="K24" s="512">
        <v>59057</v>
      </c>
      <c r="L24" s="210">
        <f>E24*1000/B24</f>
        <v>204.52741217405085</v>
      </c>
      <c r="M24" s="512">
        <v>10441816</v>
      </c>
    </row>
    <row r="25" spans="1:13" s="201" customFormat="1" ht="15.95" customHeight="1" x14ac:dyDescent="0.15">
      <c r="A25" s="516" t="s">
        <v>68</v>
      </c>
      <c r="B25" s="517">
        <v>280347042</v>
      </c>
      <c r="C25" s="518">
        <v>19295361</v>
      </c>
      <c r="D25" s="519">
        <v>261051681</v>
      </c>
      <c r="E25" s="517">
        <v>7174228</v>
      </c>
      <c r="F25" s="518">
        <v>658364</v>
      </c>
      <c r="G25" s="519">
        <v>6515864</v>
      </c>
      <c r="H25" s="516" t="s">
        <v>68</v>
      </c>
      <c r="I25" s="517">
        <v>30474</v>
      </c>
      <c r="J25" s="518">
        <v>4787</v>
      </c>
      <c r="K25" s="519">
        <v>25687</v>
      </c>
      <c r="L25" s="206"/>
      <c r="M25" s="519">
        <v>0</v>
      </c>
    </row>
    <row r="26" spans="1:13" s="201" customFormat="1" ht="15.95" customHeight="1" x14ac:dyDescent="0.15">
      <c r="A26" s="516" t="s">
        <v>69</v>
      </c>
      <c r="B26" s="517">
        <v>215110362</v>
      </c>
      <c r="C26" s="518">
        <v>7832973</v>
      </c>
      <c r="D26" s="519">
        <v>207277389</v>
      </c>
      <c r="E26" s="517">
        <v>23242234</v>
      </c>
      <c r="F26" s="518">
        <v>803644</v>
      </c>
      <c r="G26" s="519">
        <v>22438590</v>
      </c>
      <c r="H26" s="516" t="s">
        <v>69</v>
      </c>
      <c r="I26" s="517">
        <v>52562</v>
      </c>
      <c r="J26" s="518">
        <v>3866</v>
      </c>
      <c r="K26" s="519">
        <v>48696</v>
      </c>
      <c r="L26" s="206"/>
      <c r="M26" s="519">
        <v>0</v>
      </c>
    </row>
    <row r="27" spans="1:13" s="201" customFormat="1" ht="15.95" customHeight="1" x14ac:dyDescent="0.15">
      <c r="A27" s="516" t="s">
        <v>70</v>
      </c>
      <c r="B27" s="517">
        <v>153923965</v>
      </c>
      <c r="C27" s="518">
        <v>4369745</v>
      </c>
      <c r="D27" s="519">
        <v>149554220</v>
      </c>
      <c r="E27" s="517">
        <v>85023882</v>
      </c>
      <c r="F27" s="518">
        <v>509473</v>
      </c>
      <c r="G27" s="519">
        <v>84514409</v>
      </c>
      <c r="H27" s="516" t="s">
        <v>70</v>
      </c>
      <c r="I27" s="517">
        <v>98193</v>
      </c>
      <c r="J27" s="518">
        <v>4087</v>
      </c>
      <c r="K27" s="519">
        <v>94106</v>
      </c>
      <c r="L27" s="206">
        <f>E27*1000/B27</f>
        <v>552.37585648212735</v>
      </c>
      <c r="M27" s="519">
        <v>10800</v>
      </c>
    </row>
    <row r="28" spans="1:13" s="201" customFormat="1" ht="15.95" customHeight="1" x14ac:dyDescent="0.15">
      <c r="A28" s="516" t="s">
        <v>71</v>
      </c>
      <c r="B28" s="517">
        <v>42626626</v>
      </c>
      <c r="C28" s="518">
        <v>1515636</v>
      </c>
      <c r="D28" s="519">
        <v>41110990</v>
      </c>
      <c r="E28" s="517">
        <v>130706525</v>
      </c>
      <c r="F28" s="518">
        <v>479296</v>
      </c>
      <c r="G28" s="519">
        <v>130227229</v>
      </c>
      <c r="H28" s="516" t="s">
        <v>71</v>
      </c>
      <c r="I28" s="517">
        <v>51480</v>
      </c>
      <c r="J28" s="518">
        <v>2079</v>
      </c>
      <c r="K28" s="519">
        <v>49401</v>
      </c>
      <c r="L28" s="206"/>
      <c r="M28" s="519">
        <v>0</v>
      </c>
    </row>
    <row r="29" spans="1:13" s="201" customFormat="1" ht="15.95" customHeight="1" x14ac:dyDescent="0.15">
      <c r="A29" s="516" t="s">
        <v>384</v>
      </c>
      <c r="B29" s="517">
        <v>133670245</v>
      </c>
      <c r="C29" s="518">
        <v>12315666</v>
      </c>
      <c r="D29" s="519">
        <v>121354579</v>
      </c>
      <c r="E29" s="517">
        <v>5372581</v>
      </c>
      <c r="F29" s="518">
        <v>534106</v>
      </c>
      <c r="G29" s="519">
        <v>4838475</v>
      </c>
      <c r="H29" s="516" t="s">
        <v>384</v>
      </c>
      <c r="I29" s="517">
        <v>45686</v>
      </c>
      <c r="J29" s="518">
        <v>5645</v>
      </c>
      <c r="K29" s="519">
        <v>40041</v>
      </c>
      <c r="L29" s="206"/>
      <c r="M29" s="519"/>
    </row>
    <row r="30" spans="1:13" s="201" customFormat="1" ht="15.95" customHeight="1" x14ac:dyDescent="0.15">
      <c r="A30" s="516" t="s">
        <v>428</v>
      </c>
      <c r="B30" s="517">
        <v>86301540</v>
      </c>
      <c r="C30" s="518">
        <v>4018584</v>
      </c>
      <c r="D30" s="519">
        <v>82282956</v>
      </c>
      <c r="E30" s="517">
        <v>47347368</v>
      </c>
      <c r="F30" s="518">
        <v>357617</v>
      </c>
      <c r="G30" s="519">
        <v>46989751</v>
      </c>
      <c r="H30" s="516" t="s">
        <v>428</v>
      </c>
      <c r="I30" s="517">
        <v>60781</v>
      </c>
      <c r="J30" s="518">
        <v>3795</v>
      </c>
      <c r="K30" s="519">
        <v>56986</v>
      </c>
      <c r="L30" s="206">
        <f>E30*1000/B30</f>
        <v>548.62715080171222</v>
      </c>
      <c r="M30" s="519">
        <v>44736</v>
      </c>
    </row>
    <row r="31" spans="1:13" s="201" customFormat="1" ht="15.95" customHeight="1" x14ac:dyDescent="0.15">
      <c r="A31" s="516" t="s">
        <v>72</v>
      </c>
      <c r="B31" s="517">
        <v>39211831</v>
      </c>
      <c r="C31" s="518">
        <v>1878990</v>
      </c>
      <c r="D31" s="519">
        <v>37332841</v>
      </c>
      <c r="E31" s="517">
        <v>14867939</v>
      </c>
      <c r="F31" s="518">
        <v>222265</v>
      </c>
      <c r="G31" s="519">
        <v>14645674</v>
      </c>
      <c r="H31" s="516" t="s">
        <v>72</v>
      </c>
      <c r="I31" s="517">
        <v>26053</v>
      </c>
      <c r="J31" s="518">
        <v>1821</v>
      </c>
      <c r="K31" s="519">
        <v>24232</v>
      </c>
      <c r="L31" s="206"/>
      <c r="M31" s="519">
        <v>0</v>
      </c>
    </row>
    <row r="32" spans="1:13" s="201" customFormat="1" ht="15.95" customHeight="1" x14ac:dyDescent="0.15">
      <c r="A32" s="516" t="s">
        <v>73</v>
      </c>
      <c r="B32" s="517">
        <v>102061244</v>
      </c>
      <c r="C32" s="518">
        <v>4099440</v>
      </c>
      <c r="D32" s="519">
        <v>97961804</v>
      </c>
      <c r="E32" s="517">
        <v>9168736</v>
      </c>
      <c r="F32" s="518">
        <v>291614</v>
      </c>
      <c r="G32" s="519">
        <v>8877122</v>
      </c>
      <c r="H32" s="516" t="s">
        <v>73</v>
      </c>
      <c r="I32" s="517">
        <v>27114</v>
      </c>
      <c r="J32" s="518">
        <v>2373</v>
      </c>
      <c r="K32" s="519">
        <v>24741</v>
      </c>
      <c r="L32" s="206"/>
      <c r="M32" s="519">
        <v>0</v>
      </c>
    </row>
    <row r="33" spans="1:13" s="201" customFormat="1" ht="15.95" customHeight="1" x14ac:dyDescent="0.15">
      <c r="A33" s="516" t="s">
        <v>74</v>
      </c>
      <c r="B33" s="521">
        <v>68337830</v>
      </c>
      <c r="C33" s="522">
        <v>4405772</v>
      </c>
      <c r="D33" s="523">
        <v>63932058</v>
      </c>
      <c r="E33" s="521">
        <v>17263622</v>
      </c>
      <c r="F33" s="522">
        <v>1332148</v>
      </c>
      <c r="G33" s="523">
        <v>15931474</v>
      </c>
      <c r="H33" s="516" t="s">
        <v>74</v>
      </c>
      <c r="I33" s="521">
        <v>21256</v>
      </c>
      <c r="J33" s="522">
        <v>3635</v>
      </c>
      <c r="K33" s="523">
        <v>17621</v>
      </c>
      <c r="L33" s="207">
        <f>E33*1000/B33</f>
        <v>252.62174698845428</v>
      </c>
      <c r="M33" s="523">
        <v>44720</v>
      </c>
    </row>
    <row r="34" spans="1:13" s="201" customFormat="1" ht="15.95" customHeight="1" x14ac:dyDescent="0.15">
      <c r="A34" s="516" t="s">
        <v>75</v>
      </c>
      <c r="B34" s="517">
        <v>92130890</v>
      </c>
      <c r="C34" s="518">
        <v>5288793</v>
      </c>
      <c r="D34" s="519">
        <v>86842097</v>
      </c>
      <c r="E34" s="517">
        <v>27440451</v>
      </c>
      <c r="F34" s="518">
        <v>882331</v>
      </c>
      <c r="G34" s="519">
        <v>26558120</v>
      </c>
      <c r="H34" s="516" t="s">
        <v>75</v>
      </c>
      <c r="I34" s="517">
        <v>34185</v>
      </c>
      <c r="J34" s="518">
        <v>4332</v>
      </c>
      <c r="K34" s="519">
        <v>29853</v>
      </c>
      <c r="L34" s="206">
        <f>E34*1000/B34</f>
        <v>297.84202670787181</v>
      </c>
      <c r="M34" s="519">
        <v>345</v>
      </c>
    </row>
    <row r="35" spans="1:13" s="201" customFormat="1" ht="15.95" customHeight="1" x14ac:dyDescent="0.15">
      <c r="A35" s="516" t="s">
        <v>76</v>
      </c>
      <c r="B35" s="517">
        <v>490915822</v>
      </c>
      <c r="C35" s="518">
        <v>34134778</v>
      </c>
      <c r="D35" s="519">
        <v>456781044</v>
      </c>
      <c r="E35" s="517">
        <v>11152261</v>
      </c>
      <c r="F35" s="518">
        <v>708065</v>
      </c>
      <c r="G35" s="519">
        <v>10444196</v>
      </c>
      <c r="H35" s="516" t="s">
        <v>76</v>
      </c>
      <c r="I35" s="517">
        <v>45588</v>
      </c>
      <c r="J35" s="518">
        <v>7592</v>
      </c>
      <c r="K35" s="519">
        <v>37996</v>
      </c>
      <c r="L35" s="206">
        <f>E35*1000/B35</f>
        <v>22.717257216452069</v>
      </c>
      <c r="M35" s="519">
        <v>98182</v>
      </c>
    </row>
    <row r="36" spans="1:13" s="201" customFormat="1" ht="15.95" customHeight="1" x14ac:dyDescent="0.15">
      <c r="A36" s="516" t="s">
        <v>79</v>
      </c>
      <c r="B36" s="517">
        <v>116881202</v>
      </c>
      <c r="C36" s="518">
        <v>11920721</v>
      </c>
      <c r="D36" s="519">
        <v>104960481</v>
      </c>
      <c r="E36" s="517">
        <v>3022473</v>
      </c>
      <c r="F36" s="518">
        <v>269591</v>
      </c>
      <c r="G36" s="519">
        <v>2752882</v>
      </c>
      <c r="H36" s="516" t="s">
        <v>79</v>
      </c>
      <c r="I36" s="517">
        <v>13348</v>
      </c>
      <c r="J36" s="518">
        <v>2544</v>
      </c>
      <c r="K36" s="519">
        <v>10804</v>
      </c>
      <c r="L36" s="206"/>
      <c r="M36" s="519">
        <v>0</v>
      </c>
    </row>
    <row r="37" spans="1:13" s="201" customFormat="1" ht="15.95" customHeight="1" x14ac:dyDescent="0.15">
      <c r="A37" s="516" t="s">
        <v>80</v>
      </c>
      <c r="B37" s="517">
        <v>55300910</v>
      </c>
      <c r="C37" s="518">
        <v>5196721</v>
      </c>
      <c r="D37" s="519">
        <v>50104189</v>
      </c>
      <c r="E37" s="517">
        <v>3421823</v>
      </c>
      <c r="F37" s="518">
        <v>191468</v>
      </c>
      <c r="G37" s="519">
        <v>3230355</v>
      </c>
      <c r="H37" s="516" t="s">
        <v>80</v>
      </c>
      <c r="I37" s="517">
        <v>8422</v>
      </c>
      <c r="J37" s="518">
        <v>1578</v>
      </c>
      <c r="K37" s="519">
        <v>6844</v>
      </c>
      <c r="L37" s="206"/>
      <c r="M37" s="519">
        <v>0</v>
      </c>
    </row>
    <row r="38" spans="1:13" s="201" customFormat="1" ht="15.95" customHeight="1" x14ac:dyDescent="0.15">
      <c r="A38" s="516" t="s">
        <v>77</v>
      </c>
      <c r="B38" s="517">
        <v>221370248</v>
      </c>
      <c r="C38" s="518">
        <v>11523086</v>
      </c>
      <c r="D38" s="519">
        <v>209847162</v>
      </c>
      <c r="E38" s="517">
        <v>15764175</v>
      </c>
      <c r="F38" s="518">
        <v>594353</v>
      </c>
      <c r="G38" s="519">
        <v>15169822</v>
      </c>
      <c r="H38" s="516" t="s">
        <v>77</v>
      </c>
      <c r="I38" s="517">
        <v>39155</v>
      </c>
      <c r="J38" s="518">
        <v>3866</v>
      </c>
      <c r="K38" s="519">
        <v>35289</v>
      </c>
      <c r="L38" s="206"/>
      <c r="M38" s="519">
        <v>0</v>
      </c>
    </row>
    <row r="39" spans="1:13" s="201" customFormat="1" ht="15.95" customHeight="1" x14ac:dyDescent="0.15">
      <c r="A39" s="516" t="s">
        <v>81</v>
      </c>
      <c r="B39" s="517">
        <v>41862695</v>
      </c>
      <c r="C39" s="518">
        <v>4443433</v>
      </c>
      <c r="D39" s="519">
        <v>37419262</v>
      </c>
      <c r="E39" s="517">
        <v>5648011</v>
      </c>
      <c r="F39" s="518">
        <v>260772</v>
      </c>
      <c r="G39" s="519">
        <v>5387239</v>
      </c>
      <c r="H39" s="516" t="s">
        <v>81</v>
      </c>
      <c r="I39" s="517">
        <v>10757</v>
      </c>
      <c r="J39" s="518">
        <v>1813</v>
      </c>
      <c r="K39" s="519">
        <v>8944</v>
      </c>
      <c r="L39" s="206"/>
      <c r="M39" s="519">
        <v>0</v>
      </c>
    </row>
    <row r="40" spans="1:13" s="201" customFormat="1" ht="15.95" customHeight="1" x14ac:dyDescent="0.15">
      <c r="A40" s="516" t="s">
        <v>82</v>
      </c>
      <c r="B40" s="517">
        <v>82773863</v>
      </c>
      <c r="C40" s="518">
        <v>6614275</v>
      </c>
      <c r="D40" s="519">
        <v>76159588</v>
      </c>
      <c r="E40" s="517">
        <v>9034562</v>
      </c>
      <c r="F40" s="518">
        <v>329077</v>
      </c>
      <c r="G40" s="519">
        <v>8705485</v>
      </c>
      <c r="H40" s="516" t="s">
        <v>82</v>
      </c>
      <c r="I40" s="517">
        <v>21949</v>
      </c>
      <c r="J40" s="518">
        <v>2249</v>
      </c>
      <c r="K40" s="519">
        <v>19700</v>
      </c>
      <c r="L40" s="206"/>
      <c r="M40" s="519">
        <v>0</v>
      </c>
    </row>
    <row r="41" spans="1:13" s="201" customFormat="1" ht="15.95" customHeight="1" x14ac:dyDescent="0.15">
      <c r="A41" s="516" t="s">
        <v>385</v>
      </c>
      <c r="B41" s="521">
        <v>271470262</v>
      </c>
      <c r="C41" s="522">
        <v>17674712</v>
      </c>
      <c r="D41" s="523">
        <v>253795550</v>
      </c>
      <c r="E41" s="521">
        <v>24244775</v>
      </c>
      <c r="F41" s="522">
        <v>935748</v>
      </c>
      <c r="G41" s="523">
        <v>23309027</v>
      </c>
      <c r="H41" s="516" t="s">
        <v>385</v>
      </c>
      <c r="I41" s="521">
        <v>49046</v>
      </c>
      <c r="J41" s="522">
        <v>5772</v>
      </c>
      <c r="K41" s="523">
        <v>43274</v>
      </c>
      <c r="L41" s="207"/>
      <c r="M41" s="523"/>
    </row>
    <row r="42" spans="1:13" s="201" customFormat="1" ht="15.95" customHeight="1" x14ac:dyDescent="0.15">
      <c r="A42" s="516" t="s">
        <v>78</v>
      </c>
      <c r="B42" s="521">
        <v>232850079</v>
      </c>
      <c r="C42" s="522">
        <v>17095280</v>
      </c>
      <c r="D42" s="523">
        <v>215754799</v>
      </c>
      <c r="E42" s="521">
        <v>22823206</v>
      </c>
      <c r="F42" s="522">
        <v>891452</v>
      </c>
      <c r="G42" s="523">
        <v>21931754</v>
      </c>
      <c r="H42" s="516" t="s">
        <v>78</v>
      </c>
      <c r="I42" s="521">
        <v>52870</v>
      </c>
      <c r="J42" s="522">
        <v>6596</v>
      </c>
      <c r="K42" s="523">
        <v>46274</v>
      </c>
      <c r="L42" s="207"/>
      <c r="M42" s="523"/>
    </row>
    <row r="43" spans="1:13" s="201" customFormat="1" ht="15.95" customHeight="1" x14ac:dyDescent="0.15">
      <c r="A43" s="211" t="s">
        <v>83</v>
      </c>
      <c r="B43" s="296">
        <f t="shared" ref="B43:K43" si="2">SUM(B24:B42)</f>
        <v>2896466517</v>
      </c>
      <c r="C43" s="297">
        <f t="shared" si="2"/>
        <v>178801439</v>
      </c>
      <c r="D43" s="299">
        <f t="shared" si="2"/>
        <v>2717665078</v>
      </c>
      <c r="E43" s="296">
        <f t="shared" si="2"/>
        <v>497349405</v>
      </c>
      <c r="F43" s="297">
        <f t="shared" si="2"/>
        <v>11137390</v>
      </c>
      <c r="G43" s="299">
        <f t="shared" si="2"/>
        <v>486212015</v>
      </c>
      <c r="H43" s="211" t="s">
        <v>83</v>
      </c>
      <c r="I43" s="296">
        <f t="shared" si="2"/>
        <v>753037</v>
      </c>
      <c r="J43" s="297">
        <f t="shared" si="2"/>
        <v>73491</v>
      </c>
      <c r="K43" s="299">
        <f t="shared" si="2"/>
        <v>679546</v>
      </c>
      <c r="L43" s="209">
        <f>E43*1000/B43</f>
        <v>171.70901237108967</v>
      </c>
      <c r="M43" s="299" t="e">
        <f>MAX(#REF!,#REF!)</f>
        <v>#REF!</v>
      </c>
    </row>
    <row r="44" spans="1:13" s="201" customFormat="1" ht="15.95" customHeight="1" x14ac:dyDescent="0.15">
      <c r="A44" s="211" t="s">
        <v>84</v>
      </c>
      <c r="B44" s="296">
        <f t="shared" ref="B44:K44" si="3">SUM(B23,B43)</f>
        <v>7765956656</v>
      </c>
      <c r="C44" s="297">
        <f t="shared" si="3"/>
        <v>418335102</v>
      </c>
      <c r="D44" s="299">
        <f t="shared" si="3"/>
        <v>7347621554</v>
      </c>
      <c r="E44" s="296">
        <f t="shared" si="3"/>
        <v>3555833021</v>
      </c>
      <c r="F44" s="297">
        <f t="shared" si="3"/>
        <v>37144486</v>
      </c>
      <c r="G44" s="299">
        <f t="shared" si="3"/>
        <v>3518688535</v>
      </c>
      <c r="H44" s="211" t="s">
        <v>84</v>
      </c>
      <c r="I44" s="296">
        <f t="shared" si="3"/>
        <v>3264387</v>
      </c>
      <c r="J44" s="297">
        <f t="shared" si="3"/>
        <v>240966</v>
      </c>
      <c r="K44" s="299">
        <f t="shared" si="3"/>
        <v>3023421</v>
      </c>
      <c r="L44" s="209">
        <f>E44*1000/B44</f>
        <v>457.87443563089596</v>
      </c>
      <c r="M44" s="299" t="e">
        <f>MAX(M23,M43)</f>
        <v>#REF!</v>
      </c>
    </row>
    <row r="45" spans="1:13" s="201" customFormat="1" ht="15.95" customHeight="1" x14ac:dyDescent="0.15">
      <c r="A45" s="211" t="s">
        <v>360</v>
      </c>
      <c r="B45" s="296">
        <v>7766737059</v>
      </c>
      <c r="C45" s="297">
        <v>420779872</v>
      </c>
      <c r="D45" s="299">
        <v>7345957187</v>
      </c>
      <c r="E45" s="296">
        <v>3556557764</v>
      </c>
      <c r="F45" s="297">
        <v>37136867</v>
      </c>
      <c r="G45" s="299">
        <v>3519420897</v>
      </c>
      <c r="H45" s="211" t="s">
        <v>84</v>
      </c>
      <c r="I45" s="296">
        <v>3263798</v>
      </c>
      <c r="J45" s="297">
        <v>241254</v>
      </c>
      <c r="K45" s="299">
        <v>3022544</v>
      </c>
      <c r="L45" s="209">
        <f>E45*1000/B45</f>
        <v>457.92174203692196</v>
      </c>
      <c r="M45" s="299" t="e">
        <f>MAX(M24,M44)</f>
        <v>#REF!</v>
      </c>
    </row>
    <row r="47" spans="1:13" ht="10.9" customHeight="1" x14ac:dyDescent="0.15">
      <c r="A47" s="35" t="s">
        <v>600</v>
      </c>
      <c r="B47" s="35" t="s">
        <v>768</v>
      </c>
      <c r="C47" s="35" t="s">
        <v>769</v>
      </c>
      <c r="D47" s="35" t="s">
        <v>770</v>
      </c>
      <c r="E47" s="35" t="s">
        <v>771</v>
      </c>
      <c r="F47" s="35" t="s">
        <v>772</v>
      </c>
      <c r="G47" s="35" t="s">
        <v>773</v>
      </c>
      <c r="I47" s="35" t="s">
        <v>774</v>
      </c>
      <c r="J47" s="35" t="s">
        <v>775</v>
      </c>
      <c r="K47" s="35" t="s">
        <v>776</v>
      </c>
      <c r="L47" s="35" t="s">
        <v>603</v>
      </c>
      <c r="M47" s="35" t="s">
        <v>767</v>
      </c>
    </row>
  </sheetData>
  <mergeCells count="12">
    <mergeCell ref="B4:D5"/>
    <mergeCell ref="E4:G5"/>
    <mergeCell ref="B6:B7"/>
    <mergeCell ref="C6:C7"/>
    <mergeCell ref="D6:D7"/>
    <mergeCell ref="E6:E7"/>
    <mergeCell ref="I4:K5"/>
    <mergeCell ref="I6:I7"/>
    <mergeCell ref="J6:J7"/>
    <mergeCell ref="K6:K7"/>
    <mergeCell ref="F6:F7"/>
    <mergeCell ref="G6:G7"/>
  </mergeCells>
  <phoneticPr fontId="2"/>
  <pageMargins left="0.59055118110236227" right="0.59055118110236227" top="0.59055118110236227" bottom="0.39370078740157483" header="0.51181102362204722" footer="0.31496062992125984"/>
  <pageSetup paperSize="9" scale="98" firstPageNumber="149" orientation="portrait" useFirstPageNumber="1" r:id="rId1"/>
  <headerFooter alignWithMargins="0">
    <oddFooter>&amp;C&amp;P</oddFooter>
  </headerFooter>
  <colBreaks count="1" manualBreakCount="1">
    <brk id="7" max="4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49"/>
  <sheetViews>
    <sheetView showZeros="0" view="pageBreakPreview" zoomScale="110" zoomScaleNormal="110" zoomScaleSheetLayoutView="110" workbookViewId="0"/>
  </sheetViews>
  <sheetFormatPr defaultColWidth="8.875" defaultRowHeight="12" customHeight="1" x14ac:dyDescent="0.15"/>
  <cols>
    <col min="1" max="1" width="10.125" style="35" customWidth="1"/>
    <col min="2" max="2" width="18.125" style="35" customWidth="1"/>
    <col min="3" max="9" width="15.5" style="35" customWidth="1"/>
    <col min="10" max="10" width="8.875" style="35" customWidth="1"/>
    <col min="11" max="11" width="10.75" style="35" customWidth="1"/>
    <col min="12" max="12" width="7" style="48" bestFit="1" customWidth="1"/>
    <col min="13" max="13" width="13.875" style="48" bestFit="1" customWidth="1"/>
    <col min="14" max="14" width="13.875" style="35" bestFit="1" customWidth="1"/>
    <col min="15" max="16384" width="8.875" style="35"/>
  </cols>
  <sheetData>
    <row r="1" spans="1:14" ht="19.5" customHeight="1" x14ac:dyDescent="0.15">
      <c r="A1" s="439" t="s">
        <v>297</v>
      </c>
    </row>
    <row r="2" spans="1:14" ht="15" customHeight="1" x14ac:dyDescent="0.15">
      <c r="A2" s="438" t="s">
        <v>561</v>
      </c>
    </row>
    <row r="3" spans="1:14" ht="15" customHeight="1" x14ac:dyDescent="0.15">
      <c r="A3" s="168" t="s">
        <v>568</v>
      </c>
    </row>
    <row r="4" spans="1:14" ht="12" customHeight="1" x14ac:dyDescent="0.15">
      <c r="A4" s="817" t="s">
        <v>298</v>
      </c>
      <c r="B4" s="817"/>
      <c r="C4" s="812" t="s">
        <v>105</v>
      </c>
      <c r="D4" s="812" t="s">
        <v>299</v>
      </c>
      <c r="E4" s="812" t="s">
        <v>300</v>
      </c>
      <c r="F4" s="812" t="s">
        <v>123</v>
      </c>
      <c r="G4" s="812" t="s">
        <v>115</v>
      </c>
      <c r="H4" s="812" t="s">
        <v>108</v>
      </c>
      <c r="I4" s="569" t="s">
        <v>115</v>
      </c>
      <c r="K4" s="570"/>
    </row>
    <row r="5" spans="1:14" ht="12" customHeight="1" x14ac:dyDescent="0.15">
      <c r="A5" s="817"/>
      <c r="B5" s="817"/>
      <c r="C5" s="813"/>
      <c r="D5" s="813"/>
      <c r="E5" s="813"/>
      <c r="F5" s="813"/>
      <c r="G5" s="813"/>
      <c r="H5" s="813"/>
      <c r="I5" s="571" t="s">
        <v>108</v>
      </c>
      <c r="K5" s="43"/>
    </row>
    <row r="6" spans="1:14" ht="12" customHeight="1" x14ac:dyDescent="0.15">
      <c r="A6" s="817"/>
      <c r="B6" s="817"/>
      <c r="C6" s="572" t="s">
        <v>301</v>
      </c>
      <c r="D6" s="572" t="s">
        <v>302</v>
      </c>
      <c r="E6" s="572" t="s">
        <v>303</v>
      </c>
      <c r="F6" s="572" t="s">
        <v>255</v>
      </c>
      <c r="G6" s="572" t="s">
        <v>169</v>
      </c>
      <c r="H6" s="572" t="s">
        <v>169</v>
      </c>
      <c r="I6" s="37" t="s">
        <v>290</v>
      </c>
      <c r="K6" s="43"/>
    </row>
    <row r="7" spans="1:14" ht="12" customHeight="1" x14ac:dyDescent="0.15">
      <c r="A7" s="814" t="s">
        <v>304</v>
      </c>
      <c r="B7" s="573" t="s">
        <v>106</v>
      </c>
      <c r="C7" s="562">
        <f>SUM(C8:C9)</f>
        <v>0</v>
      </c>
      <c r="D7" s="574">
        <f>D22+D37</f>
        <v>751862</v>
      </c>
      <c r="E7" s="574">
        <f>E22+E37</f>
        <v>82764722</v>
      </c>
      <c r="F7" s="574">
        <f>F22+F37</f>
        <v>1220574848</v>
      </c>
      <c r="G7" s="562">
        <f>(F7/E7)*1000</f>
        <v>14747.525497638957</v>
      </c>
      <c r="H7" s="562">
        <f>'木造家屋（市町村別）'!O44</f>
        <v>0</v>
      </c>
      <c r="I7" s="575"/>
      <c r="K7" s="43"/>
    </row>
    <row r="8" spans="1:14" ht="12" customHeight="1" x14ac:dyDescent="0.15">
      <c r="A8" s="815"/>
      <c r="B8" s="576" t="s">
        <v>134</v>
      </c>
      <c r="C8" s="563">
        <f>C23+C38</f>
        <v>0</v>
      </c>
      <c r="D8" s="563">
        <f t="shared" ref="D8:F16" si="0">D23+D38</f>
        <v>44814</v>
      </c>
      <c r="E8" s="563">
        <f t="shared" si="0"/>
        <v>2413875</v>
      </c>
      <c r="F8" s="563">
        <f t="shared" si="0"/>
        <v>2895099</v>
      </c>
      <c r="G8" s="563">
        <f t="shared" ref="G8:G16" si="1">(F8/E8)*1000</f>
        <v>1199.3574646574491</v>
      </c>
      <c r="H8" s="577"/>
      <c r="I8" s="578"/>
      <c r="K8" s="43"/>
      <c r="L8" s="568"/>
      <c r="M8" s="568"/>
      <c r="N8" s="568"/>
    </row>
    <row r="9" spans="1:14" ht="12" customHeight="1" x14ac:dyDescent="0.15">
      <c r="A9" s="816"/>
      <c r="B9" s="579" t="s">
        <v>135</v>
      </c>
      <c r="C9" s="564">
        <f>C24+C39</f>
        <v>0</v>
      </c>
      <c r="D9" s="580">
        <f t="shared" si="0"/>
        <v>707048</v>
      </c>
      <c r="E9" s="580">
        <f t="shared" si="0"/>
        <v>80350847</v>
      </c>
      <c r="F9" s="580">
        <f t="shared" si="0"/>
        <v>1217679749</v>
      </c>
      <c r="G9" s="564">
        <f t="shared" si="1"/>
        <v>15154.5353218243</v>
      </c>
      <c r="H9" s="581"/>
      <c r="I9" s="582"/>
      <c r="K9" s="567"/>
      <c r="L9" s="568"/>
      <c r="M9" s="568"/>
      <c r="N9" s="568"/>
    </row>
    <row r="10" spans="1:14" ht="12" customHeight="1" x14ac:dyDescent="0.15">
      <c r="A10" s="814" t="s">
        <v>305</v>
      </c>
      <c r="B10" s="573" t="s">
        <v>106</v>
      </c>
      <c r="C10" s="562">
        <f>SUM(C11:C12)</f>
        <v>0</v>
      </c>
      <c r="D10" s="562">
        <f t="shared" si="0"/>
        <v>124946</v>
      </c>
      <c r="E10" s="562">
        <f t="shared" si="0"/>
        <v>31724981</v>
      </c>
      <c r="F10" s="562">
        <f t="shared" si="0"/>
        <v>1304988843</v>
      </c>
      <c r="G10" s="562">
        <f t="shared" si="1"/>
        <v>41134.424729836719</v>
      </c>
      <c r="H10" s="562">
        <f>'木造以外家屋（市町村別）'!O44</f>
        <v>0</v>
      </c>
      <c r="I10" s="575"/>
      <c r="K10" s="567"/>
      <c r="L10" s="568"/>
      <c r="M10" s="568"/>
      <c r="N10" s="568"/>
    </row>
    <row r="11" spans="1:14" ht="12" customHeight="1" x14ac:dyDescent="0.15">
      <c r="A11" s="815"/>
      <c r="B11" s="576" t="s">
        <v>134</v>
      </c>
      <c r="C11" s="563">
        <f t="shared" ref="C11:C16" si="2">C26+C41</f>
        <v>0</v>
      </c>
      <c r="D11" s="563">
        <f t="shared" si="0"/>
        <v>3949</v>
      </c>
      <c r="E11" s="563">
        <f t="shared" si="0"/>
        <v>117098</v>
      </c>
      <c r="F11" s="563">
        <f t="shared" si="0"/>
        <v>566614</v>
      </c>
      <c r="G11" s="563">
        <f t="shared" si="1"/>
        <v>4838.8016874754485</v>
      </c>
      <c r="H11" s="577"/>
      <c r="I11" s="578"/>
      <c r="K11" s="567"/>
      <c r="L11" s="568"/>
      <c r="M11" s="568"/>
      <c r="N11" s="568"/>
    </row>
    <row r="12" spans="1:14" ht="12" customHeight="1" x14ac:dyDescent="0.15">
      <c r="A12" s="816"/>
      <c r="B12" s="579" t="s">
        <v>135</v>
      </c>
      <c r="C12" s="564">
        <f t="shared" si="2"/>
        <v>0</v>
      </c>
      <c r="D12" s="564">
        <f t="shared" si="0"/>
        <v>120997</v>
      </c>
      <c r="E12" s="564">
        <f t="shared" si="0"/>
        <v>31607883</v>
      </c>
      <c r="F12" s="564">
        <f t="shared" si="0"/>
        <v>1304422229</v>
      </c>
      <c r="G12" s="564">
        <f t="shared" si="1"/>
        <v>41268.889441282729</v>
      </c>
      <c r="H12" s="581"/>
      <c r="I12" s="582"/>
      <c r="K12" s="567"/>
      <c r="L12" s="568"/>
      <c r="M12" s="568"/>
      <c r="N12" s="568"/>
    </row>
    <row r="13" spans="1:14" ht="12" customHeight="1" x14ac:dyDescent="0.15">
      <c r="A13" s="814" t="s">
        <v>205</v>
      </c>
      <c r="B13" s="573" t="s">
        <v>106</v>
      </c>
      <c r="C13" s="562">
        <f>C28+C43</f>
        <v>466365</v>
      </c>
      <c r="D13" s="583">
        <f t="shared" si="0"/>
        <v>876808</v>
      </c>
      <c r="E13" s="583">
        <f t="shared" si="0"/>
        <v>114489703</v>
      </c>
      <c r="F13" s="583">
        <f t="shared" si="0"/>
        <v>2525563691</v>
      </c>
      <c r="G13" s="562">
        <f t="shared" si="1"/>
        <v>22059.308608740124</v>
      </c>
      <c r="H13" s="584"/>
      <c r="I13" s="585"/>
      <c r="K13" s="567"/>
      <c r="L13" s="568"/>
      <c r="M13" s="568"/>
      <c r="N13" s="568"/>
    </row>
    <row r="14" spans="1:14" ht="12" customHeight="1" x14ac:dyDescent="0.15">
      <c r="A14" s="815"/>
      <c r="B14" s="576" t="s">
        <v>134</v>
      </c>
      <c r="C14" s="563">
        <f>C29+C44</f>
        <v>36173</v>
      </c>
      <c r="D14" s="563">
        <f t="shared" si="0"/>
        <v>48763</v>
      </c>
      <c r="E14" s="563">
        <f>E29+E44</f>
        <v>2530973</v>
      </c>
      <c r="F14" s="563">
        <f t="shared" si="0"/>
        <v>3461713</v>
      </c>
      <c r="G14" s="563">
        <f t="shared" si="1"/>
        <v>1367.7399956459433</v>
      </c>
      <c r="H14" s="577"/>
      <c r="I14" s="578"/>
      <c r="K14" s="567"/>
      <c r="L14" s="568"/>
      <c r="M14" s="568"/>
      <c r="N14" s="568"/>
    </row>
    <row r="15" spans="1:14" ht="12" customHeight="1" x14ac:dyDescent="0.15">
      <c r="A15" s="816"/>
      <c r="B15" s="579" t="s">
        <v>135</v>
      </c>
      <c r="C15" s="564">
        <f>C30+C45</f>
        <v>430192</v>
      </c>
      <c r="D15" s="564">
        <f t="shared" si="0"/>
        <v>828045</v>
      </c>
      <c r="E15" s="564">
        <f>E30+E45</f>
        <v>111958730</v>
      </c>
      <c r="F15" s="564">
        <f t="shared" si="0"/>
        <v>2522101978</v>
      </c>
      <c r="G15" s="564">
        <f t="shared" si="1"/>
        <v>22527.068483181258</v>
      </c>
      <c r="H15" s="581"/>
      <c r="I15" s="582"/>
      <c r="K15" s="567"/>
      <c r="L15" s="568"/>
      <c r="M15" s="568"/>
      <c r="N15" s="568"/>
    </row>
    <row r="16" spans="1:14" ht="12" customHeight="1" x14ac:dyDescent="0.15">
      <c r="A16" s="818" t="s">
        <v>306</v>
      </c>
      <c r="B16" s="819"/>
      <c r="C16" s="565">
        <f t="shared" si="2"/>
        <v>0</v>
      </c>
      <c r="D16" s="586">
        <f t="shared" si="0"/>
        <v>15474</v>
      </c>
      <c r="E16" s="564">
        <f t="shared" si="0"/>
        <v>6658838</v>
      </c>
      <c r="F16" s="564">
        <f t="shared" si="0"/>
        <v>0</v>
      </c>
      <c r="G16" s="564">
        <f t="shared" si="1"/>
        <v>0</v>
      </c>
      <c r="H16" s="566"/>
      <c r="I16" s="491"/>
      <c r="K16" s="567"/>
      <c r="L16" s="568"/>
      <c r="M16" s="568"/>
      <c r="N16" s="568"/>
    </row>
    <row r="17" spans="1:14" ht="11.25" customHeight="1" x14ac:dyDescent="0.15">
      <c r="A17" s="587"/>
    </row>
    <row r="18" spans="1:14" ht="15" customHeight="1" x14ac:dyDescent="0.15">
      <c r="A18" s="168" t="s">
        <v>562</v>
      </c>
      <c r="K18" s="567"/>
      <c r="L18" s="568"/>
      <c r="M18" s="568"/>
      <c r="N18" s="568"/>
    </row>
    <row r="19" spans="1:14" ht="12" customHeight="1" x14ac:dyDescent="0.15">
      <c r="A19" s="817" t="s">
        <v>298</v>
      </c>
      <c r="B19" s="817"/>
      <c r="C19" s="812" t="s">
        <v>105</v>
      </c>
      <c r="D19" s="812" t="s">
        <v>299</v>
      </c>
      <c r="E19" s="812" t="s">
        <v>300</v>
      </c>
      <c r="F19" s="812" t="s">
        <v>123</v>
      </c>
      <c r="G19" s="812" t="s">
        <v>115</v>
      </c>
      <c r="H19" s="812" t="s">
        <v>108</v>
      </c>
      <c r="I19" s="569" t="s">
        <v>115</v>
      </c>
      <c r="K19" s="567"/>
      <c r="L19" s="568"/>
      <c r="M19" s="568"/>
      <c r="N19" s="568"/>
    </row>
    <row r="20" spans="1:14" ht="12" customHeight="1" x14ac:dyDescent="0.15">
      <c r="A20" s="817"/>
      <c r="B20" s="817"/>
      <c r="C20" s="813"/>
      <c r="D20" s="813"/>
      <c r="E20" s="813"/>
      <c r="F20" s="813"/>
      <c r="G20" s="813"/>
      <c r="H20" s="813"/>
      <c r="I20" s="571" t="s">
        <v>108</v>
      </c>
      <c r="K20" s="567"/>
      <c r="L20" s="568"/>
      <c r="M20" s="568"/>
      <c r="N20" s="568"/>
    </row>
    <row r="21" spans="1:14" ht="12" customHeight="1" x14ac:dyDescent="0.15">
      <c r="A21" s="817"/>
      <c r="B21" s="817"/>
      <c r="C21" s="572" t="s">
        <v>301</v>
      </c>
      <c r="D21" s="572" t="s">
        <v>302</v>
      </c>
      <c r="E21" s="572" t="s">
        <v>303</v>
      </c>
      <c r="F21" s="572" t="s">
        <v>255</v>
      </c>
      <c r="G21" s="572" t="s">
        <v>169</v>
      </c>
      <c r="H21" s="572" t="s">
        <v>169</v>
      </c>
      <c r="I21" s="37" t="s">
        <v>290</v>
      </c>
      <c r="K21" s="567"/>
      <c r="L21" s="568"/>
      <c r="M21" s="568"/>
      <c r="N21" s="568"/>
    </row>
    <row r="22" spans="1:14" ht="12" customHeight="1" x14ac:dyDescent="0.15">
      <c r="A22" s="814" t="s">
        <v>304</v>
      </c>
      <c r="B22" s="573" t="s">
        <v>106</v>
      </c>
      <c r="C22" s="562"/>
      <c r="D22" s="562">
        <f>'木造家屋（市町村別）'!B23</f>
        <v>598194</v>
      </c>
      <c r="E22" s="562">
        <f>'木造家屋（市町村別）'!E23</f>
        <v>64708316</v>
      </c>
      <c r="F22" s="562">
        <f>'木造家屋（市町村別）'!I23</f>
        <v>986834936</v>
      </c>
      <c r="G22" s="562">
        <f>(F22/E22)*1000</f>
        <v>15250.511788932972</v>
      </c>
      <c r="H22" s="562">
        <f>'木造家屋（市町村別）'!O23</f>
        <v>0</v>
      </c>
      <c r="I22" s="575"/>
      <c r="K22" s="567"/>
      <c r="L22" s="568"/>
      <c r="M22" s="568"/>
      <c r="N22" s="568"/>
    </row>
    <row r="23" spans="1:14" ht="12" customHeight="1" x14ac:dyDescent="0.15">
      <c r="A23" s="815"/>
      <c r="B23" s="576" t="s">
        <v>134</v>
      </c>
      <c r="C23" s="563"/>
      <c r="D23" s="563">
        <f>'木造家屋（市町村別）'!C23</f>
        <v>33167</v>
      </c>
      <c r="E23" s="563">
        <f>'木造家屋（市町村別）'!F23</f>
        <v>1682198</v>
      </c>
      <c r="F23" s="563">
        <f>'木造家屋（市町村別）'!J23</f>
        <v>2114861</v>
      </c>
      <c r="G23" s="563">
        <f t="shared" ref="G23:G30" si="3">(F23/E23)*1000</f>
        <v>1257.2009953643983</v>
      </c>
      <c r="H23" s="577"/>
      <c r="I23" s="578"/>
      <c r="K23" s="567"/>
      <c r="L23" s="568"/>
      <c r="M23" s="568"/>
      <c r="N23" s="568"/>
    </row>
    <row r="24" spans="1:14" ht="12" customHeight="1" x14ac:dyDescent="0.15">
      <c r="A24" s="816"/>
      <c r="B24" s="579" t="s">
        <v>135</v>
      </c>
      <c r="C24" s="564"/>
      <c r="D24" s="564">
        <f>'木造家屋（市町村別）'!D23</f>
        <v>565027</v>
      </c>
      <c r="E24" s="564">
        <f>'木造家屋（市町村別）'!G23</f>
        <v>63026118</v>
      </c>
      <c r="F24" s="564">
        <f>'木造家屋（市町村別）'!K23</f>
        <v>984720075</v>
      </c>
      <c r="G24" s="564">
        <f t="shared" si="3"/>
        <v>15624.000116903917</v>
      </c>
      <c r="H24" s="581"/>
      <c r="I24" s="582"/>
      <c r="K24" s="567"/>
      <c r="L24" s="568"/>
      <c r="M24" s="568"/>
      <c r="N24" s="568"/>
    </row>
    <row r="25" spans="1:14" ht="12" customHeight="1" x14ac:dyDescent="0.15">
      <c r="A25" s="814" t="s">
        <v>305</v>
      </c>
      <c r="B25" s="573" t="s">
        <v>106</v>
      </c>
      <c r="C25" s="562"/>
      <c r="D25" s="562">
        <f>'木造以外家屋（市町村別）'!B23</f>
        <v>103717</v>
      </c>
      <c r="E25" s="562">
        <f>'木造以外家屋（市町村別）'!E23</f>
        <v>26527093</v>
      </c>
      <c r="F25" s="562">
        <f>'木造以外家屋（市町村別）'!I23</f>
        <v>1131583549</v>
      </c>
      <c r="G25" s="562">
        <f t="shared" si="3"/>
        <v>42657.65378060838</v>
      </c>
      <c r="H25" s="562">
        <f>'木造以外家屋（市町村別）'!O23</f>
        <v>0</v>
      </c>
      <c r="I25" s="575"/>
      <c r="K25" s="567"/>
      <c r="L25" s="568"/>
      <c r="M25" s="568"/>
      <c r="N25" s="568"/>
    </row>
    <row r="26" spans="1:14" ht="12" customHeight="1" x14ac:dyDescent="0.15">
      <c r="A26" s="815"/>
      <c r="B26" s="576" t="s">
        <v>134</v>
      </c>
      <c r="C26" s="563"/>
      <c r="D26" s="563">
        <f>'木造以外家屋（市町村別）'!C23</f>
        <v>3307</v>
      </c>
      <c r="E26" s="563">
        <f>'木造以外家屋（市町村別）'!F23</f>
        <v>91519</v>
      </c>
      <c r="F26" s="563">
        <f>'木造以外家屋（市町村別）'!J23</f>
        <v>508842</v>
      </c>
      <c r="G26" s="563">
        <f t="shared" si="3"/>
        <v>5559.9602268381432</v>
      </c>
      <c r="H26" s="577"/>
      <c r="I26" s="578"/>
      <c r="K26" s="567"/>
      <c r="L26" s="568"/>
      <c r="M26" s="568"/>
      <c r="N26" s="568"/>
    </row>
    <row r="27" spans="1:14" ht="12" customHeight="1" x14ac:dyDescent="0.15">
      <c r="A27" s="816"/>
      <c r="B27" s="579" t="s">
        <v>135</v>
      </c>
      <c r="C27" s="564"/>
      <c r="D27" s="564">
        <f>'木造以外家屋（市町村別）'!D23</f>
        <v>100410</v>
      </c>
      <c r="E27" s="564">
        <f>'木造以外家屋（市町村別）'!G23</f>
        <v>26435574</v>
      </c>
      <c r="F27" s="564">
        <f>'木造以外家屋（市町村別）'!K23</f>
        <v>1131074707</v>
      </c>
      <c r="G27" s="564">
        <f t="shared" si="3"/>
        <v>42786.084652445978</v>
      </c>
      <c r="H27" s="581"/>
      <c r="I27" s="582"/>
      <c r="K27" s="567"/>
      <c r="L27" s="568"/>
      <c r="M27" s="568"/>
      <c r="N27" s="568"/>
    </row>
    <row r="28" spans="1:14" ht="12" customHeight="1" x14ac:dyDescent="0.15">
      <c r="A28" s="814" t="s">
        <v>205</v>
      </c>
      <c r="B28" s="573" t="s">
        <v>106</v>
      </c>
      <c r="C28" s="562">
        <v>375548</v>
      </c>
      <c r="D28" s="574">
        <f>D22+D25</f>
        <v>701911</v>
      </c>
      <c r="E28" s="574">
        <f>E22+E25</f>
        <v>91235409</v>
      </c>
      <c r="F28" s="574">
        <f>F22+F25</f>
        <v>2118418485</v>
      </c>
      <c r="G28" s="562">
        <f t="shared" si="3"/>
        <v>23219.257832230465</v>
      </c>
      <c r="H28" s="584"/>
      <c r="I28" s="585"/>
      <c r="K28" s="567"/>
      <c r="L28" s="568"/>
      <c r="M28" s="568"/>
      <c r="N28" s="568"/>
    </row>
    <row r="29" spans="1:14" ht="12" customHeight="1" x14ac:dyDescent="0.15">
      <c r="A29" s="815"/>
      <c r="B29" s="576" t="s">
        <v>134</v>
      </c>
      <c r="C29" s="563">
        <v>27068</v>
      </c>
      <c r="D29" s="563">
        <f t="shared" ref="D29:F30" si="4">D23+D26</f>
        <v>36474</v>
      </c>
      <c r="E29" s="563">
        <f t="shared" si="4"/>
        <v>1773717</v>
      </c>
      <c r="F29" s="563">
        <f t="shared" si="4"/>
        <v>2623703</v>
      </c>
      <c r="G29" s="563">
        <f t="shared" si="3"/>
        <v>1479.2117344536923</v>
      </c>
      <c r="H29" s="577"/>
      <c r="I29" s="578"/>
      <c r="K29" s="567"/>
      <c r="L29" s="568"/>
      <c r="M29" s="568"/>
      <c r="N29" s="568"/>
    </row>
    <row r="30" spans="1:14" ht="12" customHeight="1" x14ac:dyDescent="0.15">
      <c r="A30" s="816"/>
      <c r="B30" s="579" t="s">
        <v>135</v>
      </c>
      <c r="C30" s="564">
        <v>348480</v>
      </c>
      <c r="D30" s="564">
        <f t="shared" si="4"/>
        <v>665437</v>
      </c>
      <c r="E30" s="564">
        <f t="shared" si="4"/>
        <v>89461692</v>
      </c>
      <c r="F30" s="564">
        <f t="shared" si="4"/>
        <v>2115794782</v>
      </c>
      <c r="G30" s="564">
        <f t="shared" si="3"/>
        <v>23650.288013779125</v>
      </c>
      <c r="H30" s="581"/>
      <c r="I30" s="582"/>
      <c r="K30" s="567"/>
      <c r="L30" s="568"/>
      <c r="M30" s="568"/>
      <c r="N30" s="568"/>
    </row>
    <row r="31" spans="1:14" ht="12" customHeight="1" x14ac:dyDescent="0.15">
      <c r="A31" s="818" t="s">
        <v>306</v>
      </c>
      <c r="B31" s="819"/>
      <c r="C31" s="565"/>
      <c r="D31" s="565">
        <v>11361</v>
      </c>
      <c r="E31" s="565">
        <v>5381998</v>
      </c>
      <c r="F31" s="565">
        <v>0</v>
      </c>
      <c r="G31" s="566"/>
      <c r="H31" s="566"/>
      <c r="I31" s="491"/>
      <c r="K31" s="567"/>
      <c r="L31" s="568"/>
      <c r="M31" s="568"/>
      <c r="N31" s="568"/>
    </row>
    <row r="32" spans="1:14" ht="11.25" customHeight="1" x14ac:dyDescent="0.15">
      <c r="A32" s="587"/>
    </row>
    <row r="33" spans="1:14" ht="15" customHeight="1" x14ac:dyDescent="0.15">
      <c r="A33" s="168" t="s">
        <v>563</v>
      </c>
      <c r="K33" s="567"/>
      <c r="L33" s="568"/>
      <c r="M33" s="568"/>
      <c r="N33" s="568"/>
    </row>
    <row r="34" spans="1:14" ht="12" customHeight="1" x14ac:dyDescent="0.15">
      <c r="A34" s="817" t="s">
        <v>298</v>
      </c>
      <c r="B34" s="817"/>
      <c r="C34" s="812" t="s">
        <v>105</v>
      </c>
      <c r="D34" s="812" t="s">
        <v>299</v>
      </c>
      <c r="E34" s="812" t="s">
        <v>300</v>
      </c>
      <c r="F34" s="812" t="s">
        <v>123</v>
      </c>
      <c r="G34" s="812" t="s">
        <v>115</v>
      </c>
      <c r="H34" s="812" t="s">
        <v>108</v>
      </c>
      <c r="I34" s="569" t="s">
        <v>115</v>
      </c>
      <c r="K34" s="567"/>
      <c r="L34" s="568"/>
      <c r="M34" s="568"/>
      <c r="N34" s="568"/>
    </row>
    <row r="35" spans="1:14" ht="12" customHeight="1" x14ac:dyDescent="0.15">
      <c r="A35" s="817"/>
      <c r="B35" s="817"/>
      <c r="C35" s="813"/>
      <c r="D35" s="813"/>
      <c r="E35" s="813"/>
      <c r="F35" s="813"/>
      <c r="G35" s="813"/>
      <c r="H35" s="813"/>
      <c r="I35" s="571" t="s">
        <v>108</v>
      </c>
      <c r="K35" s="567"/>
      <c r="L35" s="568"/>
      <c r="M35" s="568"/>
      <c r="N35" s="568"/>
    </row>
    <row r="36" spans="1:14" ht="12" customHeight="1" x14ac:dyDescent="0.15">
      <c r="A36" s="817"/>
      <c r="B36" s="817"/>
      <c r="C36" s="588" t="s">
        <v>301</v>
      </c>
      <c r="D36" s="588" t="s">
        <v>302</v>
      </c>
      <c r="E36" s="588" t="s">
        <v>303</v>
      </c>
      <c r="F36" s="588" t="s">
        <v>255</v>
      </c>
      <c r="G36" s="588" t="s">
        <v>169</v>
      </c>
      <c r="H36" s="588" t="s">
        <v>169</v>
      </c>
      <c r="I36" s="37" t="s">
        <v>290</v>
      </c>
      <c r="K36" s="567"/>
      <c r="L36" s="568"/>
      <c r="M36" s="568"/>
      <c r="N36" s="568"/>
    </row>
    <row r="37" spans="1:14" ht="12" customHeight="1" x14ac:dyDescent="0.15">
      <c r="A37" s="814" t="s">
        <v>304</v>
      </c>
      <c r="B37" s="573" t="s">
        <v>106</v>
      </c>
      <c r="C37" s="562"/>
      <c r="D37" s="562">
        <f>'木造家屋（市町村別）'!B43</f>
        <v>153668</v>
      </c>
      <c r="E37" s="562">
        <f>'木造家屋（市町村別）'!E43</f>
        <v>18056406</v>
      </c>
      <c r="F37" s="562">
        <f>'木造家屋（市町村別）'!I43</f>
        <v>233739912</v>
      </c>
      <c r="G37" s="562">
        <f>(F37/E37)*1000</f>
        <v>12944.985397426266</v>
      </c>
      <c r="H37" s="562">
        <f>'木造家屋（市町村別）'!O43</f>
        <v>0</v>
      </c>
      <c r="I37" s="575"/>
      <c r="K37" s="567"/>
      <c r="L37" s="568"/>
      <c r="M37" s="568"/>
      <c r="N37" s="568"/>
    </row>
    <row r="38" spans="1:14" ht="12" customHeight="1" x14ac:dyDescent="0.15">
      <c r="A38" s="815"/>
      <c r="B38" s="576" t="s">
        <v>134</v>
      </c>
      <c r="C38" s="563"/>
      <c r="D38" s="563">
        <f>'木造家屋（市町村別）'!C43</f>
        <v>11647</v>
      </c>
      <c r="E38" s="563">
        <f>'木造家屋（市町村別）'!F43</f>
        <v>731677</v>
      </c>
      <c r="F38" s="563">
        <f>'木造家屋（市町村別）'!J43</f>
        <v>780238</v>
      </c>
      <c r="G38" s="563">
        <f t="shared" ref="G38:G45" si="5">(F38/E38)*1000</f>
        <v>1066.3694499075411</v>
      </c>
      <c r="H38" s="577"/>
      <c r="I38" s="578"/>
      <c r="K38" s="567"/>
      <c r="L38" s="568"/>
      <c r="M38" s="568"/>
      <c r="N38" s="568"/>
    </row>
    <row r="39" spans="1:14" ht="12" customHeight="1" x14ac:dyDescent="0.15">
      <c r="A39" s="816"/>
      <c r="B39" s="579" t="s">
        <v>135</v>
      </c>
      <c r="C39" s="564"/>
      <c r="D39" s="564">
        <f>'木造家屋（市町村別）'!D43</f>
        <v>142021</v>
      </c>
      <c r="E39" s="564">
        <f>'木造家屋（市町村別）'!G43</f>
        <v>17324729</v>
      </c>
      <c r="F39" s="564">
        <f>'木造家屋（市町村別）'!K43</f>
        <v>232959674</v>
      </c>
      <c r="G39" s="564">
        <f t="shared" si="5"/>
        <v>13446.656164145483</v>
      </c>
      <c r="H39" s="581"/>
      <c r="I39" s="582"/>
      <c r="K39" s="567"/>
      <c r="L39" s="568"/>
      <c r="M39" s="568"/>
      <c r="N39" s="568"/>
    </row>
    <row r="40" spans="1:14" ht="12" customHeight="1" x14ac:dyDescent="0.15">
      <c r="A40" s="814" t="s">
        <v>305</v>
      </c>
      <c r="B40" s="573" t="s">
        <v>106</v>
      </c>
      <c r="C40" s="562"/>
      <c r="D40" s="562">
        <f>'木造以外家屋（市町村別）'!B43</f>
        <v>21229</v>
      </c>
      <c r="E40" s="562">
        <f>'木造以外家屋（市町村別）'!E43</f>
        <v>5197888</v>
      </c>
      <c r="F40" s="562">
        <f>'木造以外家屋（市町村別）'!I43</f>
        <v>173405294</v>
      </c>
      <c r="G40" s="562">
        <f t="shared" si="5"/>
        <v>33360.721508428032</v>
      </c>
      <c r="H40" s="562">
        <f>'木造以外家屋（市町村別）'!O43</f>
        <v>0</v>
      </c>
      <c r="I40" s="575"/>
      <c r="K40" s="567"/>
      <c r="L40" s="568"/>
      <c r="M40" s="568"/>
      <c r="N40" s="568"/>
    </row>
    <row r="41" spans="1:14" ht="12" customHeight="1" x14ac:dyDescent="0.15">
      <c r="A41" s="815"/>
      <c r="B41" s="576" t="s">
        <v>134</v>
      </c>
      <c r="C41" s="563"/>
      <c r="D41" s="563">
        <f>'木造以外家屋（市町村別）'!C43</f>
        <v>642</v>
      </c>
      <c r="E41" s="563">
        <f>'木造以外家屋（市町村別）'!F43</f>
        <v>25579</v>
      </c>
      <c r="F41" s="563">
        <f>'木造以外家屋（市町村別）'!J43</f>
        <v>57772</v>
      </c>
      <c r="G41" s="563">
        <f t="shared" si="5"/>
        <v>2258.5714844208142</v>
      </c>
      <c r="H41" s="577"/>
      <c r="I41" s="578"/>
      <c r="K41" s="567"/>
      <c r="L41" s="568"/>
      <c r="M41" s="568"/>
      <c r="N41" s="568"/>
    </row>
    <row r="42" spans="1:14" ht="12" customHeight="1" x14ac:dyDescent="0.15">
      <c r="A42" s="816"/>
      <c r="B42" s="579" t="s">
        <v>135</v>
      </c>
      <c r="C42" s="564"/>
      <c r="D42" s="564">
        <f>'木造以外家屋（市町村別）'!D43</f>
        <v>20587</v>
      </c>
      <c r="E42" s="564">
        <f>'木造以外家屋（市町村別）'!G43</f>
        <v>5172309</v>
      </c>
      <c r="F42" s="564">
        <f>'木造以外家屋（市町村別）'!K43</f>
        <v>173347522</v>
      </c>
      <c r="G42" s="564">
        <f t="shared" si="5"/>
        <v>33514.533257777141</v>
      </c>
      <c r="H42" s="581"/>
      <c r="I42" s="582"/>
      <c r="K42" s="567"/>
      <c r="L42" s="568"/>
      <c r="M42" s="568"/>
      <c r="N42" s="568"/>
    </row>
    <row r="43" spans="1:14" ht="12" customHeight="1" x14ac:dyDescent="0.15">
      <c r="A43" s="814" t="s">
        <v>205</v>
      </c>
      <c r="B43" s="573" t="s">
        <v>106</v>
      </c>
      <c r="C43" s="562">
        <v>90817</v>
      </c>
      <c r="D43" s="574">
        <f>D37+D40</f>
        <v>174897</v>
      </c>
      <c r="E43" s="574">
        <f>E37+E40</f>
        <v>23254294</v>
      </c>
      <c r="F43" s="574">
        <f>F37+F40</f>
        <v>407145206</v>
      </c>
      <c r="G43" s="562">
        <f t="shared" si="5"/>
        <v>17508.388171234095</v>
      </c>
      <c r="H43" s="584"/>
      <c r="I43" s="585"/>
      <c r="K43" s="567"/>
      <c r="L43" s="568"/>
      <c r="M43" s="568"/>
      <c r="N43" s="568"/>
    </row>
    <row r="44" spans="1:14" ht="12" customHeight="1" x14ac:dyDescent="0.15">
      <c r="A44" s="815"/>
      <c r="B44" s="576" t="s">
        <v>134</v>
      </c>
      <c r="C44" s="563">
        <v>9105</v>
      </c>
      <c r="D44" s="563">
        <f t="shared" ref="D44:F45" si="6">D38+D41</f>
        <v>12289</v>
      </c>
      <c r="E44" s="563">
        <f t="shared" si="6"/>
        <v>757256</v>
      </c>
      <c r="F44" s="563">
        <f t="shared" si="6"/>
        <v>838010</v>
      </c>
      <c r="G44" s="563">
        <f t="shared" si="5"/>
        <v>1106.6402907339129</v>
      </c>
      <c r="H44" s="577"/>
      <c r="I44" s="578"/>
      <c r="K44" s="567"/>
      <c r="L44" s="568"/>
      <c r="M44" s="568"/>
      <c r="N44" s="568"/>
    </row>
    <row r="45" spans="1:14" ht="12" customHeight="1" x14ac:dyDescent="0.15">
      <c r="A45" s="816"/>
      <c r="B45" s="579" t="s">
        <v>135</v>
      </c>
      <c r="C45" s="564">
        <v>81712</v>
      </c>
      <c r="D45" s="564">
        <f t="shared" si="6"/>
        <v>162608</v>
      </c>
      <c r="E45" s="564">
        <f t="shared" si="6"/>
        <v>22497038</v>
      </c>
      <c r="F45" s="564">
        <f t="shared" si="6"/>
        <v>406307196</v>
      </c>
      <c r="G45" s="564">
        <f t="shared" si="5"/>
        <v>18060.475161219001</v>
      </c>
      <c r="H45" s="581"/>
      <c r="I45" s="582"/>
      <c r="K45" s="589"/>
      <c r="L45" s="568"/>
      <c r="M45" s="568"/>
      <c r="N45" s="568"/>
    </row>
    <row r="46" spans="1:14" ht="12" customHeight="1" x14ac:dyDescent="0.15">
      <c r="A46" s="818" t="s">
        <v>306</v>
      </c>
      <c r="B46" s="819"/>
      <c r="C46" s="565"/>
      <c r="D46" s="565">
        <v>4113</v>
      </c>
      <c r="E46" s="565">
        <v>1276840</v>
      </c>
      <c r="F46" s="565">
        <v>0</v>
      </c>
      <c r="G46" s="566"/>
      <c r="H46" s="566"/>
      <c r="I46" s="491"/>
      <c r="K46" s="567"/>
      <c r="L46" s="568"/>
      <c r="M46" s="568"/>
      <c r="N46" s="568"/>
    </row>
    <row r="47" spans="1:14" ht="12" customHeight="1" x14ac:dyDescent="0.15">
      <c r="K47" s="567"/>
      <c r="L47" s="568"/>
      <c r="M47" s="568"/>
      <c r="N47" s="568"/>
    </row>
    <row r="48" spans="1:14" ht="12" customHeight="1" x14ac:dyDescent="0.15">
      <c r="B48" s="35" t="s">
        <v>701</v>
      </c>
      <c r="C48" s="35" t="s">
        <v>704</v>
      </c>
      <c r="D48" s="35" t="s">
        <v>702</v>
      </c>
      <c r="E48" s="35" t="s">
        <v>703</v>
      </c>
      <c r="K48" s="567"/>
      <c r="L48" s="568"/>
      <c r="M48" s="568"/>
      <c r="N48" s="568"/>
    </row>
    <row r="49" spans="4:4" ht="12" customHeight="1" x14ac:dyDescent="0.15">
      <c r="D49" s="35" t="s">
        <v>705</v>
      </c>
    </row>
  </sheetData>
  <mergeCells count="33">
    <mergeCell ref="H4:H5"/>
    <mergeCell ref="A4:B6"/>
    <mergeCell ref="A19:B21"/>
    <mergeCell ref="D19:D20"/>
    <mergeCell ref="E19:E20"/>
    <mergeCell ref="F19:F20"/>
    <mergeCell ref="G19:G20"/>
    <mergeCell ref="H19:H20"/>
    <mergeCell ref="D4:D5"/>
    <mergeCell ref="E4:E5"/>
    <mergeCell ref="F4:F5"/>
    <mergeCell ref="A7:A9"/>
    <mergeCell ref="A10:A12"/>
    <mergeCell ref="C4:C5"/>
    <mergeCell ref="G4:G5"/>
    <mergeCell ref="C19:C20"/>
    <mergeCell ref="A13:A15"/>
    <mergeCell ref="A40:A42"/>
    <mergeCell ref="A43:A45"/>
    <mergeCell ref="A46:B46"/>
    <mergeCell ref="F34:F35"/>
    <mergeCell ref="A31:B31"/>
    <mergeCell ref="A16:B16"/>
    <mergeCell ref="A22:A24"/>
    <mergeCell ref="A25:A27"/>
    <mergeCell ref="A28:A30"/>
    <mergeCell ref="G34:G35"/>
    <mergeCell ref="C34:C35"/>
    <mergeCell ref="H34:H35"/>
    <mergeCell ref="A37:A39"/>
    <mergeCell ref="A34:B36"/>
    <mergeCell ref="D34:D35"/>
    <mergeCell ref="E34:E35"/>
  </mergeCells>
  <phoneticPr fontId="2"/>
  <pageMargins left="0.59055118110236227" right="0.59055118110236227" top="0.59055118110236227" bottom="0.47244094488188981" header="0.51181102362204722" footer="0.31496062992125984"/>
  <pageSetup paperSize="9" scale="97" firstPageNumber="151" orientation="landscape" useFirstPageNumber="1"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47"/>
  <sheetViews>
    <sheetView showZeros="0" view="pageBreakPreview" zoomScaleNormal="85" zoomScaleSheetLayoutView="100" workbookViewId="0">
      <pane xSplit="1" ySplit="8" topLeftCell="B9" activePane="bottomRight" state="frozen"/>
      <selection activeCell="A4" sqref="A4:E15"/>
      <selection pane="topRight" activeCell="A4" sqref="A4:E15"/>
      <selection pane="bottomLeft" activeCell="A4" sqref="A4:E15"/>
      <selection pane="bottomRight" activeCell="B45" sqref="B45:P45"/>
    </sheetView>
  </sheetViews>
  <sheetFormatPr defaultColWidth="8.875" defaultRowHeight="10.9" customHeight="1" x14ac:dyDescent="0.15"/>
  <cols>
    <col min="1" max="1" width="10" style="104" customWidth="1"/>
    <col min="2" max="2" width="13.75" style="134" customWidth="1"/>
    <col min="3" max="3" width="11.625" style="104" customWidth="1"/>
    <col min="4" max="5" width="13.75" style="134" customWidth="1"/>
    <col min="6" max="6" width="11.625" style="104" customWidth="1"/>
    <col min="7" max="7" width="13.75" style="134" customWidth="1"/>
    <col min="8" max="8" width="10" style="104" customWidth="1"/>
    <col min="9" max="9" width="13.375" style="134" customWidth="1"/>
    <col min="10" max="10" width="11.625" style="104" customWidth="1"/>
    <col min="11" max="11" width="13.375" style="134" customWidth="1"/>
    <col min="12" max="12" width="10.125" style="35" customWidth="1"/>
    <col min="13" max="13" width="10.25" style="35" customWidth="1"/>
    <col min="14" max="14" width="10.125" style="35" customWidth="1"/>
    <col min="15" max="15" width="9.5" style="104" customWidth="1"/>
    <col min="16" max="16" width="9.5" style="35" customWidth="1"/>
    <col min="17" max="17" width="9.5" style="136" customWidth="1"/>
    <col min="18" max="18" width="8.375" style="134" bestFit="1" customWidth="1"/>
    <col min="19" max="20" width="19.875" style="134" bestFit="1" customWidth="1"/>
    <col min="21" max="16384" width="8.875" style="134"/>
  </cols>
  <sheetData>
    <row r="1" spans="1:20" s="437" customFormat="1" ht="18.95" customHeight="1" x14ac:dyDescent="0.15">
      <c r="A1" s="442" t="s">
        <v>569</v>
      </c>
      <c r="B1" s="438"/>
      <c r="C1" s="438"/>
      <c r="D1" s="438"/>
      <c r="E1" s="438"/>
      <c r="F1" s="438"/>
      <c r="G1" s="438"/>
      <c r="H1" s="442" t="s">
        <v>570</v>
      </c>
      <c r="I1" s="438"/>
      <c r="J1" s="438"/>
      <c r="K1" s="438"/>
      <c r="L1" s="438"/>
      <c r="M1" s="438"/>
      <c r="N1" s="438"/>
      <c r="O1" s="438"/>
      <c r="P1" s="438"/>
      <c r="Q1" s="444"/>
    </row>
    <row r="2" spans="1:20" ht="11.25" customHeight="1" x14ac:dyDescent="0.15">
      <c r="A2" s="35"/>
      <c r="B2" s="62"/>
      <c r="C2" s="35"/>
      <c r="D2" s="62"/>
      <c r="E2" s="62"/>
      <c r="F2" s="35"/>
      <c r="G2" s="62"/>
      <c r="H2" s="35"/>
      <c r="I2" s="62"/>
      <c r="J2" s="35"/>
      <c r="K2" s="62"/>
      <c r="N2" s="323"/>
      <c r="O2" s="35"/>
    </row>
    <row r="3" spans="1:20" ht="11.25" customHeight="1" x14ac:dyDescent="0.15">
      <c r="A3" s="35"/>
      <c r="B3" s="62"/>
      <c r="C3" s="35"/>
      <c r="D3" s="62"/>
      <c r="E3" s="62"/>
      <c r="F3" s="35"/>
      <c r="G3" s="62"/>
      <c r="H3" s="35"/>
      <c r="I3" s="62"/>
      <c r="J3" s="35"/>
      <c r="K3" s="62"/>
      <c r="O3" s="35"/>
    </row>
    <row r="4" spans="1:20" s="147" customFormat="1" ht="15.95" customHeight="1" x14ac:dyDescent="0.15">
      <c r="A4" s="225" t="s">
        <v>0</v>
      </c>
      <c r="B4" s="824" t="s">
        <v>116</v>
      </c>
      <c r="C4" s="824"/>
      <c r="D4" s="824"/>
      <c r="E4" s="824" t="s">
        <v>117</v>
      </c>
      <c r="F4" s="824"/>
      <c r="G4" s="824"/>
      <c r="H4" s="225" t="s">
        <v>0</v>
      </c>
      <c r="I4" s="805" t="s">
        <v>118</v>
      </c>
      <c r="J4" s="805"/>
      <c r="K4" s="805"/>
      <c r="L4" s="805" t="s">
        <v>119</v>
      </c>
      <c r="M4" s="822"/>
      <c r="N4" s="805"/>
      <c r="O4" s="820" t="s">
        <v>109</v>
      </c>
      <c r="P4" s="335" t="s">
        <v>43</v>
      </c>
      <c r="Q4" s="227"/>
    </row>
    <row r="5" spans="1:20" s="147" customFormat="1" ht="15.95" customHeight="1" x14ac:dyDescent="0.15">
      <c r="A5" s="146"/>
      <c r="B5" s="825"/>
      <c r="C5" s="825"/>
      <c r="D5" s="825"/>
      <c r="E5" s="825"/>
      <c r="F5" s="825"/>
      <c r="G5" s="825"/>
      <c r="H5" s="146"/>
      <c r="I5" s="806"/>
      <c r="J5" s="806"/>
      <c r="K5" s="806"/>
      <c r="L5" s="806"/>
      <c r="M5" s="823"/>
      <c r="N5" s="806"/>
      <c r="O5" s="821"/>
      <c r="P5" s="804" t="s">
        <v>109</v>
      </c>
      <c r="Q5" s="228"/>
    </row>
    <row r="6" spans="1:20" s="147" customFormat="1" ht="15.95" customHeight="1" x14ac:dyDescent="0.15">
      <c r="A6" s="146"/>
      <c r="B6" s="826" t="s">
        <v>88</v>
      </c>
      <c r="C6" s="827" t="s">
        <v>501</v>
      </c>
      <c r="D6" s="829" t="s">
        <v>502</v>
      </c>
      <c r="E6" s="826" t="s">
        <v>88</v>
      </c>
      <c r="F6" s="785" t="s">
        <v>503</v>
      </c>
      <c r="G6" s="804" t="s">
        <v>496</v>
      </c>
      <c r="H6" s="146"/>
      <c r="I6" s="808" t="s">
        <v>88</v>
      </c>
      <c r="J6" s="785" t="s">
        <v>503</v>
      </c>
      <c r="K6" s="804" t="s">
        <v>502</v>
      </c>
      <c r="L6" s="796" t="s">
        <v>380</v>
      </c>
      <c r="M6" s="785" t="s">
        <v>504</v>
      </c>
      <c r="N6" s="804" t="s">
        <v>495</v>
      </c>
      <c r="O6" s="821"/>
      <c r="P6" s="804"/>
      <c r="Q6" s="228"/>
    </row>
    <row r="7" spans="1:20" s="147" customFormat="1" ht="15.95" customHeight="1" x14ac:dyDescent="0.15">
      <c r="A7" s="146"/>
      <c r="B7" s="826"/>
      <c r="C7" s="828"/>
      <c r="D7" s="829"/>
      <c r="E7" s="826"/>
      <c r="F7" s="803"/>
      <c r="G7" s="804"/>
      <c r="H7" s="146"/>
      <c r="I7" s="808"/>
      <c r="J7" s="803"/>
      <c r="K7" s="804"/>
      <c r="L7" s="797"/>
      <c r="M7" s="803"/>
      <c r="N7" s="804"/>
      <c r="O7" s="148" t="s">
        <v>312</v>
      </c>
      <c r="P7" s="214" t="s">
        <v>92</v>
      </c>
      <c r="Q7" s="230"/>
    </row>
    <row r="8" spans="1:20" s="147" customFormat="1" ht="15.75" customHeight="1" x14ac:dyDescent="0.15">
      <c r="A8" s="231" t="s">
        <v>93</v>
      </c>
      <c r="B8" s="232" t="s">
        <v>44</v>
      </c>
      <c r="C8" s="233" t="s">
        <v>45</v>
      </c>
      <c r="D8" s="217" t="s">
        <v>46</v>
      </c>
      <c r="E8" s="232" t="s">
        <v>47</v>
      </c>
      <c r="F8" s="216" t="s">
        <v>48</v>
      </c>
      <c r="G8" s="217" t="s">
        <v>49</v>
      </c>
      <c r="H8" s="231" t="s">
        <v>93</v>
      </c>
      <c r="I8" s="215" t="s">
        <v>50</v>
      </c>
      <c r="J8" s="216" t="s">
        <v>51</v>
      </c>
      <c r="K8" s="217" t="s">
        <v>52</v>
      </c>
      <c r="L8" s="215" t="s">
        <v>376</v>
      </c>
      <c r="M8" s="216" t="s">
        <v>377</v>
      </c>
      <c r="N8" s="217" t="s">
        <v>378</v>
      </c>
      <c r="O8" s="235" t="s">
        <v>379</v>
      </c>
      <c r="P8" s="217" t="s">
        <v>381</v>
      </c>
      <c r="Q8" s="236"/>
      <c r="R8" s="237"/>
      <c r="S8" s="237"/>
      <c r="T8" s="237"/>
    </row>
    <row r="9" spans="1:20" s="243" customFormat="1" ht="15.95" customHeight="1" x14ac:dyDescent="0.15">
      <c r="A9" s="266" t="s">
        <v>55</v>
      </c>
      <c r="B9" s="528">
        <v>103418</v>
      </c>
      <c r="C9" s="511">
        <v>2083</v>
      </c>
      <c r="D9" s="529">
        <v>101335</v>
      </c>
      <c r="E9" s="528">
        <v>11936214</v>
      </c>
      <c r="F9" s="511">
        <v>114614</v>
      </c>
      <c r="G9" s="529">
        <v>11821600</v>
      </c>
      <c r="H9" s="266" t="s">
        <v>55</v>
      </c>
      <c r="I9" s="528">
        <v>236186284</v>
      </c>
      <c r="J9" s="511">
        <v>150775</v>
      </c>
      <c r="K9" s="529">
        <v>236035509</v>
      </c>
      <c r="L9" s="179">
        <f t="shared" ref="L9:L44" si="0">I9*1000/E9</f>
        <v>19787.370099095075</v>
      </c>
      <c r="M9" s="324">
        <f>J9*1000/F9</f>
        <v>1315.5024691573456</v>
      </c>
      <c r="N9" s="325">
        <f>K9*1000/G9</f>
        <v>19966.460462204777</v>
      </c>
      <c r="O9" s="163"/>
      <c r="P9" s="194"/>
      <c r="Q9" s="240"/>
      <c r="R9" s="241"/>
      <c r="S9" s="242"/>
      <c r="T9" s="242"/>
    </row>
    <row r="10" spans="1:20" s="243" customFormat="1" ht="15.95" customHeight="1" x14ac:dyDescent="0.15">
      <c r="A10" s="267" t="s">
        <v>56</v>
      </c>
      <c r="B10" s="517">
        <v>30178</v>
      </c>
      <c r="C10" s="518">
        <v>2166</v>
      </c>
      <c r="D10" s="519">
        <v>28012</v>
      </c>
      <c r="E10" s="517">
        <v>2975451</v>
      </c>
      <c r="F10" s="518">
        <v>127323</v>
      </c>
      <c r="G10" s="519">
        <v>2848128</v>
      </c>
      <c r="H10" s="267" t="s">
        <v>56</v>
      </c>
      <c r="I10" s="517">
        <v>48380735</v>
      </c>
      <c r="J10" s="518">
        <v>145575</v>
      </c>
      <c r="K10" s="519">
        <v>48235160</v>
      </c>
      <c r="L10" s="181">
        <f t="shared" si="0"/>
        <v>16259.966976434833</v>
      </c>
      <c r="M10" s="326">
        <f>J10*1000/F10</f>
        <v>1143.3519474093448</v>
      </c>
      <c r="N10" s="327">
        <f t="shared" ref="N10:N44" si="1">K10*1000/G10</f>
        <v>16935.74165206058</v>
      </c>
      <c r="O10" s="150"/>
      <c r="P10" s="196"/>
      <c r="Q10" s="240"/>
      <c r="R10" s="241"/>
      <c r="S10" s="242"/>
      <c r="T10" s="242"/>
    </row>
    <row r="11" spans="1:20" s="243" customFormat="1" ht="15.95" customHeight="1" x14ac:dyDescent="0.15">
      <c r="A11" s="267" t="s">
        <v>57</v>
      </c>
      <c r="B11" s="517">
        <v>19851</v>
      </c>
      <c r="C11" s="518">
        <v>956</v>
      </c>
      <c r="D11" s="519">
        <v>18895</v>
      </c>
      <c r="E11" s="517">
        <v>2192612</v>
      </c>
      <c r="F11" s="518">
        <v>46208</v>
      </c>
      <c r="G11" s="519">
        <v>2146404</v>
      </c>
      <c r="H11" s="267" t="s">
        <v>57</v>
      </c>
      <c r="I11" s="517">
        <v>39758709</v>
      </c>
      <c r="J11" s="518">
        <v>66519</v>
      </c>
      <c r="K11" s="519">
        <v>39692190</v>
      </c>
      <c r="L11" s="181">
        <f t="shared" si="0"/>
        <v>18133.034481248847</v>
      </c>
      <c r="M11" s="326">
        <f t="shared" ref="M11:M44" si="2">J11*1000/F11</f>
        <v>1439.5559210526317</v>
      </c>
      <c r="N11" s="327">
        <f t="shared" si="1"/>
        <v>18492.413357410813</v>
      </c>
      <c r="O11" s="150"/>
      <c r="P11" s="196"/>
      <c r="Q11" s="240"/>
      <c r="R11" s="241"/>
      <c r="S11" s="242"/>
      <c r="T11" s="242"/>
    </row>
    <row r="12" spans="1:20" s="243" customFormat="1" ht="15.95" customHeight="1" x14ac:dyDescent="0.15">
      <c r="A12" s="267" t="s">
        <v>58</v>
      </c>
      <c r="B12" s="517">
        <v>63593</v>
      </c>
      <c r="C12" s="518">
        <v>4227</v>
      </c>
      <c r="D12" s="519">
        <v>59366</v>
      </c>
      <c r="E12" s="517">
        <v>7589471</v>
      </c>
      <c r="F12" s="518">
        <v>223430</v>
      </c>
      <c r="G12" s="519">
        <v>7366041</v>
      </c>
      <c r="H12" s="267" t="s">
        <v>58</v>
      </c>
      <c r="I12" s="517">
        <v>100951153</v>
      </c>
      <c r="J12" s="518">
        <v>308014</v>
      </c>
      <c r="K12" s="519">
        <v>100643139</v>
      </c>
      <c r="L12" s="181">
        <f t="shared" si="0"/>
        <v>13301.474239772442</v>
      </c>
      <c r="M12" s="326">
        <f t="shared" si="2"/>
        <v>1378.5704694982769</v>
      </c>
      <c r="N12" s="327">
        <f t="shared" si="1"/>
        <v>13663.125008400035</v>
      </c>
      <c r="O12" s="150"/>
      <c r="P12" s="196"/>
      <c r="Q12" s="240"/>
      <c r="R12" s="241"/>
      <c r="S12" s="242"/>
      <c r="T12" s="242"/>
    </row>
    <row r="13" spans="1:20" s="243" customFormat="1" ht="15.95" customHeight="1" x14ac:dyDescent="0.15">
      <c r="A13" s="267" t="s">
        <v>59</v>
      </c>
      <c r="B13" s="517">
        <v>50171</v>
      </c>
      <c r="C13" s="518">
        <v>2115</v>
      </c>
      <c r="D13" s="519">
        <v>48056</v>
      </c>
      <c r="E13" s="517">
        <v>6088726</v>
      </c>
      <c r="F13" s="518">
        <v>73755</v>
      </c>
      <c r="G13" s="519">
        <v>6014971</v>
      </c>
      <c r="H13" s="267" t="s">
        <v>59</v>
      </c>
      <c r="I13" s="517">
        <v>100377794</v>
      </c>
      <c r="J13" s="518">
        <v>155374</v>
      </c>
      <c r="K13" s="519">
        <v>100222420</v>
      </c>
      <c r="L13" s="181">
        <f t="shared" si="0"/>
        <v>16485.845150529029</v>
      </c>
      <c r="M13" s="326">
        <f t="shared" si="2"/>
        <v>2106.623279777642</v>
      </c>
      <c r="N13" s="327">
        <f t="shared" si="1"/>
        <v>16662.161795958782</v>
      </c>
      <c r="O13" s="150"/>
      <c r="P13" s="196"/>
      <c r="Q13" s="240"/>
      <c r="R13" s="241"/>
      <c r="S13" s="242"/>
      <c r="T13" s="242"/>
    </row>
    <row r="14" spans="1:20" s="243" customFormat="1" ht="15.95" customHeight="1" x14ac:dyDescent="0.15">
      <c r="A14" s="267" t="s">
        <v>60</v>
      </c>
      <c r="B14" s="517">
        <v>24362</v>
      </c>
      <c r="C14" s="518">
        <v>1986</v>
      </c>
      <c r="D14" s="519">
        <v>22376</v>
      </c>
      <c r="E14" s="517">
        <v>2637775</v>
      </c>
      <c r="F14" s="518">
        <v>118000</v>
      </c>
      <c r="G14" s="519">
        <v>2519775</v>
      </c>
      <c r="H14" s="267" t="s">
        <v>60</v>
      </c>
      <c r="I14" s="517">
        <v>38617071</v>
      </c>
      <c r="J14" s="518">
        <v>133580</v>
      </c>
      <c r="K14" s="519">
        <v>38483491</v>
      </c>
      <c r="L14" s="181">
        <f t="shared" si="0"/>
        <v>14640.017059832624</v>
      </c>
      <c r="M14" s="326">
        <f t="shared" si="2"/>
        <v>1132.0338983050847</v>
      </c>
      <c r="N14" s="327">
        <f t="shared" si="1"/>
        <v>15272.590211427607</v>
      </c>
      <c r="O14" s="150"/>
      <c r="P14" s="196"/>
      <c r="Q14" s="240"/>
      <c r="R14" s="241"/>
      <c r="S14" s="242"/>
      <c r="T14" s="242"/>
    </row>
    <row r="15" spans="1:20" s="243" customFormat="1" ht="15.95" customHeight="1" x14ac:dyDescent="0.15">
      <c r="A15" s="267" t="s">
        <v>61</v>
      </c>
      <c r="B15" s="517">
        <v>18918</v>
      </c>
      <c r="C15" s="518">
        <v>1393</v>
      </c>
      <c r="D15" s="519">
        <v>17525</v>
      </c>
      <c r="E15" s="517">
        <v>2279903</v>
      </c>
      <c r="F15" s="518">
        <v>90303</v>
      </c>
      <c r="G15" s="519">
        <v>2189600</v>
      </c>
      <c r="H15" s="267" t="s">
        <v>61</v>
      </c>
      <c r="I15" s="517">
        <v>26231294</v>
      </c>
      <c r="J15" s="518">
        <v>115119</v>
      </c>
      <c r="K15" s="519">
        <v>26116175</v>
      </c>
      <c r="L15" s="181">
        <f t="shared" si="0"/>
        <v>11505.442994723899</v>
      </c>
      <c r="M15" s="326">
        <f t="shared" si="2"/>
        <v>1274.8081459087739</v>
      </c>
      <c r="N15" s="327">
        <f t="shared" si="1"/>
        <v>11927.37257946657</v>
      </c>
      <c r="O15" s="150"/>
      <c r="P15" s="196"/>
      <c r="Q15" s="240"/>
      <c r="R15" s="241"/>
      <c r="S15" s="242"/>
      <c r="T15" s="242"/>
    </row>
    <row r="16" spans="1:20" s="243" customFormat="1" ht="15.95" customHeight="1" x14ac:dyDescent="0.15">
      <c r="A16" s="267" t="s">
        <v>62</v>
      </c>
      <c r="B16" s="517">
        <v>106364</v>
      </c>
      <c r="C16" s="518">
        <v>8301</v>
      </c>
      <c r="D16" s="519">
        <v>98063</v>
      </c>
      <c r="E16" s="517">
        <v>9848846</v>
      </c>
      <c r="F16" s="518">
        <v>361701</v>
      </c>
      <c r="G16" s="519">
        <v>9487145</v>
      </c>
      <c r="H16" s="267" t="s">
        <v>62</v>
      </c>
      <c r="I16" s="517">
        <v>114544602</v>
      </c>
      <c r="J16" s="518">
        <v>392705</v>
      </c>
      <c r="K16" s="519">
        <v>114151897</v>
      </c>
      <c r="L16" s="181">
        <f t="shared" si="0"/>
        <v>11630.256174175127</v>
      </c>
      <c r="M16" s="326">
        <f t="shared" si="2"/>
        <v>1085.7172084124734</v>
      </c>
      <c r="N16" s="327">
        <f t="shared" si="1"/>
        <v>12032.270720011131</v>
      </c>
      <c r="O16" s="150"/>
      <c r="P16" s="196"/>
      <c r="Q16" s="240"/>
      <c r="R16" s="241"/>
      <c r="S16" s="242"/>
      <c r="T16" s="242"/>
    </row>
    <row r="17" spans="1:20" s="243" customFormat="1" ht="15.95" customHeight="1" x14ac:dyDescent="0.15">
      <c r="A17" s="267" t="s">
        <v>63</v>
      </c>
      <c r="B17" s="517">
        <v>11820</v>
      </c>
      <c r="C17" s="518">
        <v>887</v>
      </c>
      <c r="D17" s="519">
        <v>10933</v>
      </c>
      <c r="E17" s="517">
        <v>1239498</v>
      </c>
      <c r="F17" s="518">
        <v>45561</v>
      </c>
      <c r="G17" s="519">
        <v>1193937</v>
      </c>
      <c r="H17" s="267" t="s">
        <v>63</v>
      </c>
      <c r="I17" s="517">
        <v>25837977</v>
      </c>
      <c r="J17" s="518">
        <v>49333</v>
      </c>
      <c r="K17" s="519">
        <v>25788644</v>
      </c>
      <c r="L17" s="181">
        <f t="shared" si="0"/>
        <v>20845.517298131985</v>
      </c>
      <c r="M17" s="326">
        <f t="shared" si="2"/>
        <v>1082.7901055727486</v>
      </c>
      <c r="N17" s="327">
        <f t="shared" si="1"/>
        <v>21599.668994260166</v>
      </c>
      <c r="O17" s="150"/>
      <c r="P17" s="196"/>
      <c r="Q17" s="240"/>
      <c r="R17" s="241"/>
      <c r="S17" s="242"/>
      <c r="T17" s="242"/>
    </row>
    <row r="18" spans="1:20" s="243" customFormat="1" ht="15.95" customHeight="1" x14ac:dyDescent="0.15">
      <c r="A18" s="267" t="s">
        <v>64</v>
      </c>
      <c r="B18" s="517">
        <v>16385</v>
      </c>
      <c r="C18" s="518">
        <v>1430</v>
      </c>
      <c r="D18" s="519">
        <v>14955</v>
      </c>
      <c r="E18" s="517">
        <v>1515813</v>
      </c>
      <c r="F18" s="518">
        <v>71728</v>
      </c>
      <c r="G18" s="519">
        <v>1444085</v>
      </c>
      <c r="H18" s="267" t="s">
        <v>64</v>
      </c>
      <c r="I18" s="517">
        <v>29012563</v>
      </c>
      <c r="J18" s="518">
        <v>98761</v>
      </c>
      <c r="K18" s="519">
        <v>28913802</v>
      </c>
      <c r="L18" s="181">
        <f t="shared" si="0"/>
        <v>19139.935466973828</v>
      </c>
      <c r="M18" s="326">
        <f t="shared" si="2"/>
        <v>1376.8821101940664</v>
      </c>
      <c r="N18" s="327">
        <f t="shared" si="1"/>
        <v>20022.229993386816</v>
      </c>
      <c r="O18" s="150"/>
      <c r="P18" s="196"/>
      <c r="Q18" s="240"/>
      <c r="R18" s="241"/>
      <c r="S18" s="242"/>
      <c r="T18" s="242"/>
    </row>
    <row r="19" spans="1:20" s="243" customFormat="1" ht="15.95" customHeight="1" x14ac:dyDescent="0.15">
      <c r="A19" s="267" t="s">
        <v>65</v>
      </c>
      <c r="B19" s="521">
        <v>20007</v>
      </c>
      <c r="C19" s="522">
        <v>1865</v>
      </c>
      <c r="D19" s="523">
        <v>18142</v>
      </c>
      <c r="E19" s="521">
        <v>2387875</v>
      </c>
      <c r="F19" s="522">
        <v>110565</v>
      </c>
      <c r="G19" s="523">
        <v>2277310</v>
      </c>
      <c r="H19" s="267" t="s">
        <v>65</v>
      </c>
      <c r="I19" s="521">
        <v>27465763</v>
      </c>
      <c r="J19" s="522">
        <v>123460</v>
      </c>
      <c r="K19" s="523">
        <v>27342303</v>
      </c>
      <c r="L19" s="182">
        <f t="shared" si="0"/>
        <v>11502.177877820237</v>
      </c>
      <c r="M19" s="328">
        <f t="shared" si="2"/>
        <v>1116.6282277393389</v>
      </c>
      <c r="N19" s="329">
        <f t="shared" si="1"/>
        <v>12006.403607765302</v>
      </c>
      <c r="O19" s="153"/>
      <c r="P19" s="197"/>
      <c r="Q19" s="240"/>
      <c r="R19" s="241"/>
      <c r="S19" s="242"/>
      <c r="T19" s="242"/>
    </row>
    <row r="20" spans="1:20" s="243" customFormat="1" ht="15.95" customHeight="1" x14ac:dyDescent="0.15">
      <c r="A20" s="267" t="s">
        <v>382</v>
      </c>
      <c r="B20" s="521">
        <v>19464</v>
      </c>
      <c r="C20" s="522">
        <v>1232</v>
      </c>
      <c r="D20" s="523">
        <v>18232</v>
      </c>
      <c r="E20" s="521">
        <v>2469002</v>
      </c>
      <c r="F20" s="522">
        <v>82799</v>
      </c>
      <c r="G20" s="523">
        <v>2386203</v>
      </c>
      <c r="H20" s="267" t="s">
        <v>382</v>
      </c>
      <c r="I20" s="521">
        <v>28446174</v>
      </c>
      <c r="J20" s="522">
        <v>95993</v>
      </c>
      <c r="K20" s="536">
        <v>28350181</v>
      </c>
      <c r="L20" s="182">
        <f>I20*1000/E20</f>
        <v>11521.324810591486</v>
      </c>
      <c r="M20" s="328">
        <f>J20*1000/F20</f>
        <v>1159.3497506008528</v>
      </c>
      <c r="N20" s="329">
        <f>K20*1000/G20</f>
        <v>11880.875600273741</v>
      </c>
      <c r="O20" s="153"/>
      <c r="P20" s="197"/>
      <c r="Q20" s="240"/>
      <c r="R20" s="241"/>
      <c r="S20" s="242"/>
      <c r="T20" s="242"/>
    </row>
    <row r="21" spans="1:20" s="243" customFormat="1" ht="15.95" customHeight="1" x14ac:dyDescent="0.15">
      <c r="A21" s="267" t="s">
        <v>383</v>
      </c>
      <c r="B21" s="517">
        <v>90045</v>
      </c>
      <c r="C21" s="522">
        <v>4250</v>
      </c>
      <c r="D21" s="519">
        <v>85795</v>
      </c>
      <c r="E21" s="517">
        <v>9008143</v>
      </c>
      <c r="F21" s="522">
        <v>201292</v>
      </c>
      <c r="G21" s="519">
        <v>8806851</v>
      </c>
      <c r="H21" s="267" t="s">
        <v>383</v>
      </c>
      <c r="I21" s="517">
        <v>119255781</v>
      </c>
      <c r="J21" s="522">
        <v>258789</v>
      </c>
      <c r="K21" s="527">
        <v>118996992</v>
      </c>
      <c r="L21" s="181">
        <f>I21*1000/E21</f>
        <v>13238.664284081637</v>
      </c>
      <c r="M21" s="330">
        <f t="shared" si="2"/>
        <v>1285.6397671045049</v>
      </c>
      <c r="N21" s="329">
        <f t="shared" si="1"/>
        <v>13511.866159652298</v>
      </c>
      <c r="O21" s="150"/>
      <c r="P21" s="197"/>
      <c r="Q21" s="240"/>
      <c r="R21" s="241"/>
      <c r="S21" s="242"/>
      <c r="T21" s="242"/>
    </row>
    <row r="22" spans="1:20" s="243" customFormat="1" ht="15.95" customHeight="1" x14ac:dyDescent="0.15">
      <c r="A22" s="267" t="s">
        <v>427</v>
      </c>
      <c r="B22" s="517">
        <v>23618</v>
      </c>
      <c r="C22" s="518">
        <v>276</v>
      </c>
      <c r="D22" s="519">
        <v>23342</v>
      </c>
      <c r="E22" s="517">
        <v>2538987</v>
      </c>
      <c r="F22" s="518">
        <v>14919</v>
      </c>
      <c r="G22" s="519">
        <v>2524068</v>
      </c>
      <c r="H22" s="267" t="s">
        <v>427</v>
      </c>
      <c r="I22" s="517">
        <v>51769036</v>
      </c>
      <c r="J22" s="518">
        <v>20864</v>
      </c>
      <c r="K22" s="590">
        <v>51748172</v>
      </c>
      <c r="L22" s="181">
        <f>I22*1000/E22</f>
        <v>20389.642010770436</v>
      </c>
      <c r="M22" s="326">
        <f>J22*1000/F22</f>
        <v>1398.4851531603995</v>
      </c>
      <c r="N22" s="327">
        <f>K22*1000/G22</f>
        <v>20501.89297594201</v>
      </c>
      <c r="O22" s="150"/>
      <c r="P22" s="196"/>
      <c r="Q22" s="240"/>
      <c r="R22" s="241"/>
      <c r="S22" s="242"/>
      <c r="T22" s="242"/>
    </row>
    <row r="23" spans="1:20" s="195" customFormat="1" ht="15.95" customHeight="1" x14ac:dyDescent="0.15">
      <c r="A23" s="187" t="s">
        <v>66</v>
      </c>
      <c r="B23" s="374">
        <f t="shared" ref="B23:K23" si="3">SUM(B9:B22)</f>
        <v>598194</v>
      </c>
      <c r="C23" s="297">
        <f t="shared" si="3"/>
        <v>33167</v>
      </c>
      <c r="D23" s="299">
        <f t="shared" si="3"/>
        <v>565027</v>
      </c>
      <c r="E23" s="296">
        <f t="shared" si="3"/>
        <v>64708316</v>
      </c>
      <c r="F23" s="297">
        <f t="shared" si="3"/>
        <v>1682198</v>
      </c>
      <c r="G23" s="299">
        <f t="shared" si="3"/>
        <v>63026118</v>
      </c>
      <c r="H23" s="187" t="s">
        <v>66</v>
      </c>
      <c r="I23" s="296">
        <f t="shared" si="3"/>
        <v>986834936</v>
      </c>
      <c r="J23" s="297">
        <f t="shared" si="3"/>
        <v>2114861</v>
      </c>
      <c r="K23" s="299">
        <f t="shared" si="3"/>
        <v>984720075</v>
      </c>
      <c r="L23" s="184">
        <f t="shared" si="0"/>
        <v>15250.51178893297</v>
      </c>
      <c r="M23" s="331">
        <f t="shared" si="2"/>
        <v>1257.2009953643983</v>
      </c>
      <c r="N23" s="332">
        <f t="shared" si="1"/>
        <v>15624.000116903915</v>
      </c>
      <c r="O23" s="300"/>
      <c r="P23" s="198"/>
      <c r="Q23" s="336"/>
      <c r="R23" s="337"/>
      <c r="S23" s="338"/>
      <c r="T23" s="338"/>
    </row>
    <row r="24" spans="1:20" s="243" customFormat="1" ht="15.95" customHeight="1" x14ac:dyDescent="0.15">
      <c r="A24" s="266" t="s">
        <v>67</v>
      </c>
      <c r="B24" s="528">
        <v>11096</v>
      </c>
      <c r="C24" s="511">
        <v>297</v>
      </c>
      <c r="D24" s="529">
        <v>10799</v>
      </c>
      <c r="E24" s="528">
        <v>1400860</v>
      </c>
      <c r="F24" s="511">
        <v>17507</v>
      </c>
      <c r="G24" s="529">
        <v>1383353</v>
      </c>
      <c r="H24" s="266" t="s">
        <v>67</v>
      </c>
      <c r="I24" s="528">
        <v>17305848</v>
      </c>
      <c r="J24" s="511">
        <v>29309</v>
      </c>
      <c r="K24" s="591">
        <v>17276539</v>
      </c>
      <c r="L24" s="179">
        <f t="shared" si="0"/>
        <v>12353.731279356967</v>
      </c>
      <c r="M24" s="324">
        <f t="shared" si="2"/>
        <v>1674.1303478608556</v>
      </c>
      <c r="N24" s="325">
        <f t="shared" si="1"/>
        <v>12488.886784501135</v>
      </c>
      <c r="O24" s="163"/>
      <c r="P24" s="194"/>
      <c r="Q24" s="240"/>
      <c r="R24" s="241"/>
      <c r="S24" s="242"/>
      <c r="T24" s="242"/>
    </row>
    <row r="25" spans="1:20" s="243" customFormat="1" ht="15.95" customHeight="1" x14ac:dyDescent="0.15">
      <c r="A25" s="267" t="s">
        <v>68</v>
      </c>
      <c r="B25" s="517">
        <v>5927</v>
      </c>
      <c r="C25" s="518">
        <v>744</v>
      </c>
      <c r="D25" s="519">
        <v>5183</v>
      </c>
      <c r="E25" s="517">
        <v>654290</v>
      </c>
      <c r="F25" s="518">
        <v>47414</v>
      </c>
      <c r="G25" s="519">
        <v>606876</v>
      </c>
      <c r="H25" s="267" t="s">
        <v>68</v>
      </c>
      <c r="I25" s="517">
        <v>6080427</v>
      </c>
      <c r="J25" s="518">
        <v>52111</v>
      </c>
      <c r="K25" s="590">
        <v>6028316</v>
      </c>
      <c r="L25" s="181">
        <f t="shared" si="0"/>
        <v>9293.1681670207399</v>
      </c>
      <c r="M25" s="326">
        <f t="shared" si="2"/>
        <v>1099.0635677226135</v>
      </c>
      <c r="N25" s="327">
        <f t="shared" si="1"/>
        <v>9933.3570614095788</v>
      </c>
      <c r="O25" s="150"/>
      <c r="P25" s="196"/>
      <c r="Q25" s="240"/>
      <c r="R25" s="241"/>
      <c r="S25" s="242"/>
      <c r="T25" s="242"/>
    </row>
    <row r="26" spans="1:20" s="243" customFormat="1" ht="15.95" customHeight="1" x14ac:dyDescent="0.15">
      <c r="A26" s="267" t="s">
        <v>69</v>
      </c>
      <c r="B26" s="517">
        <v>9015</v>
      </c>
      <c r="C26" s="518">
        <v>1038</v>
      </c>
      <c r="D26" s="519">
        <v>7977</v>
      </c>
      <c r="E26" s="517">
        <v>1044697</v>
      </c>
      <c r="F26" s="518">
        <v>68047</v>
      </c>
      <c r="G26" s="519">
        <v>976650</v>
      </c>
      <c r="H26" s="267" t="s">
        <v>69</v>
      </c>
      <c r="I26" s="517">
        <v>12321565</v>
      </c>
      <c r="J26" s="518">
        <v>71115</v>
      </c>
      <c r="K26" s="590">
        <v>12250450</v>
      </c>
      <c r="L26" s="181">
        <f t="shared" si="0"/>
        <v>11794.391100960374</v>
      </c>
      <c r="M26" s="326">
        <f t="shared" si="2"/>
        <v>1045.086484341705</v>
      </c>
      <c r="N26" s="327">
        <f t="shared" si="1"/>
        <v>12543.336917012235</v>
      </c>
      <c r="O26" s="150"/>
      <c r="P26" s="196"/>
      <c r="Q26" s="240"/>
      <c r="R26" s="241"/>
      <c r="S26" s="242"/>
      <c r="T26" s="242"/>
    </row>
    <row r="27" spans="1:20" s="243" customFormat="1" ht="15.95" customHeight="1" x14ac:dyDescent="0.15">
      <c r="A27" s="267" t="s">
        <v>70</v>
      </c>
      <c r="B27" s="517">
        <v>22264</v>
      </c>
      <c r="C27" s="518">
        <v>799</v>
      </c>
      <c r="D27" s="519">
        <v>21465</v>
      </c>
      <c r="E27" s="517">
        <v>2303282</v>
      </c>
      <c r="F27" s="518">
        <v>47212</v>
      </c>
      <c r="G27" s="519">
        <v>2256070</v>
      </c>
      <c r="H27" s="267" t="s">
        <v>70</v>
      </c>
      <c r="I27" s="517">
        <v>36397483</v>
      </c>
      <c r="J27" s="518">
        <v>48672</v>
      </c>
      <c r="K27" s="590">
        <v>36348811</v>
      </c>
      <c r="L27" s="181">
        <f t="shared" si="0"/>
        <v>15802.443209298732</v>
      </c>
      <c r="M27" s="326">
        <f t="shared" si="2"/>
        <v>1030.924341269169</v>
      </c>
      <c r="N27" s="327">
        <f t="shared" si="1"/>
        <v>16111.56169799696</v>
      </c>
      <c r="O27" s="150"/>
      <c r="P27" s="196"/>
      <c r="Q27" s="240"/>
      <c r="R27" s="241"/>
      <c r="S27" s="242"/>
      <c r="T27" s="242"/>
    </row>
    <row r="28" spans="1:20" s="243" customFormat="1" ht="15.95" customHeight="1" x14ac:dyDescent="0.15">
      <c r="A28" s="267" t="s">
        <v>71</v>
      </c>
      <c r="B28" s="517">
        <v>10682</v>
      </c>
      <c r="C28" s="518">
        <v>422</v>
      </c>
      <c r="D28" s="519">
        <v>10260</v>
      </c>
      <c r="E28" s="517">
        <v>1406420</v>
      </c>
      <c r="F28" s="518">
        <v>27789</v>
      </c>
      <c r="G28" s="519">
        <v>1378631</v>
      </c>
      <c r="H28" s="267" t="s">
        <v>71</v>
      </c>
      <c r="I28" s="517">
        <v>24831733</v>
      </c>
      <c r="J28" s="518">
        <v>27457</v>
      </c>
      <c r="K28" s="590">
        <v>24804276</v>
      </c>
      <c r="L28" s="181">
        <f t="shared" si="0"/>
        <v>17655.986831814109</v>
      </c>
      <c r="M28" s="326">
        <f t="shared" si="2"/>
        <v>988.0528266580302</v>
      </c>
      <c r="N28" s="327">
        <f t="shared" si="1"/>
        <v>17991.961590882551</v>
      </c>
      <c r="O28" s="150"/>
      <c r="P28" s="196"/>
      <c r="Q28" s="240"/>
      <c r="R28" s="241"/>
      <c r="S28" s="242"/>
      <c r="T28" s="242"/>
    </row>
    <row r="29" spans="1:20" s="243" customFormat="1" ht="15.95" customHeight="1" x14ac:dyDescent="0.15">
      <c r="A29" s="267" t="s">
        <v>384</v>
      </c>
      <c r="B29" s="517">
        <v>5121</v>
      </c>
      <c r="C29" s="518">
        <v>395</v>
      </c>
      <c r="D29" s="519">
        <v>4726</v>
      </c>
      <c r="E29" s="517">
        <v>719246</v>
      </c>
      <c r="F29" s="518">
        <v>29069</v>
      </c>
      <c r="G29" s="519">
        <v>690177</v>
      </c>
      <c r="H29" s="267" t="s">
        <v>384</v>
      </c>
      <c r="I29" s="517">
        <v>5563179</v>
      </c>
      <c r="J29" s="518">
        <v>32995</v>
      </c>
      <c r="K29" s="590">
        <v>5530184</v>
      </c>
      <c r="L29" s="181">
        <f t="shared" si="0"/>
        <v>7734.7374889815164</v>
      </c>
      <c r="M29" s="326">
        <f t="shared" si="2"/>
        <v>1135.0579655302899</v>
      </c>
      <c r="N29" s="327">
        <f t="shared" si="1"/>
        <v>8012.7039875278369</v>
      </c>
      <c r="O29" s="150"/>
      <c r="P29" s="196"/>
      <c r="Q29" s="240"/>
      <c r="R29" s="241"/>
      <c r="S29" s="242"/>
      <c r="T29" s="242"/>
    </row>
    <row r="30" spans="1:20" s="243" customFormat="1" ht="15.95" customHeight="1" x14ac:dyDescent="0.15">
      <c r="A30" s="267" t="s">
        <v>429</v>
      </c>
      <c r="B30" s="517">
        <v>10762</v>
      </c>
      <c r="C30" s="518">
        <v>309</v>
      </c>
      <c r="D30" s="519">
        <v>10453</v>
      </c>
      <c r="E30" s="517">
        <v>1252887</v>
      </c>
      <c r="F30" s="518">
        <v>22933</v>
      </c>
      <c r="G30" s="519">
        <v>1229954</v>
      </c>
      <c r="H30" s="267" t="s">
        <v>429</v>
      </c>
      <c r="I30" s="517">
        <v>17681886</v>
      </c>
      <c r="J30" s="518">
        <v>19094</v>
      </c>
      <c r="K30" s="590">
        <v>17662792</v>
      </c>
      <c r="L30" s="181">
        <f t="shared" si="0"/>
        <v>14112.913614715453</v>
      </c>
      <c r="M30" s="326">
        <f t="shared" si="2"/>
        <v>832.59931103649762</v>
      </c>
      <c r="N30" s="327">
        <f t="shared" si="1"/>
        <v>14360.530556427313</v>
      </c>
      <c r="O30" s="150"/>
      <c r="P30" s="196"/>
      <c r="Q30" s="240"/>
      <c r="R30" s="241"/>
      <c r="S30" s="242"/>
      <c r="T30" s="242"/>
    </row>
    <row r="31" spans="1:20" s="243" customFormat="1" ht="15.95" customHeight="1" x14ac:dyDescent="0.15">
      <c r="A31" s="267" t="s">
        <v>72</v>
      </c>
      <c r="B31" s="517">
        <v>5545</v>
      </c>
      <c r="C31" s="518">
        <v>202</v>
      </c>
      <c r="D31" s="519">
        <v>5343</v>
      </c>
      <c r="E31" s="517">
        <v>589934</v>
      </c>
      <c r="F31" s="518">
        <v>12532</v>
      </c>
      <c r="G31" s="519">
        <v>577402</v>
      </c>
      <c r="H31" s="267" t="s">
        <v>72</v>
      </c>
      <c r="I31" s="517">
        <v>7017037</v>
      </c>
      <c r="J31" s="518">
        <v>12985</v>
      </c>
      <c r="K31" s="590">
        <v>7004052</v>
      </c>
      <c r="L31" s="181">
        <f t="shared" si="0"/>
        <v>11894.613634745581</v>
      </c>
      <c r="M31" s="326">
        <f t="shared" si="2"/>
        <v>1036.1474624960101</v>
      </c>
      <c r="N31" s="327">
        <f t="shared" si="1"/>
        <v>12130.287044381557</v>
      </c>
      <c r="O31" s="150"/>
      <c r="P31" s="196"/>
      <c r="Q31" s="240"/>
      <c r="R31" s="241"/>
      <c r="S31" s="242"/>
      <c r="T31" s="242"/>
    </row>
    <row r="32" spans="1:20" s="243" customFormat="1" ht="15.95" customHeight="1" x14ac:dyDescent="0.15">
      <c r="A32" s="267" t="s">
        <v>73</v>
      </c>
      <c r="B32" s="517">
        <v>5248</v>
      </c>
      <c r="C32" s="518">
        <v>701</v>
      </c>
      <c r="D32" s="519">
        <v>4547</v>
      </c>
      <c r="E32" s="517">
        <v>638783</v>
      </c>
      <c r="F32" s="518">
        <v>39425</v>
      </c>
      <c r="G32" s="519">
        <v>599358</v>
      </c>
      <c r="H32" s="267" t="s">
        <v>73</v>
      </c>
      <c r="I32" s="517">
        <v>6081257</v>
      </c>
      <c r="J32" s="518">
        <v>36738</v>
      </c>
      <c r="K32" s="590">
        <v>6044519</v>
      </c>
      <c r="L32" s="181">
        <f t="shared" si="0"/>
        <v>9520.0670650283428</v>
      </c>
      <c r="M32" s="326">
        <f t="shared" si="2"/>
        <v>931.84527584020293</v>
      </c>
      <c r="N32" s="327">
        <f t="shared" si="1"/>
        <v>10084.989271854218</v>
      </c>
      <c r="O32" s="150"/>
      <c r="P32" s="196"/>
      <c r="Q32" s="240"/>
      <c r="R32" s="241"/>
      <c r="S32" s="242"/>
      <c r="T32" s="242"/>
    </row>
    <row r="33" spans="1:20" s="243" customFormat="1" ht="15.95" customHeight="1" x14ac:dyDescent="0.15">
      <c r="A33" s="267" t="s">
        <v>74</v>
      </c>
      <c r="B33" s="517">
        <v>4823</v>
      </c>
      <c r="C33" s="518">
        <v>284</v>
      </c>
      <c r="D33" s="519">
        <v>4539</v>
      </c>
      <c r="E33" s="517">
        <v>540234</v>
      </c>
      <c r="F33" s="518">
        <v>22158</v>
      </c>
      <c r="G33" s="519">
        <v>518076</v>
      </c>
      <c r="H33" s="267" t="s">
        <v>74</v>
      </c>
      <c r="I33" s="517">
        <v>13154268</v>
      </c>
      <c r="J33" s="518">
        <v>17702</v>
      </c>
      <c r="K33" s="590">
        <v>13136566</v>
      </c>
      <c r="L33" s="181">
        <f t="shared" si="0"/>
        <v>24349.204233720942</v>
      </c>
      <c r="M33" s="326">
        <f t="shared" si="2"/>
        <v>798.89881758281433</v>
      </c>
      <c r="N33" s="327">
        <f t="shared" si="1"/>
        <v>25356.445772434934</v>
      </c>
      <c r="O33" s="150"/>
      <c r="P33" s="196"/>
      <c r="Q33" s="240"/>
      <c r="R33" s="241"/>
      <c r="S33" s="242"/>
      <c r="T33" s="242"/>
    </row>
    <row r="34" spans="1:20" s="243" customFormat="1" ht="15.95" customHeight="1" x14ac:dyDescent="0.15">
      <c r="A34" s="267" t="s">
        <v>75</v>
      </c>
      <c r="B34" s="517">
        <v>8923</v>
      </c>
      <c r="C34" s="518">
        <v>744</v>
      </c>
      <c r="D34" s="519">
        <v>8179</v>
      </c>
      <c r="E34" s="517">
        <v>863673</v>
      </c>
      <c r="F34" s="518">
        <v>45864</v>
      </c>
      <c r="G34" s="519">
        <v>817809</v>
      </c>
      <c r="H34" s="267" t="s">
        <v>75</v>
      </c>
      <c r="I34" s="517">
        <v>16895058</v>
      </c>
      <c r="J34" s="518">
        <v>37872</v>
      </c>
      <c r="K34" s="590">
        <v>16857186</v>
      </c>
      <c r="L34" s="181">
        <f t="shared" si="0"/>
        <v>19561.86890177185</v>
      </c>
      <c r="M34" s="326">
        <f t="shared" si="2"/>
        <v>825.74568288854005</v>
      </c>
      <c r="N34" s="327">
        <f t="shared" si="1"/>
        <v>20612.619817096656</v>
      </c>
      <c r="O34" s="150"/>
      <c r="P34" s="196"/>
      <c r="Q34" s="240"/>
      <c r="R34" s="241"/>
      <c r="S34" s="242"/>
      <c r="T34" s="242"/>
    </row>
    <row r="35" spans="1:20" s="243" customFormat="1" ht="15.95" customHeight="1" x14ac:dyDescent="0.15">
      <c r="A35" s="267" t="s">
        <v>76</v>
      </c>
      <c r="B35" s="517">
        <v>7998</v>
      </c>
      <c r="C35" s="518">
        <v>1403</v>
      </c>
      <c r="D35" s="519">
        <v>6595</v>
      </c>
      <c r="E35" s="517">
        <v>815921</v>
      </c>
      <c r="F35" s="518">
        <v>103302</v>
      </c>
      <c r="G35" s="519">
        <v>712619</v>
      </c>
      <c r="H35" s="267" t="s">
        <v>76</v>
      </c>
      <c r="I35" s="517">
        <v>7582198</v>
      </c>
      <c r="J35" s="518">
        <v>96099</v>
      </c>
      <c r="K35" s="590">
        <v>7486099</v>
      </c>
      <c r="L35" s="181">
        <f t="shared" si="0"/>
        <v>9292.8089851836139</v>
      </c>
      <c r="M35" s="326">
        <f t="shared" si="2"/>
        <v>930.27240518092583</v>
      </c>
      <c r="N35" s="327">
        <f t="shared" si="1"/>
        <v>10505.05108620455</v>
      </c>
      <c r="O35" s="150"/>
      <c r="P35" s="196"/>
      <c r="Q35" s="240"/>
      <c r="R35" s="241"/>
      <c r="S35" s="242"/>
      <c r="T35" s="242"/>
    </row>
    <row r="36" spans="1:20" s="243" customFormat="1" ht="15.95" customHeight="1" x14ac:dyDescent="0.15">
      <c r="A36" s="267" t="s">
        <v>79</v>
      </c>
      <c r="B36" s="517">
        <v>2612</v>
      </c>
      <c r="C36" s="518">
        <v>194</v>
      </c>
      <c r="D36" s="519">
        <v>2418</v>
      </c>
      <c r="E36" s="517">
        <v>304474</v>
      </c>
      <c r="F36" s="518">
        <v>13705</v>
      </c>
      <c r="G36" s="519">
        <v>290769</v>
      </c>
      <c r="H36" s="267" t="s">
        <v>79</v>
      </c>
      <c r="I36" s="517">
        <v>3670481</v>
      </c>
      <c r="J36" s="518">
        <v>17927</v>
      </c>
      <c r="K36" s="590">
        <v>3652554</v>
      </c>
      <c r="L36" s="181">
        <f t="shared" si="0"/>
        <v>12055.154134671597</v>
      </c>
      <c r="M36" s="326">
        <f t="shared" si="2"/>
        <v>1308.0627508208684</v>
      </c>
      <c r="N36" s="327">
        <f t="shared" si="1"/>
        <v>12561.7036203997</v>
      </c>
      <c r="O36" s="150"/>
      <c r="P36" s="196"/>
      <c r="Q36" s="240"/>
      <c r="R36" s="241"/>
      <c r="S36" s="242"/>
      <c r="T36" s="242"/>
    </row>
    <row r="37" spans="1:20" s="243" customFormat="1" ht="15.95" customHeight="1" x14ac:dyDescent="0.15">
      <c r="A37" s="267" t="s">
        <v>80</v>
      </c>
      <c r="B37" s="517">
        <v>1925</v>
      </c>
      <c r="C37" s="518">
        <v>134</v>
      </c>
      <c r="D37" s="519">
        <v>1791</v>
      </c>
      <c r="E37" s="517">
        <v>227254</v>
      </c>
      <c r="F37" s="518">
        <v>7368</v>
      </c>
      <c r="G37" s="519">
        <v>219886</v>
      </c>
      <c r="H37" s="267" t="s">
        <v>80</v>
      </c>
      <c r="I37" s="517">
        <v>2571678</v>
      </c>
      <c r="J37" s="518">
        <v>10614</v>
      </c>
      <c r="K37" s="590">
        <v>2561064</v>
      </c>
      <c r="L37" s="181">
        <f t="shared" si="0"/>
        <v>11316.315664410748</v>
      </c>
      <c r="M37" s="326">
        <f t="shared" si="2"/>
        <v>1440.5537459283387</v>
      </c>
      <c r="N37" s="327">
        <f t="shared" si="1"/>
        <v>11647.235385608907</v>
      </c>
      <c r="O37" s="150"/>
      <c r="P37" s="196"/>
      <c r="Q37" s="240"/>
      <c r="R37" s="241"/>
      <c r="S37" s="242"/>
      <c r="T37" s="242"/>
    </row>
    <row r="38" spans="1:20" s="243" customFormat="1" ht="15.95" customHeight="1" x14ac:dyDescent="0.15">
      <c r="A38" s="267" t="s">
        <v>77</v>
      </c>
      <c r="B38" s="517">
        <v>8364</v>
      </c>
      <c r="C38" s="518">
        <v>876</v>
      </c>
      <c r="D38" s="519">
        <v>7488</v>
      </c>
      <c r="E38" s="517">
        <v>1104519</v>
      </c>
      <c r="F38" s="518">
        <v>49422</v>
      </c>
      <c r="G38" s="519">
        <v>1055097</v>
      </c>
      <c r="H38" s="267" t="s">
        <v>77</v>
      </c>
      <c r="I38" s="517">
        <v>10529682</v>
      </c>
      <c r="J38" s="518">
        <v>65204</v>
      </c>
      <c r="K38" s="590">
        <v>10464478</v>
      </c>
      <c r="L38" s="181">
        <f t="shared" ref="L38:N42" si="4">I38*1000/E38</f>
        <v>9533.2737598900512</v>
      </c>
      <c r="M38" s="326">
        <f t="shared" si="4"/>
        <v>1319.3314718141719</v>
      </c>
      <c r="N38" s="327">
        <f t="shared" si="4"/>
        <v>9918.0245986861864</v>
      </c>
      <c r="O38" s="150"/>
      <c r="P38" s="196"/>
      <c r="Q38" s="240"/>
      <c r="R38" s="241"/>
      <c r="S38" s="242"/>
      <c r="T38" s="242"/>
    </row>
    <row r="39" spans="1:20" s="243" customFormat="1" ht="15.95" customHeight="1" x14ac:dyDescent="0.15">
      <c r="A39" s="267" t="s">
        <v>81</v>
      </c>
      <c r="B39" s="517">
        <v>3207</v>
      </c>
      <c r="C39" s="518">
        <v>226</v>
      </c>
      <c r="D39" s="519">
        <v>2981</v>
      </c>
      <c r="E39" s="517">
        <v>361134</v>
      </c>
      <c r="F39" s="518">
        <v>11210</v>
      </c>
      <c r="G39" s="519">
        <v>349924</v>
      </c>
      <c r="H39" s="267" t="s">
        <v>81</v>
      </c>
      <c r="I39" s="517">
        <v>5168247</v>
      </c>
      <c r="J39" s="518">
        <v>14444</v>
      </c>
      <c r="K39" s="590">
        <v>5153803</v>
      </c>
      <c r="L39" s="181">
        <f t="shared" si="4"/>
        <v>14311.16150791673</v>
      </c>
      <c r="M39" s="326">
        <f t="shared" si="4"/>
        <v>1288.4924174843889</v>
      </c>
      <c r="N39" s="327">
        <f t="shared" si="4"/>
        <v>14728.349584481202</v>
      </c>
      <c r="O39" s="150"/>
      <c r="P39" s="196"/>
      <c r="Q39" s="240"/>
      <c r="R39" s="241"/>
      <c r="S39" s="242"/>
      <c r="T39" s="242"/>
    </row>
    <row r="40" spans="1:20" s="243" customFormat="1" ht="15.95" customHeight="1" x14ac:dyDescent="0.15">
      <c r="A40" s="267" t="s">
        <v>82</v>
      </c>
      <c r="B40" s="517">
        <v>5672</v>
      </c>
      <c r="C40" s="518">
        <v>431</v>
      </c>
      <c r="D40" s="519">
        <v>5241</v>
      </c>
      <c r="E40" s="517">
        <v>840177</v>
      </c>
      <c r="F40" s="518">
        <v>26861</v>
      </c>
      <c r="G40" s="519">
        <v>813316</v>
      </c>
      <c r="H40" s="267" t="s">
        <v>82</v>
      </c>
      <c r="I40" s="517">
        <v>7059928</v>
      </c>
      <c r="J40" s="518">
        <v>28866</v>
      </c>
      <c r="K40" s="590">
        <v>7031062</v>
      </c>
      <c r="L40" s="181">
        <f t="shared" si="4"/>
        <v>8402.905578229349</v>
      </c>
      <c r="M40" s="326">
        <f t="shared" si="4"/>
        <v>1074.6435352369606</v>
      </c>
      <c r="N40" s="327">
        <f t="shared" si="4"/>
        <v>8644.9325969241963</v>
      </c>
      <c r="O40" s="150"/>
      <c r="P40" s="196"/>
      <c r="Q40" s="240"/>
      <c r="R40" s="241"/>
      <c r="S40" s="242"/>
      <c r="T40" s="242"/>
    </row>
    <row r="41" spans="1:20" s="243" customFormat="1" ht="15.95" customHeight="1" x14ac:dyDescent="0.15">
      <c r="A41" s="267" t="s">
        <v>385</v>
      </c>
      <c r="B41" s="517">
        <v>14322</v>
      </c>
      <c r="C41" s="518">
        <v>1368</v>
      </c>
      <c r="D41" s="519">
        <v>12954</v>
      </c>
      <c r="E41" s="517">
        <v>1745864</v>
      </c>
      <c r="F41" s="518">
        <v>65625</v>
      </c>
      <c r="G41" s="519">
        <v>1680239</v>
      </c>
      <c r="H41" s="267" t="s">
        <v>385</v>
      </c>
      <c r="I41" s="517">
        <v>20688189</v>
      </c>
      <c r="J41" s="518">
        <v>84116</v>
      </c>
      <c r="K41" s="590">
        <v>20604073</v>
      </c>
      <c r="L41" s="181">
        <f t="shared" si="4"/>
        <v>11849.828508978935</v>
      </c>
      <c r="M41" s="326">
        <f t="shared" si="4"/>
        <v>1281.7676190476191</v>
      </c>
      <c r="N41" s="327">
        <f t="shared" si="4"/>
        <v>12262.584668014491</v>
      </c>
      <c r="O41" s="150"/>
      <c r="P41" s="196"/>
      <c r="Q41" s="240"/>
      <c r="R41" s="241"/>
      <c r="S41" s="242"/>
      <c r="T41" s="242"/>
    </row>
    <row r="42" spans="1:20" s="147" customFormat="1" ht="15.95" customHeight="1" x14ac:dyDescent="0.15">
      <c r="A42" s="267" t="s">
        <v>78</v>
      </c>
      <c r="B42" s="517">
        <v>10162</v>
      </c>
      <c r="C42" s="518">
        <v>1080</v>
      </c>
      <c r="D42" s="519">
        <v>9082</v>
      </c>
      <c r="E42" s="517">
        <v>1242757</v>
      </c>
      <c r="F42" s="518">
        <v>74234</v>
      </c>
      <c r="G42" s="519">
        <v>1168523</v>
      </c>
      <c r="H42" s="267" t="s">
        <v>78</v>
      </c>
      <c r="I42" s="517">
        <v>13139768</v>
      </c>
      <c r="J42" s="518">
        <v>76918</v>
      </c>
      <c r="K42" s="590">
        <v>13062850</v>
      </c>
      <c r="L42" s="181">
        <f t="shared" si="4"/>
        <v>10573.079049242933</v>
      </c>
      <c r="M42" s="326">
        <f t="shared" si="4"/>
        <v>1036.1559393269931</v>
      </c>
      <c r="N42" s="327">
        <f t="shared" si="4"/>
        <v>11178.94127886229</v>
      </c>
      <c r="O42" s="150"/>
      <c r="P42" s="196"/>
      <c r="Q42" s="250"/>
      <c r="R42" s="237"/>
      <c r="S42" s="251"/>
      <c r="T42" s="251"/>
    </row>
    <row r="43" spans="1:20" s="62" customFormat="1" ht="15.75" customHeight="1" x14ac:dyDescent="0.15">
      <c r="A43" s="211" t="s">
        <v>83</v>
      </c>
      <c r="B43" s="374">
        <f t="shared" ref="B43:K43" si="5">SUM(B24:B42)</f>
        <v>153668</v>
      </c>
      <c r="C43" s="297">
        <f t="shared" si="5"/>
        <v>11647</v>
      </c>
      <c r="D43" s="299">
        <f t="shared" si="5"/>
        <v>142021</v>
      </c>
      <c r="E43" s="296">
        <f t="shared" si="5"/>
        <v>18056406</v>
      </c>
      <c r="F43" s="297">
        <f t="shared" si="5"/>
        <v>731677</v>
      </c>
      <c r="G43" s="299">
        <f t="shared" si="5"/>
        <v>17324729</v>
      </c>
      <c r="H43" s="211" t="s">
        <v>83</v>
      </c>
      <c r="I43" s="296">
        <f t="shared" si="5"/>
        <v>233739912</v>
      </c>
      <c r="J43" s="297">
        <f t="shared" si="5"/>
        <v>780238</v>
      </c>
      <c r="K43" s="299">
        <f t="shared" si="5"/>
        <v>232959674</v>
      </c>
      <c r="L43" s="184">
        <f t="shared" si="0"/>
        <v>12944.985397426266</v>
      </c>
      <c r="M43" s="331">
        <f t="shared" si="2"/>
        <v>1066.3694499075411</v>
      </c>
      <c r="N43" s="332">
        <f t="shared" si="1"/>
        <v>13446.656164145483</v>
      </c>
      <c r="O43" s="300"/>
      <c r="P43" s="198"/>
      <c r="Q43" s="63"/>
    </row>
    <row r="44" spans="1:20" s="62" customFormat="1" ht="15.75" customHeight="1" x14ac:dyDescent="0.15">
      <c r="A44" s="211" t="s">
        <v>84</v>
      </c>
      <c r="B44" s="312">
        <f>SUM(B43,B23)</f>
        <v>751862</v>
      </c>
      <c r="C44" s="297">
        <f>SUM(C43,C23)</f>
        <v>44814</v>
      </c>
      <c r="D44" s="307">
        <f>SUM(D23,D43)</f>
        <v>707048</v>
      </c>
      <c r="E44" s="305">
        <f>SUM(E23,E43)</f>
        <v>82764722</v>
      </c>
      <c r="F44" s="297">
        <f>SUM(F43,F23)</f>
        <v>2413875</v>
      </c>
      <c r="G44" s="307">
        <f>SUM(G23,G43)</f>
        <v>80350847</v>
      </c>
      <c r="H44" s="211" t="s">
        <v>84</v>
      </c>
      <c r="I44" s="305">
        <f>SUM(I23,I43)</f>
        <v>1220574848</v>
      </c>
      <c r="J44" s="297">
        <f>SUM(J43,J23)</f>
        <v>2895099</v>
      </c>
      <c r="K44" s="307">
        <f>SUM(K23,K43)</f>
        <v>1217679749</v>
      </c>
      <c r="L44" s="189">
        <f t="shared" si="0"/>
        <v>14747.525497638957</v>
      </c>
      <c r="M44" s="333">
        <f t="shared" si="2"/>
        <v>1199.3574646574491</v>
      </c>
      <c r="N44" s="334">
        <f t="shared" si="1"/>
        <v>15154.535321824298</v>
      </c>
      <c r="O44" s="308"/>
      <c r="P44" s="200"/>
      <c r="Q44" s="63"/>
    </row>
    <row r="45" spans="1:20" s="62" customFormat="1" ht="15.75" customHeight="1" x14ac:dyDescent="0.15">
      <c r="A45" s="211" t="s">
        <v>360</v>
      </c>
      <c r="B45" s="305">
        <v>752754</v>
      </c>
      <c r="C45" s="306">
        <v>45409</v>
      </c>
      <c r="D45" s="307">
        <v>707345</v>
      </c>
      <c r="E45" s="305">
        <v>82615975</v>
      </c>
      <c r="F45" s="306">
        <v>2444120</v>
      </c>
      <c r="G45" s="307">
        <v>80171855</v>
      </c>
      <c r="H45" s="211" t="s">
        <v>84</v>
      </c>
      <c r="I45" s="305">
        <v>1190224454</v>
      </c>
      <c r="J45" s="306">
        <v>2937428</v>
      </c>
      <c r="K45" s="307">
        <v>1187287026</v>
      </c>
      <c r="L45" s="189">
        <v>14406.710736028957</v>
      </c>
      <c r="M45" s="333">
        <v>1201.8346071387657</v>
      </c>
      <c r="N45" s="334">
        <v>14809.27472614922</v>
      </c>
      <c r="O45" s="308"/>
      <c r="P45" s="200"/>
      <c r="Q45" s="63"/>
    </row>
    <row r="47" spans="1:20" ht="10.9" customHeight="1" x14ac:dyDescent="0.15">
      <c r="A47" s="104" t="s">
        <v>701</v>
      </c>
      <c r="B47" s="104" t="s">
        <v>788</v>
      </c>
      <c r="C47" s="104" t="s">
        <v>789</v>
      </c>
      <c r="D47" s="104" t="s">
        <v>790</v>
      </c>
      <c r="E47" s="104" t="s">
        <v>625</v>
      </c>
      <c r="F47" s="104" t="s">
        <v>792</v>
      </c>
      <c r="G47" s="104" t="s">
        <v>793</v>
      </c>
      <c r="I47" s="104" t="s">
        <v>620</v>
      </c>
      <c r="J47" s="104" t="s">
        <v>791</v>
      </c>
      <c r="K47" s="104" t="s">
        <v>794</v>
      </c>
    </row>
  </sheetData>
  <mergeCells count="18">
    <mergeCell ref="F6:F7"/>
    <mergeCell ref="G6:G7"/>
    <mergeCell ref="B4:D5"/>
    <mergeCell ref="E4:G5"/>
    <mergeCell ref="B6:B7"/>
    <mergeCell ref="C6:C7"/>
    <mergeCell ref="D6:D7"/>
    <mergeCell ref="E6:E7"/>
    <mergeCell ref="O4:O6"/>
    <mergeCell ref="P5:P6"/>
    <mergeCell ref="L4:N5"/>
    <mergeCell ref="I4:K5"/>
    <mergeCell ref="I6:I7"/>
    <mergeCell ref="J6:J7"/>
    <mergeCell ref="K6:K7"/>
    <mergeCell ref="L6:L7"/>
    <mergeCell ref="M6:M7"/>
    <mergeCell ref="N6:N7"/>
  </mergeCells>
  <phoneticPr fontId="2"/>
  <pageMargins left="0.59055118110236227" right="0.59055118110236227" top="0.59055118110236227" bottom="0.39370078740157483" header="0.51181102362204722" footer="0.11811023622047245"/>
  <pageSetup paperSize="9" scale="94" firstPageNumber="152" orientation="portrait" useFirstPageNumber="1" r:id="rId1"/>
  <headerFooter alignWithMargins="0">
    <oddFooter>&amp;C&amp;P</oddFooter>
  </headerFooter>
  <colBreaks count="1" manualBreakCount="1">
    <brk id="7" max="44"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47"/>
  <sheetViews>
    <sheetView showZeros="0" view="pageBreakPreview" zoomScaleNormal="85" zoomScaleSheetLayoutView="100" workbookViewId="0">
      <pane xSplit="1" ySplit="8" topLeftCell="B9" activePane="bottomRight" state="frozen"/>
      <selection activeCell="A4" sqref="A4:E15"/>
      <selection pane="topRight" activeCell="A4" sqref="A4:E15"/>
      <selection pane="bottomLeft" activeCell="A4" sqref="A4:E15"/>
      <selection pane="bottomRight" activeCell="B45" sqref="B45:P45"/>
    </sheetView>
  </sheetViews>
  <sheetFormatPr defaultColWidth="8.875" defaultRowHeight="10.9" customHeight="1" x14ac:dyDescent="0.15"/>
  <cols>
    <col min="1" max="1" width="10" style="104" customWidth="1"/>
    <col min="2" max="2" width="13.875" style="134" customWidth="1"/>
    <col min="3" max="3" width="13.875" style="104" customWidth="1"/>
    <col min="4" max="5" width="13.875" style="134" customWidth="1"/>
    <col min="6" max="6" width="13.875" style="104" customWidth="1"/>
    <col min="7" max="7" width="13.875" style="134" customWidth="1"/>
    <col min="8" max="8" width="10" style="104" customWidth="1"/>
    <col min="9" max="9" width="12.75" style="134" customWidth="1"/>
    <col min="10" max="10" width="11" style="104" customWidth="1"/>
    <col min="11" max="11" width="12.875" style="134" customWidth="1"/>
    <col min="12" max="12" width="9.5" style="104" customWidth="1"/>
    <col min="13" max="13" width="10.25" style="104" customWidth="1"/>
    <col min="14" max="15" width="10.125" style="104" customWidth="1"/>
    <col min="16" max="16" width="10.875" style="104" customWidth="1"/>
    <col min="17" max="17" width="8.875" style="134" customWidth="1"/>
    <col min="18" max="18" width="8.375" style="134" bestFit="1" customWidth="1"/>
    <col min="19" max="20" width="21" style="134" bestFit="1" customWidth="1"/>
    <col min="21" max="16384" width="8.875" style="134"/>
  </cols>
  <sheetData>
    <row r="1" spans="1:20" s="441" customFormat="1" ht="18.95" customHeight="1" x14ac:dyDescent="0.15">
      <c r="A1" s="441" t="s">
        <v>566</v>
      </c>
      <c r="H1" s="441" t="s">
        <v>567</v>
      </c>
    </row>
    <row r="2" spans="1:20" s="104" customFormat="1" ht="11.25" customHeight="1" x14ac:dyDescent="0.15">
      <c r="N2" s="133"/>
    </row>
    <row r="3" spans="1:20" s="104" customFormat="1" ht="11.25" customHeight="1" x14ac:dyDescent="0.15"/>
    <row r="4" spans="1:20" s="147" customFormat="1" ht="15.95" customHeight="1" x14ac:dyDescent="0.15">
      <c r="A4" s="225" t="s">
        <v>0</v>
      </c>
      <c r="B4" s="824" t="s">
        <v>94</v>
      </c>
      <c r="C4" s="824"/>
      <c r="D4" s="824"/>
      <c r="E4" s="824" t="s">
        <v>95</v>
      </c>
      <c r="F4" s="824"/>
      <c r="G4" s="824"/>
      <c r="H4" s="225" t="s">
        <v>0</v>
      </c>
      <c r="I4" s="824" t="s">
        <v>85</v>
      </c>
      <c r="J4" s="824"/>
      <c r="K4" s="824"/>
      <c r="L4" s="824" t="s">
        <v>99</v>
      </c>
      <c r="M4" s="832"/>
      <c r="N4" s="824"/>
      <c r="O4" s="830" t="s">
        <v>109</v>
      </c>
      <c r="P4" s="226" t="s">
        <v>43</v>
      </c>
    </row>
    <row r="5" spans="1:20" s="147" customFormat="1" ht="15.95" customHeight="1" x14ac:dyDescent="0.15">
      <c r="A5" s="146"/>
      <c r="B5" s="825"/>
      <c r="C5" s="825"/>
      <c r="D5" s="825"/>
      <c r="E5" s="825"/>
      <c r="F5" s="825"/>
      <c r="G5" s="825"/>
      <c r="H5" s="146"/>
      <c r="I5" s="825"/>
      <c r="J5" s="825"/>
      <c r="K5" s="825"/>
      <c r="L5" s="825"/>
      <c r="M5" s="833"/>
      <c r="N5" s="825"/>
      <c r="O5" s="831"/>
      <c r="P5" s="829" t="s">
        <v>109</v>
      </c>
    </row>
    <row r="6" spans="1:20" s="147" customFormat="1" ht="15.95" customHeight="1" x14ac:dyDescent="0.15">
      <c r="A6" s="146"/>
      <c r="B6" s="826" t="s">
        <v>88</v>
      </c>
      <c r="C6" s="827" t="s">
        <v>505</v>
      </c>
      <c r="D6" s="829" t="s">
        <v>506</v>
      </c>
      <c r="E6" s="808" t="s">
        <v>88</v>
      </c>
      <c r="F6" s="827" t="s">
        <v>489</v>
      </c>
      <c r="G6" s="829" t="s">
        <v>507</v>
      </c>
      <c r="H6" s="146"/>
      <c r="I6" s="826" t="s">
        <v>88</v>
      </c>
      <c r="J6" s="827" t="s">
        <v>508</v>
      </c>
      <c r="K6" s="829" t="s">
        <v>509</v>
      </c>
      <c r="L6" s="826" t="s">
        <v>380</v>
      </c>
      <c r="M6" s="827" t="s">
        <v>493</v>
      </c>
      <c r="N6" s="829" t="s">
        <v>510</v>
      </c>
      <c r="O6" s="831"/>
      <c r="P6" s="829"/>
    </row>
    <row r="7" spans="1:20" s="147" customFormat="1" ht="15.95" customHeight="1" x14ac:dyDescent="0.15">
      <c r="A7" s="146"/>
      <c r="B7" s="826"/>
      <c r="C7" s="828"/>
      <c r="D7" s="829"/>
      <c r="E7" s="808"/>
      <c r="F7" s="828"/>
      <c r="G7" s="829"/>
      <c r="H7" s="146"/>
      <c r="I7" s="826"/>
      <c r="J7" s="828"/>
      <c r="K7" s="829"/>
      <c r="L7" s="826"/>
      <c r="M7" s="828"/>
      <c r="N7" s="829"/>
      <c r="O7" s="254" t="s">
        <v>312</v>
      </c>
      <c r="P7" s="229" t="s">
        <v>92</v>
      </c>
    </row>
    <row r="8" spans="1:20" s="147" customFormat="1" ht="15.95" customHeight="1" x14ac:dyDescent="0.15">
      <c r="A8" s="231" t="s">
        <v>93</v>
      </c>
      <c r="B8" s="232" t="s">
        <v>44</v>
      </c>
      <c r="C8" s="216" t="s">
        <v>45</v>
      </c>
      <c r="D8" s="234" t="s">
        <v>46</v>
      </c>
      <c r="E8" s="215" t="s">
        <v>47</v>
      </c>
      <c r="F8" s="216" t="s">
        <v>48</v>
      </c>
      <c r="G8" s="234" t="s">
        <v>49</v>
      </c>
      <c r="H8" s="231" t="s">
        <v>93</v>
      </c>
      <c r="I8" s="232" t="s">
        <v>50</v>
      </c>
      <c r="J8" s="233" t="s">
        <v>51</v>
      </c>
      <c r="K8" s="234" t="s">
        <v>52</v>
      </c>
      <c r="L8" s="232" t="s">
        <v>96</v>
      </c>
      <c r="M8" s="233" t="s">
        <v>53</v>
      </c>
      <c r="N8" s="234" t="s">
        <v>54</v>
      </c>
      <c r="O8" s="255" t="s">
        <v>97</v>
      </c>
      <c r="P8" s="234" t="s">
        <v>98</v>
      </c>
      <c r="R8" s="237"/>
      <c r="S8" s="237"/>
      <c r="T8" s="237"/>
    </row>
    <row r="9" spans="1:20" s="243" customFormat="1" ht="15.95" customHeight="1" x14ac:dyDescent="0.15">
      <c r="A9" s="266" t="s">
        <v>55</v>
      </c>
      <c r="B9" s="528">
        <v>21008</v>
      </c>
      <c r="C9" s="511">
        <v>121</v>
      </c>
      <c r="D9" s="529">
        <v>20887</v>
      </c>
      <c r="E9" s="528">
        <v>7766649</v>
      </c>
      <c r="F9" s="511">
        <v>4705</v>
      </c>
      <c r="G9" s="529">
        <v>7761944</v>
      </c>
      <c r="H9" s="266" t="s">
        <v>55</v>
      </c>
      <c r="I9" s="528">
        <v>412351987</v>
      </c>
      <c r="J9" s="511">
        <v>11840</v>
      </c>
      <c r="K9" s="325">
        <v>412340147</v>
      </c>
      <c r="L9" s="162">
        <f t="shared" ref="L9:N10" si="0">(I9/E9)*1000</f>
        <v>53092.651283713225</v>
      </c>
      <c r="M9" s="238">
        <f t="shared" si="0"/>
        <v>2516.471838469713</v>
      </c>
      <c r="N9" s="239">
        <f t="shared" si="0"/>
        <v>53123.308671126717</v>
      </c>
      <c r="O9" s="256"/>
      <c r="P9" s="164"/>
      <c r="R9" s="241"/>
      <c r="S9" s="242"/>
      <c r="T9" s="242"/>
    </row>
    <row r="10" spans="1:20" s="243" customFormat="1" ht="15.95" customHeight="1" x14ac:dyDescent="0.15">
      <c r="A10" s="267" t="s">
        <v>56</v>
      </c>
      <c r="B10" s="517">
        <v>5095</v>
      </c>
      <c r="C10" s="518">
        <v>124</v>
      </c>
      <c r="D10" s="519">
        <v>4971</v>
      </c>
      <c r="E10" s="517">
        <v>916063</v>
      </c>
      <c r="F10" s="518">
        <v>2802</v>
      </c>
      <c r="G10" s="519">
        <v>913261</v>
      </c>
      <c r="H10" s="267" t="s">
        <v>56</v>
      </c>
      <c r="I10" s="517">
        <v>35515295</v>
      </c>
      <c r="J10" s="518">
        <v>11089</v>
      </c>
      <c r="K10" s="327">
        <v>35504206</v>
      </c>
      <c r="L10" s="149">
        <f t="shared" si="0"/>
        <v>38769.489653004217</v>
      </c>
      <c r="M10" s="244">
        <f t="shared" si="0"/>
        <v>3957.5303354746611</v>
      </c>
      <c r="N10" s="245">
        <f t="shared" si="0"/>
        <v>38876.297137401023</v>
      </c>
      <c r="O10" s="155"/>
      <c r="P10" s="151"/>
      <c r="R10" s="241"/>
      <c r="S10" s="242"/>
      <c r="T10" s="242"/>
    </row>
    <row r="11" spans="1:20" s="243" customFormat="1" ht="15.95" customHeight="1" x14ac:dyDescent="0.15">
      <c r="A11" s="267" t="s">
        <v>57</v>
      </c>
      <c r="B11" s="517">
        <v>3842</v>
      </c>
      <c r="C11" s="518">
        <v>90</v>
      </c>
      <c r="D11" s="519">
        <v>3752</v>
      </c>
      <c r="E11" s="517">
        <v>824689</v>
      </c>
      <c r="F11" s="518">
        <v>2123</v>
      </c>
      <c r="G11" s="519">
        <v>822566</v>
      </c>
      <c r="H11" s="267" t="s">
        <v>57</v>
      </c>
      <c r="I11" s="517">
        <v>36218052</v>
      </c>
      <c r="J11" s="518">
        <v>7240</v>
      </c>
      <c r="K11" s="327">
        <v>36210812</v>
      </c>
      <c r="L11" s="149">
        <f t="shared" ref="L11:L44" si="1">(I11/E11)*1000</f>
        <v>43917.224553740867</v>
      </c>
      <c r="M11" s="244">
        <f t="shared" ref="M11:M44" si="2">(J11/F11)*1000</f>
        <v>3410.2684879886951</v>
      </c>
      <c r="N11" s="245">
        <f t="shared" ref="N11:N44" si="3">(K11/G11)*1000</f>
        <v>44021.770897411276</v>
      </c>
      <c r="O11" s="155"/>
      <c r="P11" s="151"/>
      <c r="R11" s="241"/>
      <c r="S11" s="242"/>
      <c r="T11" s="242"/>
    </row>
    <row r="12" spans="1:20" s="243" customFormat="1" ht="15.95" customHeight="1" x14ac:dyDescent="0.15">
      <c r="A12" s="267" t="s">
        <v>58</v>
      </c>
      <c r="B12" s="517">
        <v>11606</v>
      </c>
      <c r="C12" s="518">
        <v>624</v>
      </c>
      <c r="D12" s="519">
        <v>10982</v>
      </c>
      <c r="E12" s="517">
        <v>2521336</v>
      </c>
      <c r="F12" s="518">
        <v>17649</v>
      </c>
      <c r="G12" s="519">
        <v>2503687</v>
      </c>
      <c r="H12" s="267" t="s">
        <v>58</v>
      </c>
      <c r="I12" s="517">
        <v>91939138</v>
      </c>
      <c r="J12" s="518">
        <v>54282</v>
      </c>
      <c r="K12" s="327">
        <v>91884856</v>
      </c>
      <c r="L12" s="149">
        <f t="shared" si="1"/>
        <v>36464.452972551058</v>
      </c>
      <c r="M12" s="244">
        <f t="shared" si="2"/>
        <v>3075.6416794152642</v>
      </c>
      <c r="N12" s="245">
        <f t="shared" si="3"/>
        <v>36699.817509137523</v>
      </c>
      <c r="O12" s="155"/>
      <c r="P12" s="151"/>
      <c r="R12" s="241"/>
      <c r="S12" s="242"/>
      <c r="T12" s="242"/>
    </row>
    <row r="13" spans="1:20" s="243" customFormat="1" ht="15.95" customHeight="1" x14ac:dyDescent="0.15">
      <c r="A13" s="267" t="s">
        <v>59</v>
      </c>
      <c r="B13" s="517">
        <v>11667</v>
      </c>
      <c r="C13" s="518">
        <v>798</v>
      </c>
      <c r="D13" s="519">
        <v>10869</v>
      </c>
      <c r="E13" s="517">
        <v>3855472</v>
      </c>
      <c r="F13" s="518">
        <v>10129</v>
      </c>
      <c r="G13" s="519">
        <v>3845343</v>
      </c>
      <c r="H13" s="267" t="s">
        <v>59</v>
      </c>
      <c r="I13" s="517">
        <v>189516407</v>
      </c>
      <c r="J13" s="518">
        <v>48536</v>
      </c>
      <c r="K13" s="327">
        <v>189467871</v>
      </c>
      <c r="L13" s="149">
        <f t="shared" si="1"/>
        <v>49155.176590570489</v>
      </c>
      <c r="M13" s="244">
        <f t="shared" si="2"/>
        <v>4791.7859611017866</v>
      </c>
      <c r="N13" s="245">
        <f t="shared" si="3"/>
        <v>49272.033990205811</v>
      </c>
      <c r="O13" s="155"/>
      <c r="P13" s="151"/>
      <c r="R13" s="241"/>
      <c r="S13" s="242"/>
      <c r="T13" s="242"/>
    </row>
    <row r="14" spans="1:20" s="243" customFormat="1" ht="15.95" customHeight="1" x14ac:dyDescent="0.15">
      <c r="A14" s="267" t="s">
        <v>60</v>
      </c>
      <c r="B14" s="517">
        <v>2232</v>
      </c>
      <c r="C14" s="518">
        <v>63</v>
      </c>
      <c r="D14" s="519">
        <v>2169</v>
      </c>
      <c r="E14" s="517">
        <v>585755</v>
      </c>
      <c r="F14" s="518">
        <v>2428</v>
      </c>
      <c r="G14" s="519">
        <v>583327</v>
      </c>
      <c r="H14" s="267" t="s">
        <v>60</v>
      </c>
      <c r="I14" s="517">
        <v>22200112</v>
      </c>
      <c r="J14" s="518">
        <v>6275</v>
      </c>
      <c r="K14" s="327">
        <v>22193837</v>
      </c>
      <c r="L14" s="149">
        <f t="shared" si="1"/>
        <v>37899.995732003998</v>
      </c>
      <c r="M14" s="244">
        <f t="shared" si="2"/>
        <v>2584.4316309719934</v>
      </c>
      <c r="N14" s="245">
        <f t="shared" si="3"/>
        <v>38046.99079590007</v>
      </c>
      <c r="O14" s="155"/>
      <c r="P14" s="151"/>
      <c r="R14" s="241"/>
      <c r="S14" s="242"/>
      <c r="T14" s="242"/>
    </row>
    <row r="15" spans="1:20" s="243" customFormat="1" ht="15.95" customHeight="1" x14ac:dyDescent="0.15">
      <c r="A15" s="267" t="s">
        <v>61</v>
      </c>
      <c r="B15" s="517">
        <v>3724</v>
      </c>
      <c r="C15" s="518">
        <v>109</v>
      </c>
      <c r="D15" s="519">
        <v>3615</v>
      </c>
      <c r="E15" s="517">
        <v>642710</v>
      </c>
      <c r="F15" s="518">
        <v>4006</v>
      </c>
      <c r="G15" s="519">
        <v>638704</v>
      </c>
      <c r="H15" s="267" t="s">
        <v>61</v>
      </c>
      <c r="I15" s="517">
        <v>17734801</v>
      </c>
      <c r="J15" s="518">
        <v>11842</v>
      </c>
      <c r="K15" s="327">
        <v>17722959</v>
      </c>
      <c r="L15" s="149">
        <f t="shared" si="1"/>
        <v>27593.784132812623</v>
      </c>
      <c r="M15" s="244">
        <f t="shared" si="2"/>
        <v>2956.0659011482776</v>
      </c>
      <c r="N15" s="245">
        <f t="shared" si="3"/>
        <v>27748.313772890102</v>
      </c>
      <c r="O15" s="155"/>
      <c r="P15" s="151"/>
      <c r="R15" s="241"/>
      <c r="S15" s="242"/>
      <c r="T15" s="242"/>
    </row>
    <row r="16" spans="1:20" s="243" customFormat="1" ht="15.95" customHeight="1" x14ac:dyDescent="0.15">
      <c r="A16" s="267" t="s">
        <v>62</v>
      </c>
      <c r="B16" s="517">
        <v>14443</v>
      </c>
      <c r="C16" s="518">
        <v>683</v>
      </c>
      <c r="D16" s="519">
        <v>13760</v>
      </c>
      <c r="E16" s="517">
        <v>2990745</v>
      </c>
      <c r="F16" s="518">
        <v>19470</v>
      </c>
      <c r="G16" s="519">
        <v>2971275</v>
      </c>
      <c r="H16" s="267" t="s">
        <v>62</v>
      </c>
      <c r="I16" s="517">
        <v>91408378</v>
      </c>
      <c r="J16" s="518">
        <v>55237</v>
      </c>
      <c r="K16" s="327">
        <v>91353141</v>
      </c>
      <c r="L16" s="149">
        <f t="shared" si="1"/>
        <v>30563.748497447959</v>
      </c>
      <c r="M16" s="244">
        <f t="shared" si="2"/>
        <v>2837.0313302516693</v>
      </c>
      <c r="N16" s="245">
        <f t="shared" si="3"/>
        <v>30745.434535679127</v>
      </c>
      <c r="O16" s="155"/>
      <c r="P16" s="151"/>
      <c r="R16" s="241"/>
      <c r="S16" s="242"/>
      <c r="T16" s="242"/>
    </row>
    <row r="17" spans="1:20" s="243" customFormat="1" ht="15.95" customHeight="1" x14ac:dyDescent="0.15">
      <c r="A17" s="267" t="s">
        <v>63</v>
      </c>
      <c r="B17" s="517">
        <v>1821</v>
      </c>
      <c r="C17" s="518">
        <v>50</v>
      </c>
      <c r="D17" s="519">
        <v>1771</v>
      </c>
      <c r="E17" s="517">
        <v>266402</v>
      </c>
      <c r="F17" s="518">
        <v>1228</v>
      </c>
      <c r="G17" s="519">
        <v>265174</v>
      </c>
      <c r="H17" s="267" t="s">
        <v>63</v>
      </c>
      <c r="I17" s="517">
        <v>13164969</v>
      </c>
      <c r="J17" s="518">
        <v>5253</v>
      </c>
      <c r="K17" s="327">
        <v>13159716</v>
      </c>
      <c r="L17" s="149">
        <f t="shared" si="1"/>
        <v>49417.68079819221</v>
      </c>
      <c r="M17" s="244">
        <f t="shared" si="2"/>
        <v>4277.6872964169379</v>
      </c>
      <c r="N17" s="245">
        <f t="shared" si="3"/>
        <v>49626.720568381512</v>
      </c>
      <c r="O17" s="155"/>
      <c r="P17" s="151"/>
      <c r="R17" s="241"/>
      <c r="S17" s="242"/>
      <c r="T17" s="242"/>
    </row>
    <row r="18" spans="1:20" s="243" customFormat="1" ht="15.95" customHeight="1" x14ac:dyDescent="0.15">
      <c r="A18" s="267" t="s">
        <v>64</v>
      </c>
      <c r="B18" s="517">
        <v>3974</v>
      </c>
      <c r="C18" s="518">
        <v>43</v>
      </c>
      <c r="D18" s="519">
        <v>3931</v>
      </c>
      <c r="E18" s="517">
        <v>1064252</v>
      </c>
      <c r="F18" s="518">
        <v>886</v>
      </c>
      <c r="G18" s="519">
        <v>1063366</v>
      </c>
      <c r="H18" s="267" t="s">
        <v>64</v>
      </c>
      <c r="I18" s="517">
        <v>44668714</v>
      </c>
      <c r="J18" s="518">
        <v>4277</v>
      </c>
      <c r="K18" s="327">
        <v>44664437</v>
      </c>
      <c r="L18" s="149">
        <f t="shared" si="1"/>
        <v>41971.93333909638</v>
      </c>
      <c r="M18" s="244">
        <f t="shared" si="2"/>
        <v>4827.3137697516931</v>
      </c>
      <c r="N18" s="245">
        <f t="shared" si="3"/>
        <v>42002.882356592178</v>
      </c>
      <c r="O18" s="155"/>
      <c r="P18" s="151"/>
      <c r="R18" s="241"/>
      <c r="S18" s="242"/>
      <c r="T18" s="242"/>
    </row>
    <row r="19" spans="1:20" s="243" customFormat="1" ht="15.95" customHeight="1" x14ac:dyDescent="0.15">
      <c r="A19" s="267" t="s">
        <v>65</v>
      </c>
      <c r="B19" s="521">
        <v>3399</v>
      </c>
      <c r="C19" s="522">
        <v>76</v>
      </c>
      <c r="D19" s="523">
        <v>3323</v>
      </c>
      <c r="E19" s="521">
        <v>613748</v>
      </c>
      <c r="F19" s="522">
        <v>2741</v>
      </c>
      <c r="G19" s="523">
        <v>611007</v>
      </c>
      <c r="H19" s="267" t="s">
        <v>65</v>
      </c>
      <c r="I19" s="521">
        <v>15981523</v>
      </c>
      <c r="J19" s="522">
        <v>7861</v>
      </c>
      <c r="K19" s="329">
        <v>15973662</v>
      </c>
      <c r="L19" s="152">
        <f t="shared" si="1"/>
        <v>26039.226197071108</v>
      </c>
      <c r="M19" s="246">
        <f t="shared" si="2"/>
        <v>2867.9314118934694</v>
      </c>
      <c r="N19" s="247">
        <f t="shared" si="3"/>
        <v>26143.173482464197</v>
      </c>
      <c r="O19" s="257"/>
      <c r="P19" s="154"/>
      <c r="R19" s="241"/>
      <c r="S19" s="242"/>
      <c r="T19" s="242"/>
    </row>
    <row r="20" spans="1:20" s="243" customFormat="1" ht="15.95" customHeight="1" x14ac:dyDescent="0.15">
      <c r="A20" s="267" t="s">
        <v>382</v>
      </c>
      <c r="B20" s="521">
        <v>3872</v>
      </c>
      <c r="C20" s="522">
        <v>178</v>
      </c>
      <c r="D20" s="523">
        <v>3694</v>
      </c>
      <c r="E20" s="521">
        <v>929035</v>
      </c>
      <c r="F20" s="522">
        <v>8918</v>
      </c>
      <c r="G20" s="523">
        <v>920117</v>
      </c>
      <c r="H20" s="267" t="s">
        <v>382</v>
      </c>
      <c r="I20" s="521">
        <v>36899604</v>
      </c>
      <c r="J20" s="522">
        <v>17896</v>
      </c>
      <c r="K20" s="329">
        <v>36881708</v>
      </c>
      <c r="L20" s="152">
        <f>(I20/E20)*1000</f>
        <v>39718.206526126574</v>
      </c>
      <c r="M20" s="246">
        <f>(J20/F20)*1000</f>
        <v>2006.7279659116393</v>
      </c>
      <c r="N20" s="247">
        <f>(K20/G20)*1000</f>
        <v>40083.715440536369</v>
      </c>
      <c r="O20" s="257"/>
      <c r="P20" s="154"/>
      <c r="R20" s="241"/>
      <c r="S20" s="242"/>
      <c r="T20" s="242"/>
    </row>
    <row r="21" spans="1:20" s="243" customFormat="1" ht="15.95" customHeight="1" x14ac:dyDescent="0.15">
      <c r="A21" s="267" t="s">
        <v>383</v>
      </c>
      <c r="B21" s="517">
        <v>13539</v>
      </c>
      <c r="C21" s="522">
        <v>287</v>
      </c>
      <c r="D21" s="519">
        <v>13252</v>
      </c>
      <c r="E21" s="517">
        <v>2841155</v>
      </c>
      <c r="F21" s="522">
        <v>9146</v>
      </c>
      <c r="G21" s="519">
        <v>2832009</v>
      </c>
      <c r="H21" s="267" t="s">
        <v>383</v>
      </c>
      <c r="I21" s="517">
        <v>97268757</v>
      </c>
      <c r="J21" s="522">
        <v>24355</v>
      </c>
      <c r="K21" s="329">
        <v>97244402</v>
      </c>
      <c r="L21" s="152">
        <f t="shared" si="1"/>
        <v>34235.639027085817</v>
      </c>
      <c r="M21" s="246">
        <f t="shared" si="2"/>
        <v>2662.9127487426199</v>
      </c>
      <c r="N21" s="247">
        <f t="shared" si="3"/>
        <v>34337.603446881702</v>
      </c>
      <c r="O21" s="155"/>
      <c r="P21" s="154"/>
      <c r="R21" s="241"/>
      <c r="S21" s="242"/>
      <c r="T21" s="242"/>
    </row>
    <row r="22" spans="1:20" s="243" customFormat="1" ht="15.95" customHeight="1" x14ac:dyDescent="0.15">
      <c r="A22" s="267" t="s">
        <v>427</v>
      </c>
      <c r="B22" s="517">
        <v>3495</v>
      </c>
      <c r="C22" s="518">
        <v>61</v>
      </c>
      <c r="D22" s="519">
        <v>3434</v>
      </c>
      <c r="E22" s="517">
        <v>709082</v>
      </c>
      <c r="F22" s="518">
        <v>5288</v>
      </c>
      <c r="G22" s="519">
        <v>703794</v>
      </c>
      <c r="H22" s="267" t="s">
        <v>427</v>
      </c>
      <c r="I22" s="517">
        <v>26715812</v>
      </c>
      <c r="J22" s="518">
        <v>242859</v>
      </c>
      <c r="K22" s="519">
        <v>26472953</v>
      </c>
      <c r="L22" s="152">
        <f>(I22/E22)*1000</f>
        <v>37676.618501104247</v>
      </c>
      <c r="M22" s="244">
        <f>(J22/F22)*1000</f>
        <v>45926.437216338883</v>
      </c>
      <c r="N22" s="245">
        <f>(K22/G22)*1000</f>
        <v>37614.632974989836</v>
      </c>
      <c r="O22" s="155"/>
      <c r="P22" s="151"/>
      <c r="R22" s="241"/>
      <c r="S22" s="242"/>
      <c r="T22" s="242"/>
    </row>
    <row r="23" spans="1:20" s="243" customFormat="1" ht="15.95" customHeight="1" x14ac:dyDescent="0.15">
      <c r="A23" s="156" t="s">
        <v>66</v>
      </c>
      <c r="B23" s="296">
        <f t="shared" ref="B23:K23" si="4">SUM(B9:B22)</f>
        <v>103717</v>
      </c>
      <c r="C23" s="297">
        <f t="shared" si="4"/>
        <v>3307</v>
      </c>
      <c r="D23" s="299">
        <f t="shared" si="4"/>
        <v>100410</v>
      </c>
      <c r="E23" s="296">
        <f t="shared" si="4"/>
        <v>26527093</v>
      </c>
      <c r="F23" s="297">
        <f t="shared" si="4"/>
        <v>91519</v>
      </c>
      <c r="G23" s="299">
        <f t="shared" si="4"/>
        <v>26435574</v>
      </c>
      <c r="H23" s="156" t="s">
        <v>66</v>
      </c>
      <c r="I23" s="296">
        <f t="shared" si="4"/>
        <v>1131583549</v>
      </c>
      <c r="J23" s="297">
        <f t="shared" si="4"/>
        <v>508842</v>
      </c>
      <c r="K23" s="299">
        <f t="shared" si="4"/>
        <v>1131074707</v>
      </c>
      <c r="L23" s="160">
        <f t="shared" si="1"/>
        <v>42657.65378060838</v>
      </c>
      <c r="M23" s="277">
        <f t="shared" si="2"/>
        <v>5559.9602268381432</v>
      </c>
      <c r="N23" s="249">
        <f t="shared" si="3"/>
        <v>42786.084652445978</v>
      </c>
      <c r="O23" s="258"/>
      <c r="P23" s="161"/>
      <c r="R23" s="241"/>
      <c r="S23" s="242"/>
      <c r="T23" s="242"/>
    </row>
    <row r="24" spans="1:20" s="243" customFormat="1" ht="15.95" customHeight="1" x14ac:dyDescent="0.15">
      <c r="A24" s="266" t="s">
        <v>67</v>
      </c>
      <c r="B24" s="528">
        <v>2254</v>
      </c>
      <c r="C24" s="511">
        <v>48</v>
      </c>
      <c r="D24" s="529">
        <v>2206</v>
      </c>
      <c r="E24" s="528">
        <v>505294</v>
      </c>
      <c r="F24" s="511">
        <v>1801</v>
      </c>
      <c r="G24" s="529">
        <v>503493</v>
      </c>
      <c r="H24" s="266" t="s">
        <v>67</v>
      </c>
      <c r="I24" s="528">
        <v>19146414</v>
      </c>
      <c r="J24" s="511">
        <v>4816</v>
      </c>
      <c r="K24" s="529">
        <v>19141598</v>
      </c>
      <c r="L24" s="278">
        <f t="shared" si="1"/>
        <v>37891.631406666223</v>
      </c>
      <c r="M24" s="238">
        <f t="shared" si="2"/>
        <v>2674.0699611327041</v>
      </c>
      <c r="N24" s="239">
        <f t="shared" si="3"/>
        <v>38017.605011390428</v>
      </c>
      <c r="O24" s="256"/>
      <c r="P24" s="164"/>
      <c r="R24" s="241"/>
      <c r="S24" s="242"/>
      <c r="T24" s="242"/>
    </row>
    <row r="25" spans="1:20" s="243" customFormat="1" ht="15.95" customHeight="1" x14ac:dyDescent="0.15">
      <c r="A25" s="267" t="s">
        <v>68</v>
      </c>
      <c r="B25" s="517">
        <v>919</v>
      </c>
      <c r="C25" s="518">
        <v>44</v>
      </c>
      <c r="D25" s="519">
        <v>875</v>
      </c>
      <c r="E25" s="517">
        <v>103152</v>
      </c>
      <c r="F25" s="518">
        <v>1515</v>
      </c>
      <c r="G25" s="519">
        <v>101637</v>
      </c>
      <c r="H25" s="267" t="s">
        <v>68</v>
      </c>
      <c r="I25" s="517">
        <v>2347745</v>
      </c>
      <c r="J25" s="518">
        <v>4114</v>
      </c>
      <c r="K25" s="519">
        <v>2343631</v>
      </c>
      <c r="L25" s="152">
        <f t="shared" si="1"/>
        <v>22760.053125484719</v>
      </c>
      <c r="M25" s="244">
        <f t="shared" si="2"/>
        <v>2715.5115511551157</v>
      </c>
      <c r="N25" s="245">
        <f t="shared" si="3"/>
        <v>23058.836840914235</v>
      </c>
      <c r="O25" s="155"/>
      <c r="P25" s="151"/>
      <c r="R25" s="241"/>
      <c r="S25" s="242"/>
      <c r="T25" s="242"/>
    </row>
    <row r="26" spans="1:20" s="243" customFormat="1" ht="15.95" customHeight="1" x14ac:dyDescent="0.15">
      <c r="A26" s="267" t="s">
        <v>69</v>
      </c>
      <c r="B26" s="517">
        <v>1651</v>
      </c>
      <c r="C26" s="518">
        <v>59</v>
      </c>
      <c r="D26" s="519">
        <v>1592</v>
      </c>
      <c r="E26" s="517">
        <v>324334</v>
      </c>
      <c r="F26" s="518">
        <v>2499</v>
      </c>
      <c r="G26" s="519">
        <v>321835</v>
      </c>
      <c r="H26" s="267" t="s">
        <v>69</v>
      </c>
      <c r="I26" s="517">
        <v>7148720</v>
      </c>
      <c r="J26" s="518">
        <v>5337</v>
      </c>
      <c r="K26" s="519">
        <v>7143383</v>
      </c>
      <c r="L26" s="152">
        <f t="shared" si="1"/>
        <v>22041.229103331752</v>
      </c>
      <c r="M26" s="244">
        <f t="shared" si="2"/>
        <v>2135.6542617046821</v>
      </c>
      <c r="N26" s="245">
        <f t="shared" si="3"/>
        <v>22195.792875231095</v>
      </c>
      <c r="O26" s="155"/>
      <c r="P26" s="151"/>
      <c r="R26" s="241"/>
      <c r="S26" s="242"/>
      <c r="T26" s="242"/>
    </row>
    <row r="27" spans="1:20" s="243" customFormat="1" ht="15.95" customHeight="1" x14ac:dyDescent="0.15">
      <c r="A27" s="267" t="s">
        <v>70</v>
      </c>
      <c r="B27" s="517">
        <v>2690</v>
      </c>
      <c r="C27" s="518">
        <v>41</v>
      </c>
      <c r="D27" s="519">
        <v>2649</v>
      </c>
      <c r="E27" s="517">
        <v>597261</v>
      </c>
      <c r="F27" s="518">
        <v>1926</v>
      </c>
      <c r="G27" s="519">
        <v>595335</v>
      </c>
      <c r="H27" s="267" t="s">
        <v>70</v>
      </c>
      <c r="I27" s="517">
        <v>19147108</v>
      </c>
      <c r="J27" s="518">
        <v>4388</v>
      </c>
      <c r="K27" s="519">
        <v>19142720</v>
      </c>
      <c r="L27" s="152">
        <f t="shared" si="1"/>
        <v>32058.192314582739</v>
      </c>
      <c r="M27" s="244">
        <f t="shared" si="2"/>
        <v>2278.2969885773623</v>
      </c>
      <c r="N27" s="245">
        <f t="shared" si="3"/>
        <v>32154.534841727767</v>
      </c>
      <c r="O27" s="155"/>
      <c r="P27" s="151"/>
      <c r="R27" s="241"/>
      <c r="S27" s="242"/>
      <c r="T27" s="242"/>
    </row>
    <row r="28" spans="1:20" s="243" customFormat="1" ht="15.95" customHeight="1" x14ac:dyDescent="0.15">
      <c r="A28" s="267" t="s">
        <v>71</v>
      </c>
      <c r="B28" s="517">
        <v>2695</v>
      </c>
      <c r="C28" s="518">
        <v>14</v>
      </c>
      <c r="D28" s="519">
        <v>2681</v>
      </c>
      <c r="E28" s="517">
        <v>959289</v>
      </c>
      <c r="F28" s="518">
        <v>648</v>
      </c>
      <c r="G28" s="519">
        <v>958641</v>
      </c>
      <c r="H28" s="267" t="s">
        <v>71</v>
      </c>
      <c r="I28" s="517">
        <v>36728199</v>
      </c>
      <c r="J28" s="518">
        <v>1123</v>
      </c>
      <c r="K28" s="519">
        <v>36727076</v>
      </c>
      <c r="L28" s="152">
        <f t="shared" si="1"/>
        <v>38286.896857985448</v>
      </c>
      <c r="M28" s="244">
        <f t="shared" si="2"/>
        <v>1733.0246913580247</v>
      </c>
      <c r="N28" s="245">
        <f t="shared" si="3"/>
        <v>38311.605700152613</v>
      </c>
      <c r="O28" s="155"/>
      <c r="P28" s="151"/>
      <c r="R28" s="241"/>
      <c r="S28" s="242"/>
      <c r="T28" s="242"/>
    </row>
    <row r="29" spans="1:20" s="243" customFormat="1" ht="15.95" customHeight="1" x14ac:dyDescent="0.15">
      <c r="A29" s="267" t="s">
        <v>384</v>
      </c>
      <c r="B29" s="517">
        <v>457</v>
      </c>
      <c r="C29" s="518">
        <v>7</v>
      </c>
      <c r="D29" s="519">
        <v>450</v>
      </c>
      <c r="E29" s="517">
        <v>101465</v>
      </c>
      <c r="F29" s="518">
        <v>398</v>
      </c>
      <c r="G29" s="519">
        <v>101067</v>
      </c>
      <c r="H29" s="267" t="s">
        <v>384</v>
      </c>
      <c r="I29" s="517">
        <v>3504191</v>
      </c>
      <c r="J29" s="518">
        <v>1232</v>
      </c>
      <c r="K29" s="519">
        <v>3502959</v>
      </c>
      <c r="L29" s="152">
        <f t="shared" si="1"/>
        <v>34535.958212191399</v>
      </c>
      <c r="M29" s="244">
        <f t="shared" si="2"/>
        <v>3095.4773869346736</v>
      </c>
      <c r="N29" s="245">
        <f t="shared" si="3"/>
        <v>34659.77025141738</v>
      </c>
      <c r="O29" s="155"/>
      <c r="P29" s="151"/>
      <c r="R29" s="241"/>
      <c r="S29" s="242"/>
      <c r="T29" s="242"/>
    </row>
    <row r="30" spans="1:20" s="243" customFormat="1" ht="15.95" customHeight="1" x14ac:dyDescent="0.15">
      <c r="A30" s="267" t="s">
        <v>429</v>
      </c>
      <c r="B30" s="517">
        <v>1443</v>
      </c>
      <c r="C30" s="518">
        <v>16</v>
      </c>
      <c r="D30" s="519">
        <v>1427</v>
      </c>
      <c r="E30" s="517">
        <v>1015322</v>
      </c>
      <c r="F30" s="518">
        <v>603</v>
      </c>
      <c r="G30" s="519">
        <v>1014719</v>
      </c>
      <c r="H30" s="267" t="s">
        <v>429</v>
      </c>
      <c r="I30" s="517">
        <v>40069797</v>
      </c>
      <c r="J30" s="518">
        <v>1484</v>
      </c>
      <c r="K30" s="519">
        <v>40068313</v>
      </c>
      <c r="L30" s="152">
        <f t="shared" si="1"/>
        <v>39465.112545576674</v>
      </c>
      <c r="M30" s="244">
        <f t="shared" si="2"/>
        <v>2461.0281923714761</v>
      </c>
      <c r="N30" s="245">
        <f t="shared" si="3"/>
        <v>39487.102340648002</v>
      </c>
      <c r="O30" s="155"/>
      <c r="P30" s="151"/>
      <c r="R30" s="241"/>
      <c r="S30" s="242"/>
      <c r="T30" s="242"/>
    </row>
    <row r="31" spans="1:20" s="243" customFormat="1" ht="15.95" customHeight="1" x14ac:dyDescent="0.15">
      <c r="A31" s="267" t="s">
        <v>72</v>
      </c>
      <c r="B31" s="517">
        <v>617</v>
      </c>
      <c r="C31" s="518">
        <v>8</v>
      </c>
      <c r="D31" s="519">
        <v>609</v>
      </c>
      <c r="E31" s="517">
        <v>142983</v>
      </c>
      <c r="F31" s="518">
        <v>211</v>
      </c>
      <c r="G31" s="519">
        <v>142772</v>
      </c>
      <c r="H31" s="267" t="s">
        <v>72</v>
      </c>
      <c r="I31" s="517">
        <v>5042079</v>
      </c>
      <c r="J31" s="518">
        <v>1180</v>
      </c>
      <c r="K31" s="519">
        <v>5040899</v>
      </c>
      <c r="L31" s="152">
        <f t="shared" si="1"/>
        <v>35263.48586894945</v>
      </c>
      <c r="M31" s="244">
        <f t="shared" si="2"/>
        <v>5592.4170616113743</v>
      </c>
      <c r="N31" s="245">
        <f t="shared" si="3"/>
        <v>35307.336172358722</v>
      </c>
      <c r="O31" s="155"/>
      <c r="P31" s="151"/>
      <c r="R31" s="241"/>
      <c r="S31" s="242"/>
      <c r="T31" s="242"/>
    </row>
    <row r="32" spans="1:20" s="243" customFormat="1" ht="15.95" customHeight="1" x14ac:dyDescent="0.15">
      <c r="A32" s="267" t="s">
        <v>73</v>
      </c>
      <c r="B32" s="517">
        <v>795</v>
      </c>
      <c r="C32" s="518">
        <v>36</v>
      </c>
      <c r="D32" s="519">
        <v>759</v>
      </c>
      <c r="E32" s="517">
        <v>158603</v>
      </c>
      <c r="F32" s="518">
        <v>1921</v>
      </c>
      <c r="G32" s="519">
        <v>156682</v>
      </c>
      <c r="H32" s="267" t="s">
        <v>73</v>
      </c>
      <c r="I32" s="517">
        <v>2392281</v>
      </c>
      <c r="J32" s="518">
        <v>3444</v>
      </c>
      <c r="K32" s="519">
        <v>2388837</v>
      </c>
      <c r="L32" s="152">
        <f t="shared" si="1"/>
        <v>15083.4536547228</v>
      </c>
      <c r="M32" s="244">
        <f t="shared" si="2"/>
        <v>1792.8162415408642</v>
      </c>
      <c r="N32" s="245">
        <f t="shared" si="3"/>
        <v>15246.403543482978</v>
      </c>
      <c r="O32" s="155"/>
      <c r="P32" s="151"/>
      <c r="R32" s="241"/>
      <c r="S32" s="242"/>
      <c r="T32" s="242"/>
    </row>
    <row r="33" spans="1:20" s="243" customFormat="1" ht="15.95" customHeight="1" x14ac:dyDescent="0.15">
      <c r="A33" s="267" t="s">
        <v>74</v>
      </c>
      <c r="B33" s="517">
        <v>641</v>
      </c>
      <c r="C33" s="518">
        <v>3</v>
      </c>
      <c r="D33" s="519">
        <v>638</v>
      </c>
      <c r="E33" s="517">
        <v>144365</v>
      </c>
      <c r="F33" s="518">
        <v>100</v>
      </c>
      <c r="G33" s="519">
        <v>144265</v>
      </c>
      <c r="H33" s="267" t="s">
        <v>74</v>
      </c>
      <c r="I33" s="517">
        <v>8082499</v>
      </c>
      <c r="J33" s="518">
        <v>337</v>
      </c>
      <c r="K33" s="519">
        <v>8082162</v>
      </c>
      <c r="L33" s="152">
        <f t="shared" si="1"/>
        <v>55986.554912894397</v>
      </c>
      <c r="M33" s="244">
        <f t="shared" si="2"/>
        <v>3370</v>
      </c>
      <c r="N33" s="245">
        <f t="shared" si="3"/>
        <v>56023.027068242467</v>
      </c>
      <c r="O33" s="155"/>
      <c r="P33" s="151"/>
      <c r="R33" s="241"/>
      <c r="S33" s="242"/>
      <c r="T33" s="242"/>
    </row>
    <row r="34" spans="1:20" s="243" customFormat="1" ht="15.95" customHeight="1" x14ac:dyDescent="0.15">
      <c r="A34" s="267" t="s">
        <v>75</v>
      </c>
      <c r="B34" s="517">
        <v>1173</v>
      </c>
      <c r="C34" s="518">
        <v>63</v>
      </c>
      <c r="D34" s="519">
        <v>1110</v>
      </c>
      <c r="E34" s="517">
        <v>189553</v>
      </c>
      <c r="F34" s="518">
        <v>2045</v>
      </c>
      <c r="G34" s="519">
        <v>187508</v>
      </c>
      <c r="H34" s="267" t="s">
        <v>75</v>
      </c>
      <c r="I34" s="517">
        <v>8410334</v>
      </c>
      <c r="J34" s="518">
        <v>3855</v>
      </c>
      <c r="K34" s="519">
        <v>8406479</v>
      </c>
      <c r="L34" s="152">
        <f t="shared" si="1"/>
        <v>44369.300406746399</v>
      </c>
      <c r="M34" s="244">
        <f t="shared" si="2"/>
        <v>1885.0855745721271</v>
      </c>
      <c r="N34" s="245">
        <f t="shared" si="3"/>
        <v>44832.641807282889</v>
      </c>
      <c r="O34" s="155"/>
      <c r="P34" s="151"/>
      <c r="R34" s="241"/>
      <c r="S34" s="242"/>
      <c r="T34" s="242"/>
    </row>
    <row r="35" spans="1:20" s="243" customFormat="1" ht="15.95" customHeight="1" x14ac:dyDescent="0.15">
      <c r="A35" s="267" t="s">
        <v>76</v>
      </c>
      <c r="B35" s="517">
        <v>996</v>
      </c>
      <c r="C35" s="518">
        <v>81</v>
      </c>
      <c r="D35" s="519">
        <v>915</v>
      </c>
      <c r="E35" s="517">
        <v>136032</v>
      </c>
      <c r="F35" s="518">
        <v>2910</v>
      </c>
      <c r="G35" s="519">
        <v>133122</v>
      </c>
      <c r="H35" s="267" t="s">
        <v>76</v>
      </c>
      <c r="I35" s="517">
        <v>3514551</v>
      </c>
      <c r="J35" s="518">
        <v>6597</v>
      </c>
      <c r="K35" s="519">
        <v>3507954</v>
      </c>
      <c r="L35" s="152">
        <f t="shared" si="1"/>
        <v>25836.207657021878</v>
      </c>
      <c r="M35" s="244">
        <f t="shared" si="2"/>
        <v>2267.0103092783506</v>
      </c>
      <c r="N35" s="245">
        <f t="shared" si="3"/>
        <v>26351.422003876145</v>
      </c>
      <c r="O35" s="155"/>
      <c r="P35" s="151"/>
      <c r="R35" s="241"/>
      <c r="S35" s="242"/>
      <c r="T35" s="242"/>
    </row>
    <row r="36" spans="1:20" s="243" customFormat="1" ht="15.95" customHeight="1" x14ac:dyDescent="0.15">
      <c r="A36" s="267" t="s">
        <v>79</v>
      </c>
      <c r="B36" s="517">
        <v>311</v>
      </c>
      <c r="C36" s="518">
        <v>10</v>
      </c>
      <c r="D36" s="519">
        <v>301</v>
      </c>
      <c r="E36" s="517">
        <v>46484</v>
      </c>
      <c r="F36" s="518">
        <v>396</v>
      </c>
      <c r="G36" s="519">
        <v>46088</v>
      </c>
      <c r="H36" s="267" t="s">
        <v>79</v>
      </c>
      <c r="I36" s="517">
        <v>680566</v>
      </c>
      <c r="J36" s="518">
        <v>1077</v>
      </c>
      <c r="K36" s="519">
        <v>679489</v>
      </c>
      <c r="L36" s="152">
        <f t="shared" si="1"/>
        <v>14640.865674210481</v>
      </c>
      <c r="M36" s="244">
        <f t="shared" si="2"/>
        <v>2719.6969696969695</v>
      </c>
      <c r="N36" s="245">
        <f t="shared" si="3"/>
        <v>14743.295434820344</v>
      </c>
      <c r="O36" s="155"/>
      <c r="P36" s="151"/>
      <c r="R36" s="241"/>
      <c r="S36" s="242"/>
      <c r="T36" s="242"/>
    </row>
    <row r="37" spans="1:20" s="243" customFormat="1" ht="15.95" customHeight="1" x14ac:dyDescent="0.15">
      <c r="A37" s="267" t="s">
        <v>80</v>
      </c>
      <c r="B37" s="517">
        <v>160</v>
      </c>
      <c r="C37" s="518">
        <v>0</v>
      </c>
      <c r="D37" s="519">
        <v>160</v>
      </c>
      <c r="E37" s="517">
        <v>32413</v>
      </c>
      <c r="F37" s="518">
        <v>0</v>
      </c>
      <c r="G37" s="519">
        <v>32413</v>
      </c>
      <c r="H37" s="267" t="s">
        <v>80</v>
      </c>
      <c r="I37" s="517">
        <v>1051341</v>
      </c>
      <c r="J37" s="518">
        <v>0</v>
      </c>
      <c r="K37" s="519">
        <v>1051341</v>
      </c>
      <c r="L37" s="152">
        <f t="shared" si="1"/>
        <v>32435.781939345325</v>
      </c>
      <c r="M37" s="244"/>
      <c r="N37" s="245">
        <f t="shared" si="3"/>
        <v>32435.781939345325</v>
      </c>
      <c r="O37" s="155"/>
      <c r="P37" s="151"/>
      <c r="R37" s="241"/>
      <c r="S37" s="242"/>
      <c r="T37" s="242"/>
    </row>
    <row r="38" spans="1:20" s="243" customFormat="1" ht="15.95" customHeight="1" x14ac:dyDescent="0.15">
      <c r="A38" s="267" t="s">
        <v>77</v>
      </c>
      <c r="B38" s="517">
        <v>760</v>
      </c>
      <c r="C38" s="518">
        <v>38</v>
      </c>
      <c r="D38" s="519">
        <v>722</v>
      </c>
      <c r="E38" s="517">
        <v>128749</v>
      </c>
      <c r="F38" s="518">
        <v>1484</v>
      </c>
      <c r="G38" s="519">
        <v>127265</v>
      </c>
      <c r="H38" s="267" t="s">
        <v>77</v>
      </c>
      <c r="I38" s="517">
        <v>3144012</v>
      </c>
      <c r="J38" s="518">
        <v>4223</v>
      </c>
      <c r="K38" s="519">
        <v>3139789</v>
      </c>
      <c r="L38" s="152">
        <f t="shared" si="1"/>
        <v>24419.700347187165</v>
      </c>
      <c r="M38" s="244">
        <f t="shared" ref="M38:N41" si="5">(J38/F38)*1000</f>
        <v>2845.6873315363878</v>
      </c>
      <c r="N38" s="245">
        <f t="shared" si="5"/>
        <v>24671.2686127372</v>
      </c>
      <c r="O38" s="155"/>
      <c r="P38" s="151"/>
      <c r="R38" s="241"/>
      <c r="S38" s="242"/>
      <c r="T38" s="242"/>
    </row>
    <row r="39" spans="1:20" s="243" customFormat="1" ht="15.95" customHeight="1" x14ac:dyDescent="0.15">
      <c r="A39" s="267" t="s">
        <v>81</v>
      </c>
      <c r="B39" s="517">
        <v>172</v>
      </c>
      <c r="C39" s="518">
        <v>11</v>
      </c>
      <c r="D39" s="519">
        <v>161</v>
      </c>
      <c r="E39" s="517">
        <v>29629</v>
      </c>
      <c r="F39" s="518">
        <v>344</v>
      </c>
      <c r="G39" s="519">
        <v>29285</v>
      </c>
      <c r="H39" s="267" t="s">
        <v>81</v>
      </c>
      <c r="I39" s="517">
        <v>561928</v>
      </c>
      <c r="J39" s="518">
        <v>1087</v>
      </c>
      <c r="K39" s="519">
        <v>560841</v>
      </c>
      <c r="L39" s="152">
        <f t="shared" si="1"/>
        <v>18965.473016301599</v>
      </c>
      <c r="M39" s="244">
        <f t="shared" si="5"/>
        <v>3159.8837209302328</v>
      </c>
      <c r="N39" s="245">
        <f t="shared" si="5"/>
        <v>19151.135393546185</v>
      </c>
      <c r="O39" s="155"/>
      <c r="P39" s="151"/>
      <c r="R39" s="241"/>
      <c r="S39" s="242"/>
      <c r="T39" s="242"/>
    </row>
    <row r="40" spans="1:20" s="243" customFormat="1" ht="15.95" customHeight="1" x14ac:dyDescent="0.15">
      <c r="A40" s="267" t="s">
        <v>82</v>
      </c>
      <c r="B40" s="517">
        <v>683</v>
      </c>
      <c r="C40" s="518">
        <v>49</v>
      </c>
      <c r="D40" s="519">
        <v>634</v>
      </c>
      <c r="E40" s="517">
        <v>100724</v>
      </c>
      <c r="F40" s="518">
        <v>1990</v>
      </c>
      <c r="G40" s="519">
        <v>98734</v>
      </c>
      <c r="H40" s="267" t="s">
        <v>82</v>
      </c>
      <c r="I40" s="517">
        <v>2360794</v>
      </c>
      <c r="J40" s="518">
        <v>3722</v>
      </c>
      <c r="K40" s="519">
        <v>2357072</v>
      </c>
      <c r="L40" s="152">
        <f t="shared" si="1"/>
        <v>23438.247091060719</v>
      </c>
      <c r="M40" s="244">
        <f t="shared" si="5"/>
        <v>1870.3517587939698</v>
      </c>
      <c r="N40" s="245">
        <f t="shared" si="5"/>
        <v>23872.951566836146</v>
      </c>
      <c r="O40" s="155"/>
      <c r="P40" s="151"/>
      <c r="R40" s="241"/>
      <c r="S40" s="242"/>
      <c r="T40" s="242"/>
    </row>
    <row r="41" spans="1:20" s="243" customFormat="1" ht="15.95" customHeight="1" x14ac:dyDescent="0.15">
      <c r="A41" s="267" t="s">
        <v>385</v>
      </c>
      <c r="B41" s="517">
        <v>1490</v>
      </c>
      <c r="C41" s="518">
        <v>83</v>
      </c>
      <c r="D41" s="519">
        <v>1407</v>
      </c>
      <c r="E41" s="517">
        <v>255350</v>
      </c>
      <c r="F41" s="518">
        <v>3557</v>
      </c>
      <c r="G41" s="519">
        <v>251793</v>
      </c>
      <c r="H41" s="267" t="s">
        <v>385</v>
      </c>
      <c r="I41" s="517">
        <v>4732849</v>
      </c>
      <c r="J41" s="518">
        <v>6908</v>
      </c>
      <c r="K41" s="519">
        <v>4725941</v>
      </c>
      <c r="L41" s="152">
        <f t="shared" si="1"/>
        <v>18534.752300763656</v>
      </c>
      <c r="M41" s="244">
        <f t="shared" si="5"/>
        <v>1942.0860275513073</v>
      </c>
      <c r="N41" s="245">
        <f t="shared" si="5"/>
        <v>18769.151644406316</v>
      </c>
      <c r="O41" s="155"/>
      <c r="P41" s="151"/>
      <c r="R41" s="241"/>
      <c r="S41" s="242"/>
      <c r="T41" s="242"/>
    </row>
    <row r="42" spans="1:20" s="147" customFormat="1" ht="15.95" customHeight="1" x14ac:dyDescent="0.15">
      <c r="A42" s="267" t="s">
        <v>78</v>
      </c>
      <c r="B42" s="517">
        <v>1322</v>
      </c>
      <c r="C42" s="518">
        <v>31</v>
      </c>
      <c r="D42" s="519">
        <v>1291</v>
      </c>
      <c r="E42" s="517">
        <v>226886</v>
      </c>
      <c r="F42" s="518">
        <v>1231</v>
      </c>
      <c r="G42" s="519">
        <v>225655</v>
      </c>
      <c r="H42" s="267" t="s">
        <v>78</v>
      </c>
      <c r="I42" s="517">
        <v>5339886</v>
      </c>
      <c r="J42" s="518">
        <v>2848</v>
      </c>
      <c r="K42" s="519">
        <v>5337038</v>
      </c>
      <c r="L42" s="152">
        <f t="shared" si="1"/>
        <v>23535.54648590041</v>
      </c>
      <c r="M42" s="244">
        <f t="shared" si="2"/>
        <v>2313.566206336312</v>
      </c>
      <c r="N42" s="245">
        <f t="shared" si="3"/>
        <v>23651.317276373222</v>
      </c>
      <c r="O42" s="155"/>
      <c r="P42" s="151"/>
      <c r="R42" s="237"/>
      <c r="S42" s="251"/>
      <c r="T42" s="251"/>
    </row>
    <row r="43" spans="1:20" ht="15.75" customHeight="1" x14ac:dyDescent="0.15">
      <c r="A43" s="211" t="s">
        <v>83</v>
      </c>
      <c r="B43" s="157">
        <f t="shared" ref="B43:K43" si="6">SUM(B24:B42)</f>
        <v>21229</v>
      </c>
      <c r="C43" s="297">
        <f t="shared" si="6"/>
        <v>642</v>
      </c>
      <c r="D43" s="159">
        <f t="shared" si="6"/>
        <v>20587</v>
      </c>
      <c r="E43" s="157">
        <f t="shared" si="6"/>
        <v>5197888</v>
      </c>
      <c r="F43" s="297">
        <f t="shared" si="6"/>
        <v>25579</v>
      </c>
      <c r="G43" s="159">
        <f t="shared" si="6"/>
        <v>5172309</v>
      </c>
      <c r="H43" s="211" t="s">
        <v>83</v>
      </c>
      <c r="I43" s="157">
        <f t="shared" si="6"/>
        <v>173405294</v>
      </c>
      <c r="J43" s="297">
        <f t="shared" si="6"/>
        <v>57772</v>
      </c>
      <c r="K43" s="159">
        <f t="shared" si="6"/>
        <v>173347522</v>
      </c>
      <c r="L43" s="160">
        <f t="shared" si="1"/>
        <v>33360.721508428032</v>
      </c>
      <c r="M43" s="248">
        <f t="shared" si="2"/>
        <v>2258.5714844208142</v>
      </c>
      <c r="N43" s="249">
        <f t="shared" si="3"/>
        <v>33514.533257777141</v>
      </c>
      <c r="O43" s="258"/>
      <c r="P43" s="161"/>
    </row>
    <row r="44" spans="1:20" ht="15.75" customHeight="1" x14ac:dyDescent="0.15">
      <c r="A44" s="211" t="s">
        <v>84</v>
      </c>
      <c r="B44" s="375">
        <f t="shared" ref="B44:G44" si="7">SUM(B23,B43)</f>
        <v>124946</v>
      </c>
      <c r="C44" s="158">
        <f t="shared" si="7"/>
        <v>3949</v>
      </c>
      <c r="D44" s="165">
        <f t="shared" si="7"/>
        <v>120997</v>
      </c>
      <c r="E44" s="375">
        <f t="shared" si="7"/>
        <v>31724981</v>
      </c>
      <c r="F44" s="158">
        <f t="shared" si="7"/>
        <v>117098</v>
      </c>
      <c r="G44" s="165">
        <f t="shared" si="7"/>
        <v>31607883</v>
      </c>
      <c r="H44" s="211" t="s">
        <v>84</v>
      </c>
      <c r="I44" s="375">
        <f>SUM(I23,I43)</f>
        <v>1304988843</v>
      </c>
      <c r="J44" s="158">
        <f>SUM(J23,J43)</f>
        <v>566614</v>
      </c>
      <c r="K44" s="165">
        <f>SUM(K23,K43)</f>
        <v>1304422229</v>
      </c>
      <c r="L44" s="166">
        <f t="shared" si="1"/>
        <v>41134.424729836719</v>
      </c>
      <c r="M44" s="252">
        <f t="shared" si="2"/>
        <v>4838.8016874754485</v>
      </c>
      <c r="N44" s="253">
        <f t="shared" si="3"/>
        <v>41268.889441282729</v>
      </c>
      <c r="O44" s="259"/>
      <c r="P44" s="167"/>
    </row>
    <row r="45" spans="1:20" s="62" customFormat="1" ht="15.75" customHeight="1" x14ac:dyDescent="0.15">
      <c r="A45" s="211" t="s">
        <v>360</v>
      </c>
      <c r="B45" s="305">
        <v>124603</v>
      </c>
      <c r="C45" s="306">
        <v>3988</v>
      </c>
      <c r="D45" s="307">
        <v>120615</v>
      </c>
      <c r="E45" s="305">
        <v>31569149</v>
      </c>
      <c r="F45" s="306">
        <v>116171</v>
      </c>
      <c r="G45" s="307">
        <v>31452978</v>
      </c>
      <c r="H45" s="211" t="s">
        <v>84</v>
      </c>
      <c r="I45" s="305">
        <v>1256951494</v>
      </c>
      <c r="J45" s="306">
        <v>332638</v>
      </c>
      <c r="K45" s="307">
        <v>1256618856</v>
      </c>
      <c r="L45" s="189">
        <v>39815.818095064897</v>
      </c>
      <c r="M45" s="333">
        <v>2863.3479956271358</v>
      </c>
      <c r="N45" s="334">
        <v>39952.301368728906</v>
      </c>
      <c r="O45" s="592"/>
      <c r="P45" s="200"/>
    </row>
    <row r="47" spans="1:20" ht="10.9" customHeight="1" x14ac:dyDescent="0.15">
      <c r="A47" s="104" t="s">
        <v>701</v>
      </c>
      <c r="B47" s="104" t="s">
        <v>795</v>
      </c>
      <c r="C47" s="104" t="s">
        <v>796</v>
      </c>
      <c r="D47" s="104" t="s">
        <v>797</v>
      </c>
      <c r="E47" s="104" t="s">
        <v>798</v>
      </c>
      <c r="F47" s="104" t="s">
        <v>799</v>
      </c>
      <c r="G47" s="104" t="s">
        <v>800</v>
      </c>
      <c r="I47" s="104" t="s">
        <v>801</v>
      </c>
      <c r="J47" s="104" t="s">
        <v>802</v>
      </c>
      <c r="K47" s="104" t="s">
        <v>803</v>
      </c>
      <c r="L47" s="35"/>
      <c r="M47" s="35"/>
      <c r="N47" s="35"/>
      <c r="P47" s="35"/>
      <c r="Q47" s="136"/>
    </row>
  </sheetData>
  <mergeCells count="18">
    <mergeCell ref="O4:O6"/>
    <mergeCell ref="P5:P6"/>
    <mergeCell ref="L4:N5"/>
    <mergeCell ref="I4:K5"/>
    <mergeCell ref="I6:I7"/>
    <mergeCell ref="J6:J7"/>
    <mergeCell ref="K6:K7"/>
    <mergeCell ref="L6:L7"/>
    <mergeCell ref="M6:M7"/>
    <mergeCell ref="N6:N7"/>
    <mergeCell ref="F6:F7"/>
    <mergeCell ref="G6:G7"/>
    <mergeCell ref="B4:D5"/>
    <mergeCell ref="E4:G5"/>
    <mergeCell ref="B6:B7"/>
    <mergeCell ref="C6:C7"/>
    <mergeCell ref="D6:D7"/>
    <mergeCell ref="E6:E7"/>
  </mergeCells>
  <phoneticPr fontId="2"/>
  <pageMargins left="0.59055118110236227" right="0.59055118110236227" top="0.59055118110236227" bottom="0.39370078740157483" header="0.51181102362204722" footer="0.11811023622047245"/>
  <pageSetup paperSize="9" scale="94" firstPageNumber="154" orientation="portrait" useFirstPageNumber="1" r:id="rId1"/>
  <headerFooter alignWithMargins="0">
    <oddFooter>&amp;C&amp;P</oddFooter>
  </headerFooter>
  <colBreaks count="1" manualBreakCount="1">
    <brk id="7" max="44"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49"/>
  <sheetViews>
    <sheetView showZeros="0" view="pageBreakPreview" zoomScale="112" zoomScaleNormal="85" zoomScaleSheetLayoutView="112" workbookViewId="0">
      <selection activeCell="E23" sqref="E23"/>
    </sheetView>
  </sheetViews>
  <sheetFormatPr defaultColWidth="8.875" defaultRowHeight="10.9" customHeight="1" x14ac:dyDescent="0.15"/>
  <cols>
    <col min="1" max="1" width="9.75" style="104" customWidth="1"/>
    <col min="2" max="7" width="13.875" style="104" customWidth="1"/>
    <col min="8" max="8" width="9.75" style="104" customWidth="1"/>
    <col min="9" max="11" width="13.875" style="104" customWidth="1"/>
    <col min="12" max="12" width="10.375" style="104" customWidth="1"/>
    <col min="13" max="13" width="12.25" style="104" customWidth="1"/>
    <col min="14" max="14" width="12.125" style="104" customWidth="1"/>
    <col min="15" max="16384" width="8.875" style="104"/>
  </cols>
  <sheetData>
    <row r="1" spans="1:14" s="441" customFormat="1" ht="18.95" customHeight="1" x14ac:dyDescent="0.15">
      <c r="A1" s="441" t="s">
        <v>558</v>
      </c>
      <c r="H1" s="441" t="s">
        <v>559</v>
      </c>
    </row>
    <row r="2" spans="1:14" s="441" customFormat="1" ht="11.25" customHeight="1" x14ac:dyDescent="0.15"/>
    <row r="3" spans="1:14" ht="11.25" customHeight="1" x14ac:dyDescent="0.15"/>
    <row r="4" spans="1:14" s="147" customFormat="1" ht="15.95" customHeight="1" x14ac:dyDescent="0.15">
      <c r="A4" s="225" t="s">
        <v>0</v>
      </c>
      <c r="B4" s="824" t="s">
        <v>94</v>
      </c>
      <c r="C4" s="824"/>
      <c r="D4" s="824"/>
      <c r="E4" s="824" t="s">
        <v>95</v>
      </c>
      <c r="F4" s="824"/>
      <c r="G4" s="824"/>
      <c r="H4" s="225" t="s">
        <v>0</v>
      </c>
      <c r="I4" s="824" t="s">
        <v>85</v>
      </c>
      <c r="J4" s="824"/>
      <c r="K4" s="824"/>
      <c r="L4" s="824" t="s">
        <v>99</v>
      </c>
      <c r="M4" s="832"/>
      <c r="N4" s="824"/>
    </row>
    <row r="5" spans="1:14" s="147" customFormat="1" ht="15.95" customHeight="1" x14ac:dyDescent="0.15">
      <c r="A5" s="146"/>
      <c r="B5" s="825"/>
      <c r="C5" s="825"/>
      <c r="D5" s="825"/>
      <c r="E5" s="825"/>
      <c r="F5" s="825"/>
      <c r="G5" s="825"/>
      <c r="H5" s="146"/>
      <c r="I5" s="825"/>
      <c r="J5" s="825"/>
      <c r="K5" s="825"/>
      <c r="L5" s="825"/>
      <c r="M5" s="833"/>
      <c r="N5" s="825"/>
    </row>
    <row r="6" spans="1:14" s="147" customFormat="1" ht="15.95" customHeight="1" x14ac:dyDescent="0.15">
      <c r="A6" s="146"/>
      <c r="B6" s="826" t="s">
        <v>88</v>
      </c>
      <c r="C6" s="827" t="s">
        <v>503</v>
      </c>
      <c r="D6" s="829" t="s">
        <v>511</v>
      </c>
      <c r="E6" s="826" t="s">
        <v>88</v>
      </c>
      <c r="F6" s="827" t="s">
        <v>512</v>
      </c>
      <c r="G6" s="829" t="s">
        <v>511</v>
      </c>
      <c r="H6" s="146"/>
      <c r="I6" s="826" t="s">
        <v>88</v>
      </c>
      <c r="J6" s="827" t="s">
        <v>503</v>
      </c>
      <c r="K6" s="829" t="s">
        <v>513</v>
      </c>
      <c r="L6" s="826" t="s">
        <v>88</v>
      </c>
      <c r="M6" s="827" t="s">
        <v>514</v>
      </c>
      <c r="N6" s="829" t="s">
        <v>506</v>
      </c>
    </row>
    <row r="7" spans="1:14" s="147" customFormat="1" ht="15.95" customHeight="1" x14ac:dyDescent="0.15">
      <c r="A7" s="146"/>
      <c r="B7" s="826"/>
      <c r="C7" s="828"/>
      <c r="D7" s="829"/>
      <c r="E7" s="826"/>
      <c r="F7" s="828"/>
      <c r="G7" s="829"/>
      <c r="H7" s="146"/>
      <c r="I7" s="826"/>
      <c r="J7" s="828"/>
      <c r="K7" s="829"/>
      <c r="L7" s="826"/>
      <c r="M7" s="828"/>
      <c r="N7" s="829"/>
    </row>
    <row r="8" spans="1:14" s="147" customFormat="1" ht="15.95" customHeight="1" x14ac:dyDescent="0.15">
      <c r="A8" s="231" t="s">
        <v>93</v>
      </c>
      <c r="B8" s="232" t="s">
        <v>44</v>
      </c>
      <c r="C8" s="233" t="s">
        <v>45</v>
      </c>
      <c r="D8" s="234" t="s">
        <v>46</v>
      </c>
      <c r="E8" s="232" t="s">
        <v>47</v>
      </c>
      <c r="F8" s="233" t="s">
        <v>48</v>
      </c>
      <c r="G8" s="234" t="s">
        <v>49</v>
      </c>
      <c r="H8" s="231" t="s">
        <v>93</v>
      </c>
      <c r="I8" s="232" t="s">
        <v>50</v>
      </c>
      <c r="J8" s="233" t="s">
        <v>51</v>
      </c>
      <c r="K8" s="234" t="s">
        <v>52</v>
      </c>
      <c r="L8" s="232" t="s">
        <v>96</v>
      </c>
      <c r="M8" s="233" t="s">
        <v>53</v>
      </c>
      <c r="N8" s="234" t="s">
        <v>54</v>
      </c>
    </row>
    <row r="9" spans="1:14" s="147" customFormat="1" ht="15.95" customHeight="1" x14ac:dyDescent="0.15">
      <c r="A9" s="266" t="s">
        <v>55</v>
      </c>
      <c r="B9" s="162">
        <f>SUM(C9:D9)</f>
        <v>124426</v>
      </c>
      <c r="C9" s="238">
        <f>'木造家屋（市町村別）'!C9+'木造以外家屋（市町村別）'!C9</f>
        <v>2204</v>
      </c>
      <c r="D9" s="239">
        <f>'木造家屋（市町村別）'!D9+'木造以外家屋（市町村別）'!D9</f>
        <v>122222</v>
      </c>
      <c r="E9" s="162">
        <f>SUM(F9:G9)</f>
        <v>19702863</v>
      </c>
      <c r="F9" s="238">
        <f>'木造家屋（市町村別）'!F9+'木造以外家屋（市町村別）'!F9</f>
        <v>119319</v>
      </c>
      <c r="G9" s="239">
        <f>'木造家屋（市町村別）'!G9+'木造以外家屋（市町村別）'!G9</f>
        <v>19583544</v>
      </c>
      <c r="H9" s="266" t="s">
        <v>55</v>
      </c>
      <c r="I9" s="162">
        <f>SUM(J9:K9)</f>
        <v>648538271</v>
      </c>
      <c r="J9" s="238">
        <f>'木造家屋（市町村別）'!J9+'木造以外家屋（市町村別）'!J9</f>
        <v>162615</v>
      </c>
      <c r="K9" s="239">
        <f>'木造家屋（市町村別）'!K9+'木造以外家屋（市町村別）'!K9</f>
        <v>648375656</v>
      </c>
      <c r="L9" s="162">
        <f t="shared" ref="L9:L30" si="0">(I9/E9)*1000</f>
        <v>32915.940744246152</v>
      </c>
      <c r="M9" s="238">
        <f t="shared" ref="M9:M30" si="1">(J9/F9)*1000</f>
        <v>1362.8592261081637</v>
      </c>
      <c r="N9" s="239">
        <f t="shared" ref="N9:N30" si="2">(K9/G9)*1000</f>
        <v>33108.187976599125</v>
      </c>
    </row>
    <row r="10" spans="1:14" s="147" customFormat="1" ht="15.95" customHeight="1" x14ac:dyDescent="0.15">
      <c r="A10" s="267" t="s">
        <v>56</v>
      </c>
      <c r="B10" s="149">
        <f t="shared" ref="B10:B21" si="3">SUM(C10:D10)</f>
        <v>35273</v>
      </c>
      <c r="C10" s="244">
        <f>'木造家屋（市町村別）'!C10+'木造以外家屋（市町村別）'!C10</f>
        <v>2290</v>
      </c>
      <c r="D10" s="245">
        <f>'木造家屋（市町村別）'!D10+'木造以外家屋（市町村別）'!D10</f>
        <v>32983</v>
      </c>
      <c r="E10" s="149">
        <f t="shared" ref="E10:E21" si="4">SUM(F10:G10)</f>
        <v>3891514</v>
      </c>
      <c r="F10" s="244">
        <f>'木造家屋（市町村別）'!F10+'木造以外家屋（市町村別）'!F10</f>
        <v>130125</v>
      </c>
      <c r="G10" s="245">
        <f>'木造家屋（市町村別）'!G10+'木造以外家屋（市町村別）'!G10</f>
        <v>3761389</v>
      </c>
      <c r="H10" s="267" t="s">
        <v>56</v>
      </c>
      <c r="I10" s="149">
        <f t="shared" ref="I10:I21" si="5">SUM(J10:K10)</f>
        <v>83896030</v>
      </c>
      <c r="J10" s="244">
        <f>'木造家屋（市町村別）'!J10+'木造以外家屋（市町村別）'!J10</f>
        <v>156664</v>
      </c>
      <c r="K10" s="245">
        <f>'木造家屋（市町村別）'!K10+'木造以外家屋（市町村別）'!K10</f>
        <v>83739366</v>
      </c>
      <c r="L10" s="149">
        <f t="shared" si="0"/>
        <v>21558.712110505061</v>
      </c>
      <c r="M10" s="244">
        <f t="shared" si="1"/>
        <v>1203.9500480307397</v>
      </c>
      <c r="N10" s="245">
        <f t="shared" si="2"/>
        <v>22262.883737895761</v>
      </c>
    </row>
    <row r="11" spans="1:14" s="147" customFormat="1" ht="15.95" customHeight="1" x14ac:dyDescent="0.15">
      <c r="A11" s="267" t="s">
        <v>57</v>
      </c>
      <c r="B11" s="149">
        <f t="shared" si="3"/>
        <v>23693</v>
      </c>
      <c r="C11" s="244">
        <f>'木造家屋（市町村別）'!C11+'木造以外家屋（市町村別）'!C11</f>
        <v>1046</v>
      </c>
      <c r="D11" s="245">
        <f>'木造家屋（市町村別）'!D11+'木造以外家屋（市町村別）'!D11</f>
        <v>22647</v>
      </c>
      <c r="E11" s="149">
        <f t="shared" si="4"/>
        <v>3017301</v>
      </c>
      <c r="F11" s="244">
        <f>'木造家屋（市町村別）'!F11+'木造以外家屋（市町村別）'!F11</f>
        <v>48331</v>
      </c>
      <c r="G11" s="245">
        <f>'木造家屋（市町村別）'!G11+'木造以外家屋（市町村別）'!G11</f>
        <v>2968970</v>
      </c>
      <c r="H11" s="267" t="s">
        <v>57</v>
      </c>
      <c r="I11" s="149">
        <f t="shared" si="5"/>
        <v>75976761</v>
      </c>
      <c r="J11" s="244">
        <f>'木造家屋（市町村別）'!J11+'木造以外家屋（市町村別）'!J11</f>
        <v>73759</v>
      </c>
      <c r="K11" s="245">
        <f>'木造家屋（市町村別）'!K11+'木造以外家屋（市町村別）'!K11</f>
        <v>75903002</v>
      </c>
      <c r="L11" s="149">
        <f t="shared" si="0"/>
        <v>25180.371795853316</v>
      </c>
      <c r="M11" s="244">
        <f t="shared" si="1"/>
        <v>1526.1219507148619</v>
      </c>
      <c r="N11" s="245">
        <f t="shared" si="2"/>
        <v>25565.432456373761</v>
      </c>
    </row>
    <row r="12" spans="1:14" s="147" customFormat="1" ht="15.95" customHeight="1" x14ac:dyDescent="0.15">
      <c r="A12" s="267" t="s">
        <v>58</v>
      </c>
      <c r="B12" s="149">
        <f>SUM(C12:D12)</f>
        <v>75199</v>
      </c>
      <c r="C12" s="244">
        <f>'木造家屋（市町村別）'!C12+'木造以外家屋（市町村別）'!C12</f>
        <v>4851</v>
      </c>
      <c r="D12" s="245">
        <f>'木造家屋（市町村別）'!D12+'木造以外家屋（市町村別）'!D12</f>
        <v>70348</v>
      </c>
      <c r="E12" s="149">
        <f t="shared" si="4"/>
        <v>10110807</v>
      </c>
      <c r="F12" s="244">
        <f>'木造家屋（市町村別）'!F12+'木造以外家屋（市町村別）'!F12</f>
        <v>241079</v>
      </c>
      <c r="G12" s="245">
        <f>'木造家屋（市町村別）'!G12+'木造以外家屋（市町村別）'!G12</f>
        <v>9869728</v>
      </c>
      <c r="H12" s="267" t="s">
        <v>58</v>
      </c>
      <c r="I12" s="149">
        <f t="shared" si="5"/>
        <v>192890291</v>
      </c>
      <c r="J12" s="244">
        <f>'木造家屋（市町村別）'!J12+'木造以外家屋（市町村別）'!J12</f>
        <v>362296</v>
      </c>
      <c r="K12" s="245">
        <f>'木造家屋（市町村別）'!K12+'木造以外家屋（市町村別）'!K12</f>
        <v>192527995</v>
      </c>
      <c r="L12" s="149">
        <f t="shared" si="0"/>
        <v>19077.635543829489</v>
      </c>
      <c r="M12" s="244">
        <f t="shared" si="1"/>
        <v>1502.8102821066952</v>
      </c>
      <c r="N12" s="245">
        <f t="shared" si="2"/>
        <v>19506.920048860517</v>
      </c>
    </row>
    <row r="13" spans="1:14" s="147" customFormat="1" ht="15.95" customHeight="1" x14ac:dyDescent="0.15">
      <c r="A13" s="267" t="s">
        <v>59</v>
      </c>
      <c r="B13" s="149">
        <f t="shared" si="3"/>
        <v>61838</v>
      </c>
      <c r="C13" s="244">
        <f>'木造家屋（市町村別）'!C13+'木造以外家屋（市町村別）'!C13</f>
        <v>2913</v>
      </c>
      <c r="D13" s="245">
        <f>'木造家屋（市町村別）'!D13+'木造以外家屋（市町村別）'!D13</f>
        <v>58925</v>
      </c>
      <c r="E13" s="149">
        <f t="shared" si="4"/>
        <v>9944198</v>
      </c>
      <c r="F13" s="244">
        <f>'木造家屋（市町村別）'!F13+'木造以外家屋（市町村別）'!F13</f>
        <v>83884</v>
      </c>
      <c r="G13" s="245">
        <f>'木造家屋（市町村別）'!G13+'木造以外家屋（市町村別）'!G13</f>
        <v>9860314</v>
      </c>
      <c r="H13" s="267" t="s">
        <v>59</v>
      </c>
      <c r="I13" s="149">
        <f t="shared" si="5"/>
        <v>289894201</v>
      </c>
      <c r="J13" s="244">
        <f>'木造家屋（市町村別）'!J13+'木造以外家屋（市町村別）'!J13</f>
        <v>203910</v>
      </c>
      <c r="K13" s="245">
        <f>'木造家屋（市町村別）'!K13+'木造以外家屋（市町村別）'!K13</f>
        <v>289690291</v>
      </c>
      <c r="L13" s="149">
        <f t="shared" si="0"/>
        <v>29152.094618389536</v>
      </c>
      <c r="M13" s="244">
        <f t="shared" si="1"/>
        <v>2430.8568976205238</v>
      </c>
      <c r="N13" s="245">
        <f t="shared" si="2"/>
        <v>29379.418444483614</v>
      </c>
    </row>
    <row r="14" spans="1:14" s="147" customFormat="1" ht="15.95" customHeight="1" x14ac:dyDescent="0.15">
      <c r="A14" s="267" t="s">
        <v>60</v>
      </c>
      <c r="B14" s="149">
        <f t="shared" si="3"/>
        <v>26594</v>
      </c>
      <c r="C14" s="244">
        <f>'木造家屋（市町村別）'!C14+'木造以外家屋（市町村別）'!C14</f>
        <v>2049</v>
      </c>
      <c r="D14" s="245">
        <f>'木造家屋（市町村別）'!D14+'木造以外家屋（市町村別）'!D14</f>
        <v>24545</v>
      </c>
      <c r="E14" s="149">
        <v>3209866</v>
      </c>
      <c r="F14" s="244">
        <f>'木造家屋（市町村別）'!F14+'木造以外家屋（市町村別）'!F14</f>
        <v>120428</v>
      </c>
      <c r="G14" s="245">
        <f>'木造家屋（市町村別）'!G14+'木造以外家屋（市町村別）'!G14</f>
        <v>3103102</v>
      </c>
      <c r="H14" s="267" t="s">
        <v>60</v>
      </c>
      <c r="I14" s="149">
        <f t="shared" si="5"/>
        <v>60817183</v>
      </c>
      <c r="J14" s="244">
        <f>'木造家屋（市町村別）'!J14+'木造以外家屋（市町村別）'!J14</f>
        <v>139855</v>
      </c>
      <c r="K14" s="245">
        <f>'木造家屋（市町村別）'!K14+'木造以外家屋（市町村別）'!K14</f>
        <v>60677328</v>
      </c>
      <c r="L14" s="149">
        <f t="shared" si="0"/>
        <v>18946.953860379217</v>
      </c>
      <c r="M14" s="244">
        <f t="shared" si="1"/>
        <v>1161.3163051781978</v>
      </c>
      <c r="N14" s="245">
        <f t="shared" si="2"/>
        <v>19553.765232338479</v>
      </c>
    </row>
    <row r="15" spans="1:14" s="147" customFormat="1" ht="15.95" customHeight="1" x14ac:dyDescent="0.15">
      <c r="A15" s="267" t="s">
        <v>61</v>
      </c>
      <c r="B15" s="149">
        <f t="shared" si="3"/>
        <v>22642</v>
      </c>
      <c r="C15" s="244">
        <f>'木造家屋（市町村別）'!C15+'木造以外家屋（市町村別）'!C15</f>
        <v>1502</v>
      </c>
      <c r="D15" s="245">
        <f>'木造家屋（市町村別）'!D15+'木造以外家屋（市町村別）'!D15</f>
        <v>21140</v>
      </c>
      <c r="E15" s="149">
        <f t="shared" si="4"/>
        <v>2922613</v>
      </c>
      <c r="F15" s="244">
        <f>'木造家屋（市町村別）'!F15+'木造以外家屋（市町村別）'!F15</f>
        <v>94309</v>
      </c>
      <c r="G15" s="245">
        <f>'木造家屋（市町村別）'!G15+'木造以外家屋（市町村別）'!G15</f>
        <v>2828304</v>
      </c>
      <c r="H15" s="267" t="s">
        <v>61</v>
      </c>
      <c r="I15" s="149">
        <f t="shared" si="5"/>
        <v>43966095</v>
      </c>
      <c r="J15" s="244">
        <f>'木造家屋（市町村別）'!J15+'木造以外家屋（市町村別）'!J15</f>
        <v>126961</v>
      </c>
      <c r="K15" s="245">
        <f>'木造家屋（市町村別）'!K15+'木造以外家屋（市町村別）'!K15</f>
        <v>43839134</v>
      </c>
      <c r="L15" s="149">
        <f t="shared" si="0"/>
        <v>15043.420049113583</v>
      </c>
      <c r="M15" s="244">
        <f t="shared" si="1"/>
        <v>1346.2235841754234</v>
      </c>
      <c r="N15" s="245">
        <f t="shared" si="2"/>
        <v>15500.149206025942</v>
      </c>
    </row>
    <row r="16" spans="1:14" s="147" customFormat="1" ht="15.95" customHeight="1" x14ac:dyDescent="0.15">
      <c r="A16" s="267" t="s">
        <v>62</v>
      </c>
      <c r="B16" s="149">
        <f t="shared" si="3"/>
        <v>120807</v>
      </c>
      <c r="C16" s="244">
        <f>'木造家屋（市町村別）'!C16+'木造以外家屋（市町村別）'!C16</f>
        <v>8984</v>
      </c>
      <c r="D16" s="245">
        <f>'木造家屋（市町村別）'!D16+'木造以外家屋（市町村別）'!D16</f>
        <v>111823</v>
      </c>
      <c r="E16" s="149">
        <f t="shared" si="4"/>
        <v>12839591</v>
      </c>
      <c r="F16" s="244">
        <f>'木造家屋（市町村別）'!F16+'木造以外家屋（市町村別）'!F16</f>
        <v>381171</v>
      </c>
      <c r="G16" s="245">
        <f>'木造家屋（市町村別）'!G16+'木造以外家屋（市町村別）'!G16</f>
        <v>12458420</v>
      </c>
      <c r="H16" s="267" t="s">
        <v>62</v>
      </c>
      <c r="I16" s="149">
        <f t="shared" si="5"/>
        <v>205952980</v>
      </c>
      <c r="J16" s="244">
        <f>'木造家屋（市町村別）'!J16+'木造以外家屋（市町村別）'!J16</f>
        <v>447942</v>
      </c>
      <c r="K16" s="245">
        <f>'木造家屋（市町村別）'!K16+'木造以外家屋（市町村別）'!K16</f>
        <v>205505038</v>
      </c>
      <c r="L16" s="149">
        <f t="shared" si="0"/>
        <v>16040.462659597179</v>
      </c>
      <c r="M16" s="244">
        <f t="shared" si="1"/>
        <v>1175.1733473952634</v>
      </c>
      <c r="N16" s="245">
        <f t="shared" si="2"/>
        <v>16495.272915827209</v>
      </c>
    </row>
    <row r="17" spans="1:14" s="147" customFormat="1" ht="15.95" customHeight="1" x14ac:dyDescent="0.15">
      <c r="A17" s="267" t="s">
        <v>63</v>
      </c>
      <c r="B17" s="149">
        <f t="shared" si="3"/>
        <v>13641</v>
      </c>
      <c r="C17" s="244">
        <f>'木造家屋（市町村別）'!C17+'木造以外家屋（市町村別）'!C17</f>
        <v>937</v>
      </c>
      <c r="D17" s="245">
        <f>'木造家屋（市町村別）'!D17+'木造以外家屋（市町村別）'!D17</f>
        <v>12704</v>
      </c>
      <c r="E17" s="149">
        <f t="shared" si="4"/>
        <v>1505900</v>
      </c>
      <c r="F17" s="244">
        <f>'木造家屋（市町村別）'!F17+'木造以外家屋（市町村別）'!F17</f>
        <v>46789</v>
      </c>
      <c r="G17" s="245">
        <f>'木造家屋（市町村別）'!G17+'木造以外家屋（市町村別）'!G17</f>
        <v>1459111</v>
      </c>
      <c r="H17" s="267" t="s">
        <v>63</v>
      </c>
      <c r="I17" s="149">
        <f t="shared" si="5"/>
        <v>39002946</v>
      </c>
      <c r="J17" s="244">
        <f>'木造家屋（市町村別）'!J17+'木造以外家屋（市町村別）'!J17</f>
        <v>54586</v>
      </c>
      <c r="K17" s="245">
        <f>'木造家屋（市町村別）'!K17+'木造以外家屋（市町村別）'!K17</f>
        <v>38948360</v>
      </c>
      <c r="L17" s="149">
        <f t="shared" si="0"/>
        <v>25900.090311441661</v>
      </c>
      <c r="M17" s="244">
        <f t="shared" si="1"/>
        <v>1166.6417320310329</v>
      </c>
      <c r="N17" s="245">
        <f t="shared" si="2"/>
        <v>26693.212510905614</v>
      </c>
    </row>
    <row r="18" spans="1:14" s="147" customFormat="1" ht="15.95" customHeight="1" x14ac:dyDescent="0.15">
      <c r="A18" s="267" t="s">
        <v>64</v>
      </c>
      <c r="B18" s="149">
        <f t="shared" si="3"/>
        <v>20359</v>
      </c>
      <c r="C18" s="244">
        <f>'木造家屋（市町村別）'!C18+'木造以外家屋（市町村別）'!C18</f>
        <v>1473</v>
      </c>
      <c r="D18" s="245">
        <f>'木造家屋（市町村別）'!D18+'木造以外家屋（市町村別）'!D18</f>
        <v>18886</v>
      </c>
      <c r="E18" s="149">
        <f t="shared" si="4"/>
        <v>2580065</v>
      </c>
      <c r="F18" s="244">
        <f>'木造家屋（市町村別）'!F18+'木造以外家屋（市町村別）'!F18</f>
        <v>72614</v>
      </c>
      <c r="G18" s="245">
        <f>'木造家屋（市町村別）'!G18+'木造以外家屋（市町村別）'!G18</f>
        <v>2507451</v>
      </c>
      <c r="H18" s="267" t="s">
        <v>64</v>
      </c>
      <c r="I18" s="149">
        <f t="shared" si="5"/>
        <v>73681277</v>
      </c>
      <c r="J18" s="244">
        <f>'木造家屋（市町村別）'!J18+'木造以外家屋（市町村別）'!J18</f>
        <v>103038</v>
      </c>
      <c r="K18" s="245">
        <f>'木造家屋（市町村別）'!K18+'木造以外家屋（市町村別）'!K18</f>
        <v>73578239</v>
      </c>
      <c r="L18" s="149">
        <f t="shared" si="0"/>
        <v>28557.915013769034</v>
      </c>
      <c r="M18" s="244">
        <f t="shared" si="1"/>
        <v>1418.9825653455257</v>
      </c>
      <c r="N18" s="245">
        <f t="shared" si="2"/>
        <v>29343.839221583992</v>
      </c>
    </row>
    <row r="19" spans="1:14" s="147" customFormat="1" ht="15.95" customHeight="1" x14ac:dyDescent="0.15">
      <c r="A19" s="267" t="s">
        <v>65</v>
      </c>
      <c r="B19" s="152">
        <f t="shared" si="3"/>
        <v>23406</v>
      </c>
      <c r="C19" s="246">
        <f>'木造家屋（市町村別）'!C19+'木造以外家屋（市町村別）'!C19</f>
        <v>1941</v>
      </c>
      <c r="D19" s="247">
        <f>'木造家屋（市町村別）'!D19+'木造以外家屋（市町村別）'!D19</f>
        <v>21465</v>
      </c>
      <c r="E19" s="152">
        <f t="shared" si="4"/>
        <v>3001623</v>
      </c>
      <c r="F19" s="246">
        <f>'木造家屋（市町村別）'!F19+'木造以外家屋（市町村別）'!F19</f>
        <v>113306</v>
      </c>
      <c r="G19" s="247">
        <f>'木造家屋（市町村別）'!G19+'木造以外家屋（市町村別）'!G19</f>
        <v>2888317</v>
      </c>
      <c r="H19" s="267" t="s">
        <v>65</v>
      </c>
      <c r="I19" s="152">
        <f t="shared" si="5"/>
        <v>43447286</v>
      </c>
      <c r="J19" s="246">
        <f>'木造家屋（市町村別）'!J19+'木造以外家屋（市町村別）'!J19</f>
        <v>131321</v>
      </c>
      <c r="K19" s="247">
        <f>'木造家屋（市町村別）'!K19+'木造以外家屋（市町村別）'!K19</f>
        <v>43315965</v>
      </c>
      <c r="L19" s="152">
        <f t="shared" si="0"/>
        <v>14474.59790919779</v>
      </c>
      <c r="M19" s="246">
        <f t="shared" si="1"/>
        <v>1158.9942280196988</v>
      </c>
      <c r="N19" s="247">
        <f t="shared" si="2"/>
        <v>14996.956705236995</v>
      </c>
    </row>
    <row r="20" spans="1:14" s="147" customFormat="1" ht="15.95" customHeight="1" x14ac:dyDescent="0.15">
      <c r="A20" s="267" t="s">
        <v>382</v>
      </c>
      <c r="B20" s="152">
        <f t="shared" si="3"/>
        <v>23336</v>
      </c>
      <c r="C20" s="246">
        <f>'木造家屋（市町村別）'!C20+'木造以外家屋（市町村別）'!C20</f>
        <v>1410</v>
      </c>
      <c r="D20" s="247">
        <f>'木造家屋（市町村別）'!D20+'木造以外家屋（市町村別）'!D20</f>
        <v>21926</v>
      </c>
      <c r="E20" s="152">
        <f t="shared" si="4"/>
        <v>3398037</v>
      </c>
      <c r="F20" s="246">
        <f>'木造家屋（市町村別）'!F20+'木造以外家屋（市町村別）'!F20</f>
        <v>91717</v>
      </c>
      <c r="G20" s="247">
        <f>'木造家屋（市町村別）'!G20+'木造以外家屋（市町村別）'!G20</f>
        <v>3306320</v>
      </c>
      <c r="H20" s="267" t="s">
        <v>382</v>
      </c>
      <c r="I20" s="152">
        <f t="shared" si="5"/>
        <v>65345778</v>
      </c>
      <c r="J20" s="246">
        <f>'木造家屋（市町村別）'!J20+'木造以外家屋（市町村別）'!J20</f>
        <v>113889</v>
      </c>
      <c r="K20" s="247">
        <f>'木造家屋（市町村別）'!K20+'木造以外家屋（市町村別）'!K20</f>
        <v>65231889</v>
      </c>
      <c r="L20" s="152">
        <f t="shared" ref="L20:N22" si="6">(I20/E20)*1000</f>
        <v>19230.449227009594</v>
      </c>
      <c r="M20" s="246">
        <f t="shared" si="6"/>
        <v>1241.7436244098694</v>
      </c>
      <c r="N20" s="247">
        <f t="shared" si="6"/>
        <v>19729.454196810955</v>
      </c>
    </row>
    <row r="21" spans="1:14" s="147" customFormat="1" ht="15.95" customHeight="1" x14ac:dyDescent="0.15">
      <c r="A21" s="267" t="s">
        <v>383</v>
      </c>
      <c r="B21" s="152">
        <f t="shared" si="3"/>
        <v>103584</v>
      </c>
      <c r="C21" s="246">
        <f>'木造家屋（市町村別）'!C21+'木造以外家屋（市町村別）'!C21</f>
        <v>4537</v>
      </c>
      <c r="D21" s="247">
        <f>'木造家屋（市町村別）'!D21+'木造以外家屋（市町村別）'!D21</f>
        <v>99047</v>
      </c>
      <c r="E21" s="152">
        <f t="shared" si="4"/>
        <v>11849298</v>
      </c>
      <c r="F21" s="246">
        <f>'木造家屋（市町村別）'!F21+'木造以外家屋（市町村別）'!F21</f>
        <v>210438</v>
      </c>
      <c r="G21" s="247">
        <f>'木造家屋（市町村別）'!G21+'木造以外家屋（市町村別）'!G21</f>
        <v>11638860</v>
      </c>
      <c r="H21" s="267" t="s">
        <v>383</v>
      </c>
      <c r="I21" s="152">
        <f t="shared" si="5"/>
        <v>216524538</v>
      </c>
      <c r="J21" s="246">
        <f>'木造家屋（市町村別）'!J21+'木造以外家屋（市町村別）'!J21</f>
        <v>283144</v>
      </c>
      <c r="K21" s="247">
        <f>'木造家屋（市町村別）'!K21+'木造以外家屋（市町村別）'!K21</f>
        <v>216241394</v>
      </c>
      <c r="L21" s="152">
        <f t="shared" si="6"/>
        <v>18273.195424741618</v>
      </c>
      <c r="M21" s="246">
        <f t="shared" si="6"/>
        <v>1345.4984365941511</v>
      </c>
      <c r="N21" s="247">
        <f t="shared" si="6"/>
        <v>18579.258965225115</v>
      </c>
    </row>
    <row r="22" spans="1:14" s="147" customFormat="1" ht="15.95" customHeight="1" x14ac:dyDescent="0.15">
      <c r="A22" s="267" t="s">
        <v>427</v>
      </c>
      <c r="B22" s="149">
        <f>SUM(C22:D22)</f>
        <v>27113</v>
      </c>
      <c r="C22" s="244">
        <f>'木造家屋（市町村別）'!C22+'木造以外家屋（市町村別）'!C22</f>
        <v>337</v>
      </c>
      <c r="D22" s="245">
        <f>'木造家屋（市町村別）'!D22+'木造以外家屋（市町村別）'!D22</f>
        <v>26776</v>
      </c>
      <c r="E22" s="149">
        <f>SUM(F22:G22)</f>
        <v>3248069</v>
      </c>
      <c r="F22" s="244">
        <f>'木造家屋（市町村別）'!F22+'木造以外家屋（市町村別）'!F22</f>
        <v>20207</v>
      </c>
      <c r="G22" s="245">
        <f>'木造家屋（市町村別）'!G22+'木造以外家屋（市町村別）'!G22</f>
        <v>3227862</v>
      </c>
      <c r="H22" s="267" t="s">
        <v>427</v>
      </c>
      <c r="I22" s="149">
        <f>SUM(J22:K22)</f>
        <v>78484848</v>
      </c>
      <c r="J22" s="244">
        <f>'木造家屋（市町村別）'!J22+'木造以外家屋（市町村別）'!J22</f>
        <v>263723</v>
      </c>
      <c r="K22" s="245">
        <f>'木造家屋（市町村別）'!K22+'木造以外家屋（市町村別）'!K22</f>
        <v>78221125</v>
      </c>
      <c r="L22" s="149">
        <f t="shared" si="6"/>
        <v>24163.540860739104</v>
      </c>
      <c r="M22" s="244">
        <f t="shared" si="6"/>
        <v>13051.071410897213</v>
      </c>
      <c r="N22" s="245">
        <f t="shared" si="6"/>
        <v>24233.10692960232</v>
      </c>
    </row>
    <row r="23" spans="1:14" s="147" customFormat="1" ht="15.95" customHeight="1" x14ac:dyDescent="0.15">
      <c r="A23" s="156" t="s">
        <v>66</v>
      </c>
      <c r="B23" s="260">
        <f t="shared" ref="B23:K23" si="7">SUM(B9:B22)</f>
        <v>701911</v>
      </c>
      <c r="C23" s="261">
        <f t="shared" si="7"/>
        <v>36474</v>
      </c>
      <c r="D23" s="262">
        <f t="shared" si="7"/>
        <v>665437</v>
      </c>
      <c r="E23" s="260">
        <v>91235409</v>
      </c>
      <c r="F23" s="261">
        <f t="shared" si="7"/>
        <v>1773717</v>
      </c>
      <c r="G23" s="262">
        <f t="shared" si="7"/>
        <v>89461692</v>
      </c>
      <c r="H23" s="156" t="s">
        <v>66</v>
      </c>
      <c r="I23" s="260">
        <f t="shared" si="7"/>
        <v>2118418485</v>
      </c>
      <c r="J23" s="261">
        <f t="shared" si="7"/>
        <v>2623703</v>
      </c>
      <c r="K23" s="262">
        <f t="shared" si="7"/>
        <v>2115794782</v>
      </c>
      <c r="L23" s="160">
        <f t="shared" si="0"/>
        <v>23219.257832230465</v>
      </c>
      <c r="M23" s="248">
        <f t="shared" si="1"/>
        <v>1479.2117344536923</v>
      </c>
      <c r="N23" s="249">
        <f t="shared" si="2"/>
        <v>23650.288013779125</v>
      </c>
    </row>
    <row r="24" spans="1:14" s="147" customFormat="1" ht="15.95" customHeight="1" x14ac:dyDescent="0.15">
      <c r="A24" s="266" t="s">
        <v>67</v>
      </c>
      <c r="B24" s="162">
        <f>SUM(C24:D24)</f>
        <v>13350</v>
      </c>
      <c r="C24" s="238">
        <f>'木造家屋（市町村別）'!C24+'木造以外家屋（市町村別）'!C24</f>
        <v>345</v>
      </c>
      <c r="D24" s="239">
        <f>'木造家屋（市町村別）'!D24+'木造以外家屋（市町村別）'!D24</f>
        <v>13005</v>
      </c>
      <c r="E24" s="162">
        <f>SUM(F24:G24)</f>
        <v>1906154</v>
      </c>
      <c r="F24" s="238">
        <f>'木造家屋（市町村別）'!F24+'木造以外家屋（市町村別）'!F24</f>
        <v>19308</v>
      </c>
      <c r="G24" s="239">
        <f>'木造家屋（市町村別）'!G24+'木造以外家屋（市町村別）'!G24</f>
        <v>1886846</v>
      </c>
      <c r="H24" s="266" t="s">
        <v>67</v>
      </c>
      <c r="I24" s="162">
        <f>SUM(J24:K24)</f>
        <v>36452262</v>
      </c>
      <c r="J24" s="238">
        <f>'木造家屋（市町村別）'!J24+'木造以外家屋（市町村別）'!J24</f>
        <v>34125</v>
      </c>
      <c r="K24" s="239">
        <f>'木造家屋（市町村別）'!K24+'木造以外家屋（市町村別）'!K24</f>
        <v>36418137</v>
      </c>
      <c r="L24" s="162">
        <f t="shared" si="0"/>
        <v>19123.461168405072</v>
      </c>
      <c r="M24" s="238">
        <f t="shared" si="1"/>
        <v>1767.4021131137351</v>
      </c>
      <c r="N24" s="239">
        <f t="shared" si="2"/>
        <v>19301.064845779678</v>
      </c>
    </row>
    <row r="25" spans="1:14" s="147" customFormat="1" ht="15.95" customHeight="1" x14ac:dyDescent="0.15">
      <c r="A25" s="267" t="s">
        <v>68</v>
      </c>
      <c r="B25" s="149">
        <f t="shared" ref="B25:B33" si="8">SUM(C25:D25)</f>
        <v>6846</v>
      </c>
      <c r="C25" s="244">
        <f>'木造家屋（市町村別）'!C25+'木造以外家屋（市町村別）'!C25</f>
        <v>788</v>
      </c>
      <c r="D25" s="245">
        <f>'木造家屋（市町村別）'!D25+'木造以外家屋（市町村別）'!D25</f>
        <v>6058</v>
      </c>
      <c r="E25" s="149">
        <f t="shared" ref="E25:E33" si="9">SUM(F25:G25)</f>
        <v>757442</v>
      </c>
      <c r="F25" s="244">
        <f>'木造家屋（市町村別）'!F25+'木造以外家屋（市町村別）'!F25</f>
        <v>48929</v>
      </c>
      <c r="G25" s="245">
        <f>'木造家屋（市町村別）'!G25+'木造以外家屋（市町村別）'!G25</f>
        <v>708513</v>
      </c>
      <c r="H25" s="267" t="s">
        <v>68</v>
      </c>
      <c r="I25" s="149">
        <f t="shared" ref="I25:I33" si="10">SUM(J25:K25)</f>
        <v>8428172</v>
      </c>
      <c r="J25" s="244">
        <f>'木造家屋（市町村別）'!J25+'木造以外家屋（市町村別）'!J25</f>
        <v>56225</v>
      </c>
      <c r="K25" s="245">
        <f>'木造家屋（市町村別）'!K25+'木造以外家屋（市町村別）'!K25</f>
        <v>8371947</v>
      </c>
      <c r="L25" s="149">
        <f t="shared" si="0"/>
        <v>11127.151649895306</v>
      </c>
      <c r="M25" s="244">
        <f t="shared" si="1"/>
        <v>1149.1140223589282</v>
      </c>
      <c r="N25" s="245">
        <f t="shared" si="2"/>
        <v>11816.222144124386</v>
      </c>
    </row>
    <row r="26" spans="1:14" s="147" customFormat="1" ht="15.95" customHeight="1" x14ac:dyDescent="0.15">
      <c r="A26" s="267" t="s">
        <v>69</v>
      </c>
      <c r="B26" s="149">
        <f t="shared" si="8"/>
        <v>10666</v>
      </c>
      <c r="C26" s="244">
        <f>'木造家屋（市町村別）'!C26+'木造以外家屋（市町村別）'!C26</f>
        <v>1097</v>
      </c>
      <c r="D26" s="245">
        <f>'木造家屋（市町村別）'!D26+'木造以外家屋（市町村別）'!D26</f>
        <v>9569</v>
      </c>
      <c r="E26" s="149">
        <f t="shared" si="9"/>
        <v>1369031</v>
      </c>
      <c r="F26" s="244">
        <f>'木造家屋（市町村別）'!F26+'木造以外家屋（市町村別）'!F26</f>
        <v>70546</v>
      </c>
      <c r="G26" s="245">
        <f>'木造家屋（市町村別）'!G26+'木造以外家屋（市町村別）'!G26</f>
        <v>1298485</v>
      </c>
      <c r="H26" s="267" t="s">
        <v>69</v>
      </c>
      <c r="I26" s="149">
        <f t="shared" si="10"/>
        <v>19470285</v>
      </c>
      <c r="J26" s="244">
        <f>'木造家屋（市町村別）'!J26+'木造以外家屋（市町村別）'!J26</f>
        <v>76452</v>
      </c>
      <c r="K26" s="245">
        <f>'木造家屋（市町村別）'!K26+'木造以外家屋（市町村別）'!K26</f>
        <v>19393833</v>
      </c>
      <c r="L26" s="149">
        <f t="shared" si="0"/>
        <v>14221.946033362283</v>
      </c>
      <c r="M26" s="244">
        <f t="shared" si="1"/>
        <v>1083.7184248575397</v>
      </c>
      <c r="N26" s="245">
        <f t="shared" si="2"/>
        <v>14935.738957323343</v>
      </c>
    </row>
    <row r="27" spans="1:14" s="147" customFormat="1" ht="15.95" customHeight="1" x14ac:dyDescent="0.15">
      <c r="A27" s="267" t="s">
        <v>70</v>
      </c>
      <c r="B27" s="149">
        <f t="shared" si="8"/>
        <v>24954</v>
      </c>
      <c r="C27" s="244">
        <f>'木造家屋（市町村別）'!C27+'木造以外家屋（市町村別）'!C27</f>
        <v>840</v>
      </c>
      <c r="D27" s="245">
        <f>'木造家屋（市町村別）'!D27+'木造以外家屋（市町村別）'!D27</f>
        <v>24114</v>
      </c>
      <c r="E27" s="149">
        <f t="shared" si="9"/>
        <v>2900543</v>
      </c>
      <c r="F27" s="244">
        <f>'木造家屋（市町村別）'!F27+'木造以外家屋（市町村別）'!F27</f>
        <v>49138</v>
      </c>
      <c r="G27" s="245">
        <f>'木造家屋（市町村別）'!G27+'木造以外家屋（市町村別）'!G27</f>
        <v>2851405</v>
      </c>
      <c r="H27" s="267" t="s">
        <v>70</v>
      </c>
      <c r="I27" s="149">
        <f t="shared" si="10"/>
        <v>55544591</v>
      </c>
      <c r="J27" s="244">
        <f>'木造家屋（市町村別）'!J27+'木造以外家屋（市町村別）'!J27</f>
        <v>53060</v>
      </c>
      <c r="K27" s="245">
        <f>'木造家屋（市町村別）'!K27+'木造以外家屋（市町村別）'!K27</f>
        <v>55491531</v>
      </c>
      <c r="L27" s="149">
        <f t="shared" si="0"/>
        <v>19149.721621089568</v>
      </c>
      <c r="M27" s="244">
        <f t="shared" si="1"/>
        <v>1079.8160283283812</v>
      </c>
      <c r="N27" s="245">
        <f t="shared" si="2"/>
        <v>19461.118641511817</v>
      </c>
    </row>
    <row r="28" spans="1:14" s="147" customFormat="1" ht="15.95" customHeight="1" x14ac:dyDescent="0.15">
      <c r="A28" s="267" t="s">
        <v>71</v>
      </c>
      <c r="B28" s="149">
        <f t="shared" si="8"/>
        <v>13377</v>
      </c>
      <c r="C28" s="244">
        <f>'木造家屋（市町村別）'!C28+'木造以外家屋（市町村別）'!C28</f>
        <v>436</v>
      </c>
      <c r="D28" s="245">
        <f>'木造家屋（市町村別）'!D28+'木造以外家屋（市町村別）'!D28</f>
        <v>12941</v>
      </c>
      <c r="E28" s="149">
        <f t="shared" si="9"/>
        <v>2365709</v>
      </c>
      <c r="F28" s="244">
        <f>'木造家屋（市町村別）'!F28+'木造以外家屋（市町村別）'!F28</f>
        <v>28437</v>
      </c>
      <c r="G28" s="245">
        <f>'木造家屋（市町村別）'!G28+'木造以外家屋（市町村別）'!G28</f>
        <v>2337272</v>
      </c>
      <c r="H28" s="267" t="s">
        <v>71</v>
      </c>
      <c r="I28" s="149">
        <f t="shared" si="10"/>
        <v>61559932</v>
      </c>
      <c r="J28" s="244">
        <f>'木造家屋（市町村別）'!J28+'木造以外家屋（市町村別）'!J28</f>
        <v>28580</v>
      </c>
      <c r="K28" s="245">
        <f>'木造家屋（市町村別）'!K28+'木造以外家屋（市町村別）'!K28</f>
        <v>61531352</v>
      </c>
      <c r="L28" s="149">
        <f t="shared" si="0"/>
        <v>26021.768526898279</v>
      </c>
      <c r="M28" s="244">
        <f t="shared" si="1"/>
        <v>1005.0286598445688</v>
      </c>
      <c r="N28" s="245">
        <f t="shared" si="2"/>
        <v>26326.140902727624</v>
      </c>
    </row>
    <row r="29" spans="1:14" s="147" customFormat="1" ht="15.95" customHeight="1" x14ac:dyDescent="0.15">
      <c r="A29" s="267" t="s">
        <v>384</v>
      </c>
      <c r="B29" s="149">
        <f t="shared" si="8"/>
        <v>5578</v>
      </c>
      <c r="C29" s="244">
        <f>'木造家屋（市町村別）'!C29+'木造以外家屋（市町村別）'!C29</f>
        <v>402</v>
      </c>
      <c r="D29" s="245">
        <f>'木造家屋（市町村別）'!D29+'木造以外家屋（市町村別）'!D29</f>
        <v>5176</v>
      </c>
      <c r="E29" s="149">
        <f t="shared" si="9"/>
        <v>820711</v>
      </c>
      <c r="F29" s="244">
        <f>'木造家屋（市町村別）'!F29+'木造以外家屋（市町村別）'!F29</f>
        <v>29467</v>
      </c>
      <c r="G29" s="245">
        <f>'木造家屋（市町村別）'!G29+'木造以外家屋（市町村別）'!G29</f>
        <v>791244</v>
      </c>
      <c r="H29" s="267" t="s">
        <v>384</v>
      </c>
      <c r="I29" s="149">
        <f t="shared" si="10"/>
        <v>9067370</v>
      </c>
      <c r="J29" s="244">
        <f>'木造家屋（市町村別）'!J29+'木造以外家屋（市町村別）'!J29</f>
        <v>34227</v>
      </c>
      <c r="K29" s="245">
        <f>'木造家屋（市町村別）'!K29+'木造以外家屋（市町村別）'!K29</f>
        <v>9033143</v>
      </c>
      <c r="L29" s="149">
        <f t="shared" si="0"/>
        <v>11048.188704671924</v>
      </c>
      <c r="M29" s="244">
        <f t="shared" si="1"/>
        <v>1161.5366342009706</v>
      </c>
      <c r="N29" s="245">
        <f t="shared" si="2"/>
        <v>11416.381040488142</v>
      </c>
    </row>
    <row r="30" spans="1:14" s="147" customFormat="1" ht="15.95" customHeight="1" x14ac:dyDescent="0.15">
      <c r="A30" s="267" t="s">
        <v>429</v>
      </c>
      <c r="B30" s="149">
        <f t="shared" si="8"/>
        <v>12205</v>
      </c>
      <c r="C30" s="244">
        <f>'木造家屋（市町村別）'!C30+'木造以外家屋（市町村別）'!C30</f>
        <v>325</v>
      </c>
      <c r="D30" s="245">
        <f>'木造家屋（市町村別）'!D30+'木造以外家屋（市町村別）'!D30</f>
        <v>11880</v>
      </c>
      <c r="E30" s="149">
        <f t="shared" si="9"/>
        <v>2268209</v>
      </c>
      <c r="F30" s="244">
        <f>'木造家屋（市町村別）'!F30+'木造以外家屋（市町村別）'!F30</f>
        <v>23536</v>
      </c>
      <c r="G30" s="245">
        <f>'木造家屋（市町村別）'!G30+'木造以外家屋（市町村別）'!G30</f>
        <v>2244673</v>
      </c>
      <c r="H30" s="267" t="s">
        <v>429</v>
      </c>
      <c r="I30" s="149">
        <f t="shared" si="10"/>
        <v>57751683</v>
      </c>
      <c r="J30" s="244">
        <f>'木造家屋（市町村別）'!J30+'木造以外家屋（市町村別）'!J30</f>
        <v>20578</v>
      </c>
      <c r="K30" s="245">
        <f>'木造家屋（市町村別）'!K30+'木造以外家屋（市町村別）'!K30</f>
        <v>57731105</v>
      </c>
      <c r="L30" s="149">
        <f t="shared" si="0"/>
        <v>25461.35871958889</v>
      </c>
      <c r="M30" s="244">
        <f t="shared" si="1"/>
        <v>874.32019034670293</v>
      </c>
      <c r="N30" s="245">
        <f t="shared" si="2"/>
        <v>25719.16043004928</v>
      </c>
    </row>
    <row r="31" spans="1:14" s="147" customFormat="1" ht="15.95" customHeight="1" x14ac:dyDescent="0.15">
      <c r="A31" s="267" t="s">
        <v>72</v>
      </c>
      <c r="B31" s="149">
        <f t="shared" si="8"/>
        <v>6162</v>
      </c>
      <c r="C31" s="244">
        <f>'木造家屋（市町村別）'!C31+'木造以外家屋（市町村別）'!C31</f>
        <v>210</v>
      </c>
      <c r="D31" s="245">
        <f>'木造家屋（市町村別）'!D31+'木造以外家屋（市町村別）'!D31</f>
        <v>5952</v>
      </c>
      <c r="E31" s="149">
        <f t="shared" si="9"/>
        <v>732917</v>
      </c>
      <c r="F31" s="244">
        <f>'木造家屋（市町村別）'!F31+'木造以外家屋（市町村別）'!F31</f>
        <v>12743</v>
      </c>
      <c r="G31" s="245">
        <f>'木造家屋（市町村別）'!G31+'木造以外家屋（市町村別）'!G31</f>
        <v>720174</v>
      </c>
      <c r="H31" s="267" t="s">
        <v>72</v>
      </c>
      <c r="I31" s="149">
        <f t="shared" si="10"/>
        <v>12059116</v>
      </c>
      <c r="J31" s="244">
        <f>'木造家屋（市町村別）'!J31+'木造以外家屋（市町村別）'!J31</f>
        <v>14165</v>
      </c>
      <c r="K31" s="245">
        <f>'木造家屋（市町村別）'!K31+'木造以外家屋（市町村別）'!K31</f>
        <v>12044951</v>
      </c>
      <c r="L31" s="149">
        <f t="shared" ref="L31:L44" si="11">(I31/E31)*1000</f>
        <v>16453.590242824223</v>
      </c>
      <c r="M31" s="244">
        <f t="shared" ref="M31:M43" si="12">(J31/F31)*1000</f>
        <v>1111.59067723456</v>
      </c>
      <c r="N31" s="245">
        <f t="shared" ref="N31:N44" si="13">(K31/G31)*1000</f>
        <v>16725.056722403195</v>
      </c>
    </row>
    <row r="32" spans="1:14" s="147" customFormat="1" ht="15.95" customHeight="1" x14ac:dyDescent="0.15">
      <c r="A32" s="267" t="s">
        <v>73</v>
      </c>
      <c r="B32" s="149">
        <f t="shared" si="8"/>
        <v>6043</v>
      </c>
      <c r="C32" s="244">
        <f>'木造家屋（市町村別）'!C32+'木造以外家屋（市町村別）'!C32</f>
        <v>737</v>
      </c>
      <c r="D32" s="245">
        <f>'木造家屋（市町村別）'!D32+'木造以外家屋（市町村別）'!D32</f>
        <v>5306</v>
      </c>
      <c r="E32" s="149">
        <f t="shared" si="9"/>
        <v>797386</v>
      </c>
      <c r="F32" s="244">
        <f>'木造家屋（市町村別）'!F32+'木造以外家屋（市町村別）'!F32</f>
        <v>41346</v>
      </c>
      <c r="G32" s="245">
        <f>'木造家屋（市町村別）'!G32+'木造以外家屋（市町村別）'!G32</f>
        <v>756040</v>
      </c>
      <c r="H32" s="267" t="s">
        <v>73</v>
      </c>
      <c r="I32" s="149">
        <f t="shared" si="10"/>
        <v>8473538</v>
      </c>
      <c r="J32" s="244">
        <f>'木造家屋（市町村別）'!J32+'木造以外家屋（市町村別）'!J32</f>
        <v>40182</v>
      </c>
      <c r="K32" s="245">
        <f>'木造家屋（市町村別）'!K32+'木造以外家屋（市町村別）'!K32</f>
        <v>8433356</v>
      </c>
      <c r="L32" s="149">
        <f t="shared" si="11"/>
        <v>10626.645062742511</v>
      </c>
      <c r="M32" s="244">
        <f t="shared" si="12"/>
        <v>971.84733710637056</v>
      </c>
      <c r="N32" s="245">
        <f t="shared" si="13"/>
        <v>11154.642611502037</v>
      </c>
    </row>
    <row r="33" spans="1:17" s="147" customFormat="1" ht="15.95" customHeight="1" x14ac:dyDescent="0.15">
      <c r="A33" s="267" t="s">
        <v>74</v>
      </c>
      <c r="B33" s="149">
        <f t="shared" si="8"/>
        <v>5464</v>
      </c>
      <c r="C33" s="244">
        <f>'木造家屋（市町村別）'!C33+'木造以外家屋（市町村別）'!C33</f>
        <v>287</v>
      </c>
      <c r="D33" s="245">
        <f>'木造家屋（市町村別）'!D33+'木造以外家屋（市町村別）'!D33</f>
        <v>5177</v>
      </c>
      <c r="E33" s="149">
        <f t="shared" si="9"/>
        <v>684599</v>
      </c>
      <c r="F33" s="244">
        <f>'木造家屋（市町村別）'!F33+'木造以外家屋（市町村別）'!F33</f>
        <v>22258</v>
      </c>
      <c r="G33" s="245">
        <f>'木造家屋（市町村別）'!G33+'木造以外家屋（市町村別）'!G33</f>
        <v>662341</v>
      </c>
      <c r="H33" s="267" t="s">
        <v>74</v>
      </c>
      <c r="I33" s="149">
        <f t="shared" si="10"/>
        <v>21236767</v>
      </c>
      <c r="J33" s="244">
        <f>'木造家屋（市町村別）'!J33+'木造以外家屋（市町村別）'!J33</f>
        <v>18039</v>
      </c>
      <c r="K33" s="245">
        <f>'木造家屋（市町村別）'!K33+'木造以外家屋（市町村別）'!K33</f>
        <v>21218728</v>
      </c>
      <c r="L33" s="149">
        <f t="shared" si="11"/>
        <v>31020.739148026802</v>
      </c>
      <c r="M33" s="244">
        <f t="shared" si="12"/>
        <v>810.45017521789919</v>
      </c>
      <c r="N33" s="245">
        <f t="shared" si="13"/>
        <v>32035.957308999441</v>
      </c>
    </row>
    <row r="34" spans="1:17" s="147" customFormat="1" ht="15.95" customHeight="1" x14ac:dyDescent="0.15">
      <c r="A34" s="267" t="s">
        <v>75</v>
      </c>
      <c r="B34" s="149">
        <f t="shared" ref="B34:B42" si="14">SUM(C34:D34)</f>
        <v>10096</v>
      </c>
      <c r="C34" s="244">
        <f>'木造家屋（市町村別）'!C34+'木造以外家屋（市町村別）'!C34</f>
        <v>807</v>
      </c>
      <c r="D34" s="245">
        <f>'木造家屋（市町村別）'!D34+'木造以外家屋（市町村別）'!D34</f>
        <v>9289</v>
      </c>
      <c r="E34" s="149">
        <f t="shared" ref="E34:E42" si="15">SUM(F34:G34)</f>
        <v>1053226</v>
      </c>
      <c r="F34" s="244">
        <f>'木造家屋（市町村別）'!F34+'木造以外家屋（市町村別）'!F34</f>
        <v>47909</v>
      </c>
      <c r="G34" s="245">
        <f>'木造家屋（市町村別）'!G34+'木造以外家屋（市町村別）'!G34</f>
        <v>1005317</v>
      </c>
      <c r="H34" s="267" t="s">
        <v>75</v>
      </c>
      <c r="I34" s="149">
        <f t="shared" ref="I34:I42" si="16">SUM(J34:K34)</f>
        <v>25305392</v>
      </c>
      <c r="J34" s="244">
        <f>'木造家屋（市町村別）'!J34+'木造以外家屋（市町村別）'!J34</f>
        <v>41727</v>
      </c>
      <c r="K34" s="245">
        <f>'木造家屋（市町村別）'!K34+'木造以外家屋（市町村別）'!K34</f>
        <v>25263665</v>
      </c>
      <c r="L34" s="149">
        <f t="shared" si="11"/>
        <v>24026.554604614772</v>
      </c>
      <c r="M34" s="244">
        <f t="shared" si="12"/>
        <v>870.96370201840989</v>
      </c>
      <c r="N34" s="245">
        <f t="shared" si="13"/>
        <v>25130.048531955592</v>
      </c>
    </row>
    <row r="35" spans="1:17" s="147" customFormat="1" ht="15.95" customHeight="1" x14ac:dyDescent="0.15">
      <c r="A35" s="267" t="s">
        <v>76</v>
      </c>
      <c r="B35" s="149">
        <f t="shared" si="14"/>
        <v>8994</v>
      </c>
      <c r="C35" s="244">
        <f>'木造家屋（市町村別）'!C35+'木造以外家屋（市町村別）'!C35</f>
        <v>1484</v>
      </c>
      <c r="D35" s="245">
        <f>'木造家屋（市町村別）'!D35+'木造以外家屋（市町村別）'!D35</f>
        <v>7510</v>
      </c>
      <c r="E35" s="149">
        <f t="shared" si="15"/>
        <v>951953</v>
      </c>
      <c r="F35" s="244">
        <f>'木造家屋（市町村別）'!F35+'木造以外家屋（市町村別）'!F35</f>
        <v>106212</v>
      </c>
      <c r="G35" s="245">
        <f>'木造家屋（市町村別）'!G35+'木造以外家屋（市町村別）'!G35</f>
        <v>845741</v>
      </c>
      <c r="H35" s="267" t="s">
        <v>76</v>
      </c>
      <c r="I35" s="149">
        <f t="shared" si="16"/>
        <v>11096749</v>
      </c>
      <c r="J35" s="244">
        <f>'木造家屋（市町村別）'!J35+'木造以外家屋（市町村別）'!J35</f>
        <v>102696</v>
      </c>
      <c r="K35" s="245">
        <f>'木造家屋（市町村別）'!K35+'木造以外家屋（市町村別）'!K35</f>
        <v>10994053</v>
      </c>
      <c r="L35" s="149">
        <f t="shared" si="11"/>
        <v>11656.824444063939</v>
      </c>
      <c r="M35" s="244">
        <f t="shared" si="12"/>
        <v>966.89639588747036</v>
      </c>
      <c r="N35" s="245">
        <f t="shared" si="13"/>
        <v>12999.314210851786</v>
      </c>
    </row>
    <row r="36" spans="1:17" s="147" customFormat="1" ht="15.95" customHeight="1" x14ac:dyDescent="0.15">
      <c r="A36" s="267" t="s">
        <v>79</v>
      </c>
      <c r="B36" s="149">
        <f t="shared" si="14"/>
        <v>2923</v>
      </c>
      <c r="C36" s="244">
        <f>'木造家屋（市町村別）'!C36+'木造以外家屋（市町村別）'!C36</f>
        <v>204</v>
      </c>
      <c r="D36" s="245">
        <f>'木造家屋（市町村別）'!D36+'木造以外家屋（市町村別）'!D36</f>
        <v>2719</v>
      </c>
      <c r="E36" s="149">
        <f t="shared" si="15"/>
        <v>350958</v>
      </c>
      <c r="F36" s="244">
        <f>'木造家屋（市町村別）'!F36+'木造以外家屋（市町村別）'!F36</f>
        <v>14101</v>
      </c>
      <c r="G36" s="245">
        <f>'木造家屋（市町村別）'!G36+'木造以外家屋（市町村別）'!G36</f>
        <v>336857</v>
      </c>
      <c r="H36" s="267" t="s">
        <v>79</v>
      </c>
      <c r="I36" s="149">
        <f t="shared" si="16"/>
        <v>4351047</v>
      </c>
      <c r="J36" s="244">
        <f>'木造家屋（市町村別）'!J36+'木造以外家屋（市町村別）'!J36</f>
        <v>19004</v>
      </c>
      <c r="K36" s="245">
        <f>'木造家屋（市町村別）'!K36+'木造以外家屋（市町村別）'!K36</f>
        <v>4332043</v>
      </c>
      <c r="L36" s="149">
        <f t="shared" si="11"/>
        <v>12397.628776092866</v>
      </c>
      <c r="M36" s="244">
        <f t="shared" si="12"/>
        <v>1347.7058364654988</v>
      </c>
      <c r="N36" s="245">
        <f t="shared" si="13"/>
        <v>12860.183994988973</v>
      </c>
    </row>
    <row r="37" spans="1:17" s="147" customFormat="1" ht="15.95" customHeight="1" x14ac:dyDescent="0.15">
      <c r="A37" s="267" t="s">
        <v>80</v>
      </c>
      <c r="B37" s="149">
        <f t="shared" si="14"/>
        <v>2085</v>
      </c>
      <c r="C37" s="244">
        <f>'木造家屋（市町村別）'!C37+'木造以外家屋（市町村別）'!C37</f>
        <v>134</v>
      </c>
      <c r="D37" s="245">
        <f>'木造家屋（市町村別）'!D37+'木造以外家屋（市町村別）'!D37</f>
        <v>1951</v>
      </c>
      <c r="E37" s="149">
        <f t="shared" si="15"/>
        <v>259667</v>
      </c>
      <c r="F37" s="244">
        <f>'木造家屋（市町村別）'!F37+'木造以外家屋（市町村別）'!F37</f>
        <v>7368</v>
      </c>
      <c r="G37" s="245">
        <f>'木造家屋（市町村別）'!G37+'木造以外家屋（市町村別）'!G37</f>
        <v>252299</v>
      </c>
      <c r="H37" s="267" t="s">
        <v>80</v>
      </c>
      <c r="I37" s="149">
        <f t="shared" si="16"/>
        <v>3623019</v>
      </c>
      <c r="J37" s="244">
        <f>'木造家屋（市町村別）'!J37+'木造以外家屋（市町村別）'!J37</f>
        <v>10614</v>
      </c>
      <c r="K37" s="245">
        <f>'木造家屋（市町村別）'!K37+'木造以外家屋（市町村別）'!K37</f>
        <v>3612405</v>
      </c>
      <c r="L37" s="149">
        <f t="shared" ref="L37:N42" si="17">(I37/E37)*1000</f>
        <v>13952.558469116215</v>
      </c>
      <c r="M37" s="244">
        <f t="shared" si="17"/>
        <v>1440.5537459283389</v>
      </c>
      <c r="N37" s="245">
        <f t="shared" si="17"/>
        <v>14317.952112374604</v>
      </c>
    </row>
    <row r="38" spans="1:17" s="147" customFormat="1" ht="15.95" customHeight="1" x14ac:dyDescent="0.15">
      <c r="A38" s="267" t="s">
        <v>77</v>
      </c>
      <c r="B38" s="149">
        <f t="shared" si="14"/>
        <v>9124</v>
      </c>
      <c r="C38" s="244">
        <f>'木造家屋（市町村別）'!C38+'木造以外家屋（市町村別）'!C38</f>
        <v>914</v>
      </c>
      <c r="D38" s="245">
        <f>'木造家屋（市町村別）'!D38+'木造以外家屋（市町村別）'!D38</f>
        <v>8210</v>
      </c>
      <c r="E38" s="149">
        <f t="shared" si="15"/>
        <v>1233268</v>
      </c>
      <c r="F38" s="244">
        <f>'木造家屋（市町村別）'!F38+'木造以外家屋（市町村別）'!F38</f>
        <v>50906</v>
      </c>
      <c r="G38" s="245">
        <f>'木造家屋（市町村別）'!G38+'木造以外家屋（市町村別）'!G38</f>
        <v>1182362</v>
      </c>
      <c r="H38" s="267" t="s">
        <v>77</v>
      </c>
      <c r="I38" s="149">
        <f t="shared" si="16"/>
        <v>13673694</v>
      </c>
      <c r="J38" s="244">
        <f>'木造家屋（市町村別）'!J38+'木造以外家屋（市町村別）'!J38</f>
        <v>69427</v>
      </c>
      <c r="K38" s="245">
        <f>'木造家屋（市町村別）'!K38+'木造以外家屋（市町村別）'!K38</f>
        <v>13604267</v>
      </c>
      <c r="L38" s="149">
        <f t="shared" si="17"/>
        <v>11087.366249671604</v>
      </c>
      <c r="M38" s="244">
        <f t="shared" si="17"/>
        <v>1363.8274466664047</v>
      </c>
      <c r="N38" s="245">
        <f t="shared" si="17"/>
        <v>11506.008312175121</v>
      </c>
    </row>
    <row r="39" spans="1:17" s="147" customFormat="1" ht="15.95" customHeight="1" x14ac:dyDescent="0.15">
      <c r="A39" s="267" t="s">
        <v>81</v>
      </c>
      <c r="B39" s="149">
        <f t="shared" si="14"/>
        <v>3379</v>
      </c>
      <c r="C39" s="244">
        <f>'木造家屋（市町村別）'!C39+'木造以外家屋（市町村別）'!C39</f>
        <v>237</v>
      </c>
      <c r="D39" s="245">
        <f>'木造家屋（市町村別）'!D39+'木造以外家屋（市町村別）'!D39</f>
        <v>3142</v>
      </c>
      <c r="E39" s="149">
        <f t="shared" si="15"/>
        <v>390763</v>
      </c>
      <c r="F39" s="244">
        <f>'木造家屋（市町村別）'!F39+'木造以外家屋（市町村別）'!F39</f>
        <v>11554</v>
      </c>
      <c r="G39" s="245">
        <f>'木造家屋（市町村別）'!G39+'木造以外家屋（市町村別）'!G39</f>
        <v>379209</v>
      </c>
      <c r="H39" s="267" t="s">
        <v>81</v>
      </c>
      <c r="I39" s="149">
        <f t="shared" si="16"/>
        <v>5730175</v>
      </c>
      <c r="J39" s="244">
        <f>'木造家屋（市町村別）'!J39+'木造以外家屋（市町村別）'!J39</f>
        <v>15531</v>
      </c>
      <c r="K39" s="245">
        <f>'木造家屋（市町村別）'!K39+'木造以外家屋（市町村別）'!K39</f>
        <v>5714644</v>
      </c>
      <c r="L39" s="149">
        <f t="shared" si="17"/>
        <v>14664.067478241288</v>
      </c>
      <c r="M39" s="244">
        <f t="shared" si="17"/>
        <v>1344.2097974727367</v>
      </c>
      <c r="N39" s="245">
        <f t="shared" si="17"/>
        <v>15069.90604125957</v>
      </c>
    </row>
    <row r="40" spans="1:17" s="147" customFormat="1" ht="15.95" customHeight="1" x14ac:dyDescent="0.15">
      <c r="A40" s="267" t="s">
        <v>82</v>
      </c>
      <c r="B40" s="149">
        <f t="shared" si="14"/>
        <v>6355</v>
      </c>
      <c r="C40" s="244">
        <f>'木造家屋（市町村別）'!C40+'木造以外家屋（市町村別）'!C40</f>
        <v>480</v>
      </c>
      <c r="D40" s="245">
        <f>'木造家屋（市町村別）'!D40+'木造以外家屋（市町村別）'!D40</f>
        <v>5875</v>
      </c>
      <c r="E40" s="149">
        <f t="shared" si="15"/>
        <v>940901</v>
      </c>
      <c r="F40" s="244">
        <f>'木造家屋（市町村別）'!F40+'木造以外家屋（市町村別）'!F40</f>
        <v>28851</v>
      </c>
      <c r="G40" s="245">
        <f>'木造家屋（市町村別）'!G40+'木造以外家屋（市町村別）'!G40</f>
        <v>912050</v>
      </c>
      <c r="H40" s="267" t="s">
        <v>82</v>
      </c>
      <c r="I40" s="149">
        <f t="shared" si="16"/>
        <v>9420722</v>
      </c>
      <c r="J40" s="244">
        <f>'木造家屋（市町村別）'!J40+'木造以外家屋（市町村別）'!J40</f>
        <v>32588</v>
      </c>
      <c r="K40" s="245">
        <f>'木造家屋（市町村別）'!K40+'木造以外家屋（市町村別）'!K40</f>
        <v>9388134</v>
      </c>
      <c r="L40" s="149">
        <f t="shared" si="17"/>
        <v>10012.447643269588</v>
      </c>
      <c r="M40" s="244">
        <f t="shared" si="17"/>
        <v>1129.5275727011197</v>
      </c>
      <c r="N40" s="245">
        <f t="shared" si="17"/>
        <v>10293.442245490927</v>
      </c>
    </row>
    <row r="41" spans="1:17" s="147" customFormat="1" ht="15.95" customHeight="1" x14ac:dyDescent="0.15">
      <c r="A41" s="267" t="s">
        <v>385</v>
      </c>
      <c r="B41" s="149">
        <f t="shared" si="14"/>
        <v>15812</v>
      </c>
      <c r="C41" s="244">
        <f>'木造家屋（市町村別）'!C41+'木造以外家屋（市町村別）'!C41</f>
        <v>1451</v>
      </c>
      <c r="D41" s="245">
        <f>'木造家屋（市町村別）'!D41+'木造以外家屋（市町村別）'!D41</f>
        <v>14361</v>
      </c>
      <c r="E41" s="149">
        <f t="shared" si="15"/>
        <v>2001214</v>
      </c>
      <c r="F41" s="244">
        <f>'木造家屋（市町村別）'!F41+'木造以外家屋（市町村別）'!F41</f>
        <v>69182</v>
      </c>
      <c r="G41" s="245">
        <f>'木造家屋（市町村別）'!G41+'木造以外家屋（市町村別）'!G41</f>
        <v>1932032</v>
      </c>
      <c r="H41" s="267" t="s">
        <v>385</v>
      </c>
      <c r="I41" s="149">
        <f t="shared" si="16"/>
        <v>25421038</v>
      </c>
      <c r="J41" s="244">
        <f>'木造家屋（市町村別）'!J41+'木造以外家屋（市町村別）'!J41</f>
        <v>91024</v>
      </c>
      <c r="K41" s="245">
        <f>'木造家屋（市町村別）'!K41+'木造以外家屋（市町村別）'!K41</f>
        <v>25330014</v>
      </c>
      <c r="L41" s="149">
        <f t="shared" si="17"/>
        <v>12702.80839530405</v>
      </c>
      <c r="M41" s="244">
        <f t="shared" si="17"/>
        <v>1315.7179613194182</v>
      </c>
      <c r="N41" s="245">
        <f t="shared" si="17"/>
        <v>13110.556139856897</v>
      </c>
    </row>
    <row r="42" spans="1:17" s="147" customFormat="1" ht="15.95" customHeight="1" x14ac:dyDescent="0.15">
      <c r="A42" s="267" t="s">
        <v>78</v>
      </c>
      <c r="B42" s="149">
        <f t="shared" si="14"/>
        <v>11484</v>
      </c>
      <c r="C42" s="244">
        <f>'木造家屋（市町村別）'!C42+'木造以外家屋（市町村別）'!C42</f>
        <v>1111</v>
      </c>
      <c r="D42" s="245">
        <f>'木造家屋（市町村別）'!D42+'木造以外家屋（市町村別）'!D42</f>
        <v>10373</v>
      </c>
      <c r="E42" s="149">
        <f t="shared" si="15"/>
        <v>1469643</v>
      </c>
      <c r="F42" s="244">
        <f>'木造家屋（市町村別）'!F42+'木造以外家屋（市町村別）'!F42</f>
        <v>75465</v>
      </c>
      <c r="G42" s="245">
        <f>'木造家屋（市町村別）'!G42+'木造以外家屋（市町村別）'!G42</f>
        <v>1394178</v>
      </c>
      <c r="H42" s="267" t="s">
        <v>78</v>
      </c>
      <c r="I42" s="149">
        <f t="shared" si="16"/>
        <v>18479654</v>
      </c>
      <c r="J42" s="244">
        <f>'木造家屋（市町村別）'!J42+'木造以外家屋（市町村別）'!J42</f>
        <v>79766</v>
      </c>
      <c r="K42" s="245">
        <f>'木造家屋（市町村別）'!K42+'木造以外家屋（市町村別）'!K42</f>
        <v>18399888</v>
      </c>
      <c r="L42" s="149">
        <f t="shared" si="17"/>
        <v>12574.246942965059</v>
      </c>
      <c r="M42" s="244">
        <f t="shared" si="17"/>
        <v>1056.9933081560989</v>
      </c>
      <c r="N42" s="245">
        <f t="shared" si="17"/>
        <v>13197.660556973357</v>
      </c>
    </row>
    <row r="43" spans="1:17" s="287" customFormat="1" ht="15.75" customHeight="1" x14ac:dyDescent="0.15">
      <c r="A43" s="281" t="s">
        <v>83</v>
      </c>
      <c r="B43" s="279">
        <f>SUM(B24:B42)</f>
        <v>174897</v>
      </c>
      <c r="C43" s="282">
        <f t="shared" ref="C43:K43" si="18">SUM(C24:C42)</f>
        <v>12289</v>
      </c>
      <c r="D43" s="283">
        <f t="shared" si="18"/>
        <v>162608</v>
      </c>
      <c r="E43" s="279">
        <f t="shared" si="18"/>
        <v>23254294</v>
      </c>
      <c r="F43" s="282">
        <f t="shared" si="18"/>
        <v>757256</v>
      </c>
      <c r="G43" s="283">
        <f t="shared" si="18"/>
        <v>22497038</v>
      </c>
      <c r="H43" s="281" t="s">
        <v>83</v>
      </c>
      <c r="I43" s="279">
        <f t="shared" si="18"/>
        <v>407145206</v>
      </c>
      <c r="J43" s="282">
        <f t="shared" si="18"/>
        <v>838010</v>
      </c>
      <c r="K43" s="283">
        <f t="shared" si="18"/>
        <v>406307196</v>
      </c>
      <c r="L43" s="284">
        <f t="shared" si="11"/>
        <v>17508.388171234095</v>
      </c>
      <c r="M43" s="285">
        <f t="shared" si="12"/>
        <v>1106.6402907339129</v>
      </c>
      <c r="N43" s="286">
        <f t="shared" si="13"/>
        <v>18060.475161219001</v>
      </c>
    </row>
    <row r="44" spans="1:17" s="287" customFormat="1" ht="15.75" customHeight="1" x14ac:dyDescent="0.15">
      <c r="A44" s="281" t="s">
        <v>84</v>
      </c>
      <c r="B44" s="280">
        <f>SUM(B43,B23)</f>
        <v>876808</v>
      </c>
      <c r="C44" s="288">
        <f t="shared" ref="C44:K44" si="19">C43+C23</f>
        <v>48763</v>
      </c>
      <c r="D44" s="289">
        <f t="shared" si="19"/>
        <v>828045</v>
      </c>
      <c r="E44" s="280">
        <f t="shared" si="19"/>
        <v>114489703</v>
      </c>
      <c r="F44" s="288">
        <f t="shared" si="19"/>
        <v>2530973</v>
      </c>
      <c r="G44" s="289">
        <f t="shared" si="19"/>
        <v>111958730</v>
      </c>
      <c r="H44" s="281" t="s">
        <v>84</v>
      </c>
      <c r="I44" s="280">
        <f t="shared" si="19"/>
        <v>2525563691</v>
      </c>
      <c r="J44" s="288">
        <f t="shared" si="19"/>
        <v>3461713</v>
      </c>
      <c r="K44" s="289">
        <f t="shared" si="19"/>
        <v>2522101978</v>
      </c>
      <c r="L44" s="290">
        <f t="shared" si="11"/>
        <v>22059.308608740124</v>
      </c>
      <c r="M44" s="291">
        <f>(J44/F44)*1000</f>
        <v>1367.7399956459433</v>
      </c>
      <c r="N44" s="292">
        <f t="shared" si="13"/>
        <v>22527.068483181258</v>
      </c>
    </row>
    <row r="45" spans="1:17" s="35" customFormat="1" ht="15.75" customHeight="1" x14ac:dyDescent="0.15">
      <c r="A45" s="211" t="s">
        <v>360</v>
      </c>
      <c r="B45" s="312">
        <v>877357</v>
      </c>
      <c r="C45" s="297">
        <v>49397</v>
      </c>
      <c r="D45" s="313">
        <v>827960</v>
      </c>
      <c r="E45" s="312">
        <v>114181308</v>
      </c>
      <c r="F45" s="297">
        <v>2560291</v>
      </c>
      <c r="G45" s="299">
        <v>111624833</v>
      </c>
      <c r="H45" s="211" t="s">
        <v>84</v>
      </c>
      <c r="I45" s="312">
        <v>2447175948</v>
      </c>
      <c r="J45" s="297">
        <v>3270066</v>
      </c>
      <c r="K45" s="313">
        <v>2443905882</v>
      </c>
      <c r="L45" s="593">
        <v>21432.369193038146</v>
      </c>
      <c r="M45" s="594">
        <v>1277.2243467637077</v>
      </c>
      <c r="N45" s="595">
        <v>21893.926434810433</v>
      </c>
    </row>
    <row r="47" spans="1:17" s="134" customFormat="1" ht="10.9" customHeight="1" x14ac:dyDescent="0.15">
      <c r="A47" s="104" t="s">
        <v>701</v>
      </c>
      <c r="B47" s="104" t="s">
        <v>804</v>
      </c>
      <c r="C47" s="104" t="s">
        <v>805</v>
      </c>
      <c r="D47" s="104" t="s">
        <v>806</v>
      </c>
      <c r="E47" s="104" t="s">
        <v>807</v>
      </c>
      <c r="F47" s="104" t="s">
        <v>808</v>
      </c>
      <c r="G47" s="104" t="s">
        <v>809</v>
      </c>
      <c r="H47" s="104"/>
      <c r="I47" s="104" t="s">
        <v>810</v>
      </c>
      <c r="J47" s="104" t="s">
        <v>811</v>
      </c>
      <c r="K47" s="104" t="s">
        <v>812</v>
      </c>
      <c r="L47" s="35"/>
      <c r="M47" s="35"/>
      <c r="N47" s="35"/>
      <c r="O47" s="104"/>
      <c r="P47" s="35"/>
      <c r="Q47" s="136"/>
    </row>
    <row r="49" spans="2:2" ht="10.9" customHeight="1" x14ac:dyDescent="0.15">
      <c r="B49" s="104" t="s">
        <v>706</v>
      </c>
    </row>
  </sheetData>
  <mergeCells count="16">
    <mergeCell ref="F6:F7"/>
    <mergeCell ref="G6:G7"/>
    <mergeCell ref="B4:D5"/>
    <mergeCell ref="E4:G5"/>
    <mergeCell ref="B6:B7"/>
    <mergeCell ref="C6:C7"/>
    <mergeCell ref="D6:D7"/>
    <mergeCell ref="E6:E7"/>
    <mergeCell ref="L4:N5"/>
    <mergeCell ref="I4:K5"/>
    <mergeCell ref="I6:I7"/>
    <mergeCell ref="J6:J7"/>
    <mergeCell ref="K6:K7"/>
    <mergeCell ref="L6:L7"/>
    <mergeCell ref="M6:M7"/>
    <mergeCell ref="N6:N7"/>
  </mergeCells>
  <phoneticPr fontId="2"/>
  <pageMargins left="0.59055118110236227" right="0.59055118110236227" top="0.59055118110236227" bottom="0.39370078740157483" header="0.51181102362204722" footer="0.11811023622047245"/>
  <pageSetup paperSize="9" scale="98" firstPageNumber="156" orientation="portrait" useFirstPageNumber="1" r:id="rId1"/>
  <headerFooter alignWithMargins="0">
    <oddFooter>&amp;C&amp;P</oddFooter>
  </headerFooter>
  <colBreaks count="1" manualBreakCount="1">
    <brk id="7"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65"/>
  <sheetViews>
    <sheetView view="pageBreakPreview" zoomScale="130" zoomScaleNormal="100" zoomScaleSheetLayoutView="130" workbookViewId="0">
      <pane xSplit="1" ySplit="8" topLeftCell="B9" activePane="bottomRight" state="frozen"/>
      <selection activeCell="A4" sqref="A4:E15"/>
      <selection pane="topRight" activeCell="A4" sqref="A4:E15"/>
      <selection pane="bottomLeft" activeCell="A4" sqref="A4:E15"/>
      <selection pane="bottomRight" activeCell="A164" sqref="A164:XFD164"/>
    </sheetView>
  </sheetViews>
  <sheetFormatPr defaultColWidth="8.875" defaultRowHeight="10.9" customHeight="1" x14ac:dyDescent="0.15"/>
  <cols>
    <col min="1" max="1" width="8.625" style="1" customWidth="1"/>
    <col min="2" max="2" width="8.625" style="2" customWidth="1"/>
    <col min="3" max="3" width="6" style="2" bestFit="1" customWidth="1"/>
    <col min="4" max="4" width="10.75" style="2" customWidth="1"/>
    <col min="5" max="5" width="5.625" style="2" bestFit="1" customWidth="1"/>
    <col min="6" max="6" width="10.75" style="2" customWidth="1"/>
    <col min="7" max="7" width="5.625" style="2" bestFit="1" customWidth="1"/>
    <col min="8" max="8" width="8.75" style="2" customWidth="1"/>
    <col min="9" max="9" width="5.625" style="2" bestFit="1" customWidth="1"/>
    <col min="10" max="10" width="10.75" style="2" customWidth="1"/>
    <col min="11" max="11" width="5.625" style="2" bestFit="1" customWidth="1"/>
    <col min="12" max="12" width="10.75" style="2" customWidth="1"/>
    <col min="13" max="13" width="5.625" style="2" bestFit="1" customWidth="1"/>
    <col min="14" max="14" width="8.625" style="1" customWidth="1"/>
    <col min="15" max="15" width="11.75" style="2" customWidth="1"/>
    <col min="16" max="16" width="5.625" style="2" customWidth="1"/>
    <col min="17" max="17" width="11.75" style="2" customWidth="1"/>
    <col min="18" max="18" width="5.625" style="2" bestFit="1" customWidth="1"/>
    <col min="19" max="19" width="11.75" style="2" customWidth="1"/>
    <col min="20" max="20" width="5.625" style="2" bestFit="1" customWidth="1"/>
    <col min="21" max="16384" width="8.875" style="2"/>
  </cols>
  <sheetData>
    <row r="1" spans="1:20" ht="18.95" customHeight="1" x14ac:dyDescent="0.15">
      <c r="A1" s="443" t="s">
        <v>571</v>
      </c>
    </row>
    <row r="2" spans="1:20" ht="10.5" customHeight="1" x14ac:dyDescent="0.15"/>
    <row r="3" spans="1:20" ht="10.5" customHeight="1" x14ac:dyDescent="0.15"/>
    <row r="4" spans="1:20" ht="10.9" customHeight="1" x14ac:dyDescent="0.15">
      <c r="A4" s="3" t="s">
        <v>0</v>
      </c>
      <c r="B4" s="697" t="s">
        <v>275</v>
      </c>
      <c r="C4" s="698"/>
      <c r="D4" s="698"/>
      <c r="E4" s="698"/>
      <c r="F4" s="698"/>
      <c r="G4" s="699"/>
      <c r="H4" s="697" t="s">
        <v>276</v>
      </c>
      <c r="I4" s="698"/>
      <c r="J4" s="698"/>
      <c r="K4" s="698"/>
      <c r="L4" s="698"/>
      <c r="M4" s="699"/>
      <c r="N4" s="3" t="s">
        <v>0</v>
      </c>
      <c r="O4" s="697" t="s">
        <v>277</v>
      </c>
      <c r="P4" s="698"/>
      <c r="Q4" s="698"/>
      <c r="R4" s="698"/>
      <c r="S4" s="698"/>
      <c r="T4" s="699"/>
    </row>
    <row r="5" spans="1:20" ht="10.9" customHeight="1" x14ac:dyDescent="0.15">
      <c r="A5" s="4"/>
      <c r="B5" s="700"/>
      <c r="C5" s="701"/>
      <c r="D5" s="701"/>
      <c r="E5" s="701"/>
      <c r="F5" s="701"/>
      <c r="G5" s="702"/>
      <c r="H5" s="700"/>
      <c r="I5" s="701"/>
      <c r="J5" s="701"/>
      <c r="K5" s="701"/>
      <c r="L5" s="701"/>
      <c r="M5" s="702"/>
      <c r="N5" s="4"/>
      <c r="O5" s="700"/>
      <c r="P5" s="701"/>
      <c r="Q5" s="701"/>
      <c r="R5" s="701"/>
      <c r="S5" s="701"/>
      <c r="T5" s="702"/>
    </row>
    <row r="6" spans="1:20" ht="10.9" customHeight="1" x14ac:dyDescent="0.15">
      <c r="A6" s="4"/>
      <c r="B6" s="714" t="s">
        <v>278</v>
      </c>
      <c r="C6" s="704" t="s">
        <v>29</v>
      </c>
      <c r="D6" s="708" t="s">
        <v>123</v>
      </c>
      <c r="E6" s="704" t="s">
        <v>29</v>
      </c>
      <c r="F6" s="708" t="s">
        <v>124</v>
      </c>
      <c r="G6" s="706" t="s">
        <v>29</v>
      </c>
      <c r="H6" s="712" t="s">
        <v>278</v>
      </c>
      <c r="I6" s="709" t="s">
        <v>29</v>
      </c>
      <c r="J6" s="710" t="s">
        <v>123</v>
      </c>
      <c r="K6" s="709" t="s">
        <v>29</v>
      </c>
      <c r="L6" s="710" t="s">
        <v>124</v>
      </c>
      <c r="M6" s="703" t="s">
        <v>279</v>
      </c>
      <c r="N6" s="4"/>
      <c r="O6" s="714" t="s">
        <v>278</v>
      </c>
      <c r="P6" s="704" t="s">
        <v>29</v>
      </c>
      <c r="Q6" s="708" t="s">
        <v>123</v>
      </c>
      <c r="R6" s="704" t="s">
        <v>29</v>
      </c>
      <c r="S6" s="710" t="s">
        <v>124</v>
      </c>
      <c r="T6" s="703" t="s">
        <v>29</v>
      </c>
    </row>
    <row r="7" spans="1:20" ht="10.9" customHeight="1" x14ac:dyDescent="0.15">
      <c r="A7" s="4"/>
      <c r="B7" s="714"/>
      <c r="C7" s="705"/>
      <c r="D7" s="698"/>
      <c r="E7" s="705"/>
      <c r="F7" s="698"/>
      <c r="G7" s="707"/>
      <c r="H7" s="713"/>
      <c r="I7" s="709"/>
      <c r="J7" s="711"/>
      <c r="K7" s="709"/>
      <c r="L7" s="711"/>
      <c r="M7" s="703"/>
      <c r="N7" s="4"/>
      <c r="O7" s="714"/>
      <c r="P7" s="705"/>
      <c r="Q7" s="698"/>
      <c r="R7" s="705"/>
      <c r="S7" s="711"/>
      <c r="T7" s="703"/>
    </row>
    <row r="8" spans="1:20" ht="10.9" customHeight="1" x14ac:dyDescent="0.15">
      <c r="A8" s="5" t="s">
        <v>461</v>
      </c>
      <c r="B8" s="8" t="s">
        <v>40</v>
      </c>
      <c r="C8" s="9" t="s">
        <v>254</v>
      </c>
      <c r="D8" s="10" t="s">
        <v>38</v>
      </c>
      <c r="E8" s="9" t="s">
        <v>254</v>
      </c>
      <c r="F8" s="10" t="s">
        <v>38</v>
      </c>
      <c r="G8" s="11" t="s">
        <v>254</v>
      </c>
      <c r="H8" s="6" t="s">
        <v>40</v>
      </c>
      <c r="I8" s="10" t="s">
        <v>254</v>
      </c>
      <c r="J8" s="9" t="s">
        <v>38</v>
      </c>
      <c r="K8" s="10" t="s">
        <v>254</v>
      </c>
      <c r="L8" s="9" t="s">
        <v>38</v>
      </c>
      <c r="M8" s="7" t="s">
        <v>254</v>
      </c>
      <c r="N8" s="5" t="s">
        <v>461</v>
      </c>
      <c r="O8" s="8" t="s">
        <v>40</v>
      </c>
      <c r="P8" s="9" t="s">
        <v>254</v>
      </c>
      <c r="Q8" s="10" t="s">
        <v>38</v>
      </c>
      <c r="R8" s="9" t="s">
        <v>254</v>
      </c>
      <c r="S8" s="9" t="s">
        <v>38</v>
      </c>
      <c r="T8" s="7" t="s">
        <v>254</v>
      </c>
    </row>
    <row r="9" spans="1:20" ht="10.9" customHeight="1" x14ac:dyDescent="0.15">
      <c r="A9" s="12" t="s">
        <v>462</v>
      </c>
      <c r="B9" s="13">
        <v>36349197</v>
      </c>
      <c r="C9" s="26"/>
      <c r="D9" s="15">
        <v>45273241</v>
      </c>
      <c r="E9" s="386"/>
      <c r="F9" s="15"/>
      <c r="G9" s="14"/>
      <c r="H9" s="13">
        <v>1287699</v>
      </c>
      <c r="I9" s="26"/>
      <c r="J9" s="15">
        <v>16309384</v>
      </c>
      <c r="K9" s="386"/>
      <c r="L9" s="15"/>
      <c r="M9" s="391"/>
      <c r="N9" s="12" t="s">
        <v>462</v>
      </c>
      <c r="O9" s="13">
        <f t="shared" ref="O9:O43" si="0">H9+B9</f>
        <v>37636896</v>
      </c>
      <c r="P9" s="386"/>
      <c r="Q9" s="15">
        <f t="shared" ref="Q9:Q43" si="1">J9+D9</f>
        <v>61582625</v>
      </c>
      <c r="R9" s="15"/>
      <c r="S9" s="15">
        <v>61244231</v>
      </c>
      <c r="T9" s="391"/>
    </row>
    <row r="10" spans="1:20" ht="10.9" hidden="1" customHeight="1" x14ac:dyDescent="0.15">
      <c r="A10" s="16" t="s">
        <v>3</v>
      </c>
      <c r="B10" s="17">
        <v>37237792</v>
      </c>
      <c r="C10" s="19">
        <f t="shared" ref="C10:C43" si="2">((B10/B9)*100)-100</f>
        <v>2.4446069606434548</v>
      </c>
      <c r="D10" s="20">
        <v>49240172</v>
      </c>
      <c r="E10" s="22">
        <f t="shared" ref="E10:E43" si="3">((D10/D9)*100)-100</f>
        <v>8.7621979614845884</v>
      </c>
      <c r="F10" s="20"/>
      <c r="G10" s="21"/>
      <c r="H10" s="17">
        <v>1549706</v>
      </c>
      <c r="I10" s="19">
        <f t="shared" ref="I10:I43" si="4">((H10/H9)*100)-100</f>
        <v>20.346913370282962</v>
      </c>
      <c r="J10" s="20">
        <v>19677376</v>
      </c>
      <c r="K10" s="22">
        <f t="shared" ref="K10:K43" si="5">((J10/J9)*100)-100</f>
        <v>20.650638920513487</v>
      </c>
      <c r="L10" s="20"/>
      <c r="M10" s="21"/>
      <c r="N10" s="16" t="s">
        <v>3</v>
      </c>
      <c r="O10" s="17">
        <f t="shared" si="0"/>
        <v>38787498</v>
      </c>
      <c r="P10" s="22">
        <f t="shared" ref="P10:P43" si="6">((O10/O9)*100)-100</f>
        <v>3.0571118298384476</v>
      </c>
      <c r="Q10" s="20">
        <f t="shared" si="1"/>
        <v>68917548</v>
      </c>
      <c r="R10" s="19">
        <f t="shared" ref="R10:R43" si="7">((Q10/Q9)*100)-100</f>
        <v>11.910702085206665</v>
      </c>
      <c r="S10" s="20"/>
      <c r="T10" s="21"/>
    </row>
    <row r="11" spans="1:20" ht="10.9" hidden="1" customHeight="1" x14ac:dyDescent="0.15">
      <c r="A11" s="16" t="s">
        <v>4</v>
      </c>
      <c r="B11" s="17">
        <v>38261884</v>
      </c>
      <c r="C11" s="19">
        <f t="shared" si="2"/>
        <v>2.7501415766004556</v>
      </c>
      <c r="D11" s="20">
        <v>54046650</v>
      </c>
      <c r="E11" s="22">
        <f t="shared" si="3"/>
        <v>9.7612940913366373</v>
      </c>
      <c r="F11" s="20"/>
      <c r="G11" s="21"/>
      <c r="H11" s="17">
        <v>1864413</v>
      </c>
      <c r="I11" s="19">
        <f t="shared" si="4"/>
        <v>20.307529299105781</v>
      </c>
      <c r="J11" s="20">
        <v>23457437</v>
      </c>
      <c r="K11" s="22">
        <f t="shared" si="5"/>
        <v>19.210188390972462</v>
      </c>
      <c r="L11" s="20"/>
      <c r="M11" s="21"/>
      <c r="N11" s="16" t="s">
        <v>4</v>
      </c>
      <c r="O11" s="17">
        <f t="shared" si="0"/>
        <v>40126297</v>
      </c>
      <c r="P11" s="22">
        <f t="shared" si="6"/>
        <v>3.4516250571253693</v>
      </c>
      <c r="Q11" s="20">
        <f t="shared" si="1"/>
        <v>77504087</v>
      </c>
      <c r="R11" s="19">
        <f t="shared" si="7"/>
        <v>12.459147559921902</v>
      </c>
      <c r="S11" s="20"/>
      <c r="T11" s="21"/>
    </row>
    <row r="12" spans="1:20" ht="10.9" customHeight="1" x14ac:dyDescent="0.15">
      <c r="A12" s="16" t="s">
        <v>464</v>
      </c>
      <c r="B12" s="17">
        <v>39620926</v>
      </c>
      <c r="C12" s="19">
        <f>((B12/B9)*100)-100</f>
        <v>9.0008288216105541</v>
      </c>
      <c r="D12" s="20">
        <v>59597059</v>
      </c>
      <c r="E12" s="22">
        <f>((D12/D9)*100)-100</f>
        <v>31.638596406208251</v>
      </c>
      <c r="F12" s="20"/>
      <c r="G12" s="21"/>
      <c r="H12" s="17">
        <v>2231557</v>
      </c>
      <c r="I12" s="22">
        <f>((H12/H9)*100)-100</f>
        <v>73.298030052054088</v>
      </c>
      <c r="J12" s="20">
        <v>27511116</v>
      </c>
      <c r="K12" s="22">
        <f>((J12/J9)*100)-100</f>
        <v>68.682741175264482</v>
      </c>
      <c r="L12" s="20"/>
      <c r="M12" s="21"/>
      <c r="N12" s="16" t="s">
        <v>243</v>
      </c>
      <c r="O12" s="17">
        <f t="shared" si="0"/>
        <v>41852483</v>
      </c>
      <c r="P12" s="22">
        <f>((O12/O9)*100)-100</f>
        <v>11.200676591395847</v>
      </c>
      <c r="Q12" s="20">
        <f t="shared" si="1"/>
        <v>87108175</v>
      </c>
      <c r="R12" s="22">
        <f>((Q12/Q9)*100)-100</f>
        <v>41.449272420589409</v>
      </c>
      <c r="S12" s="20"/>
      <c r="T12" s="21"/>
    </row>
    <row r="13" spans="1:20" ht="10.9" hidden="1" customHeight="1" x14ac:dyDescent="0.15">
      <c r="A13" s="16" t="s">
        <v>5</v>
      </c>
      <c r="B13" s="17">
        <v>40639081</v>
      </c>
      <c r="C13" s="19">
        <f t="shared" si="2"/>
        <v>2.5697405456904363</v>
      </c>
      <c r="D13" s="20">
        <v>68212177</v>
      </c>
      <c r="E13" s="22">
        <f t="shared" si="3"/>
        <v>14.455609294411659</v>
      </c>
      <c r="F13" s="20"/>
      <c r="G13" s="21"/>
      <c r="H13" s="17">
        <v>2622625</v>
      </c>
      <c r="I13" s="22">
        <f t="shared" si="4"/>
        <v>17.524445936178196</v>
      </c>
      <c r="J13" s="20">
        <v>32964651</v>
      </c>
      <c r="K13" s="22">
        <f t="shared" si="5"/>
        <v>19.823023537104064</v>
      </c>
      <c r="L13" s="20"/>
      <c r="M13" s="21"/>
      <c r="N13" s="16" t="s">
        <v>5</v>
      </c>
      <c r="O13" s="17">
        <f t="shared" si="0"/>
        <v>43261706</v>
      </c>
      <c r="P13" s="22">
        <f t="shared" si="6"/>
        <v>3.3671192220542849</v>
      </c>
      <c r="Q13" s="20">
        <f t="shared" si="1"/>
        <v>101176828</v>
      </c>
      <c r="R13" s="22">
        <f t="shared" si="7"/>
        <v>16.150783781200786</v>
      </c>
      <c r="S13" s="20"/>
      <c r="T13" s="21"/>
    </row>
    <row r="14" spans="1:20" ht="10.9" hidden="1" customHeight="1" x14ac:dyDescent="0.15">
      <c r="A14" s="16" t="s">
        <v>6</v>
      </c>
      <c r="B14" s="17">
        <v>41723035</v>
      </c>
      <c r="C14" s="19">
        <f t="shared" si="2"/>
        <v>2.6672699611489605</v>
      </c>
      <c r="D14" s="20">
        <v>78765297</v>
      </c>
      <c r="E14" s="22">
        <f t="shared" si="3"/>
        <v>15.471020665415793</v>
      </c>
      <c r="F14" s="20"/>
      <c r="G14" s="21"/>
      <c r="H14" s="17">
        <v>3139160</v>
      </c>
      <c r="I14" s="22">
        <f t="shared" si="4"/>
        <v>19.695343405938701</v>
      </c>
      <c r="J14" s="20">
        <v>41285464</v>
      </c>
      <c r="K14" s="22">
        <f t="shared" si="5"/>
        <v>25.241623216335583</v>
      </c>
      <c r="L14" s="20"/>
      <c r="M14" s="21"/>
      <c r="N14" s="16" t="s">
        <v>6</v>
      </c>
      <c r="O14" s="17">
        <f t="shared" si="0"/>
        <v>44862195</v>
      </c>
      <c r="P14" s="22">
        <f t="shared" si="6"/>
        <v>3.699551284454671</v>
      </c>
      <c r="Q14" s="20">
        <f t="shared" si="1"/>
        <v>120050761</v>
      </c>
      <c r="R14" s="22">
        <f t="shared" si="7"/>
        <v>18.654402765028365</v>
      </c>
      <c r="S14" s="20"/>
      <c r="T14" s="21"/>
    </row>
    <row r="15" spans="1:20" ht="10.9" customHeight="1" x14ac:dyDescent="0.15">
      <c r="A15" s="16" t="s">
        <v>465</v>
      </c>
      <c r="B15" s="17">
        <v>42611038</v>
      </c>
      <c r="C15" s="19">
        <f>((B15/B12)*100)-100</f>
        <v>7.546799890542701</v>
      </c>
      <c r="D15" s="20">
        <v>88094128</v>
      </c>
      <c r="E15" s="22">
        <f>((D15/D12)*100)-100</f>
        <v>47.816233683611813</v>
      </c>
      <c r="F15" s="20"/>
      <c r="G15" s="21"/>
      <c r="H15" s="17">
        <v>3615352</v>
      </c>
      <c r="I15" s="22">
        <f>((H15/H12)*100)-100</f>
        <v>62.010291469140157</v>
      </c>
      <c r="J15" s="20">
        <v>48096049</v>
      </c>
      <c r="K15" s="22">
        <f>((J15/J12)*100)-100</f>
        <v>74.82405657407719</v>
      </c>
      <c r="L15" s="20"/>
      <c r="M15" s="21"/>
      <c r="N15" s="16" t="s">
        <v>244</v>
      </c>
      <c r="O15" s="17">
        <f t="shared" si="0"/>
        <v>46226390</v>
      </c>
      <c r="P15" s="22">
        <f>((O15/O12)*100)-100</f>
        <v>10.45077062691837</v>
      </c>
      <c r="Q15" s="20">
        <f t="shared" si="1"/>
        <v>136190177</v>
      </c>
      <c r="R15" s="22">
        <f>((Q15/Q12)*100)-100</f>
        <v>56.346034112182934</v>
      </c>
      <c r="S15" s="20">
        <v>135300872</v>
      </c>
      <c r="T15" s="21"/>
    </row>
    <row r="16" spans="1:20" ht="10.9" hidden="1" customHeight="1" x14ac:dyDescent="0.15">
      <c r="A16" s="16" t="s">
        <v>7</v>
      </c>
      <c r="B16" s="17">
        <v>43734936</v>
      </c>
      <c r="C16" s="19">
        <f t="shared" si="2"/>
        <v>2.637574799280884</v>
      </c>
      <c r="D16" s="20">
        <v>101874937</v>
      </c>
      <c r="E16" s="22">
        <f t="shared" si="3"/>
        <v>15.64327760869601</v>
      </c>
      <c r="F16" s="20"/>
      <c r="G16" s="21"/>
      <c r="H16" s="17">
        <v>4223577</v>
      </c>
      <c r="I16" s="22">
        <f t="shared" si="4"/>
        <v>16.823396449363699</v>
      </c>
      <c r="J16" s="20">
        <v>60132853</v>
      </c>
      <c r="K16" s="22">
        <f t="shared" si="5"/>
        <v>25.026596259497325</v>
      </c>
      <c r="L16" s="20"/>
      <c r="M16" s="21"/>
      <c r="N16" s="16" t="s">
        <v>7</v>
      </c>
      <c r="O16" s="17">
        <f t="shared" si="0"/>
        <v>47958513</v>
      </c>
      <c r="P16" s="22">
        <f t="shared" si="6"/>
        <v>3.7470436259461337</v>
      </c>
      <c r="Q16" s="20">
        <f t="shared" si="1"/>
        <v>162007790</v>
      </c>
      <c r="R16" s="22">
        <f t="shared" si="7"/>
        <v>18.957030212245044</v>
      </c>
      <c r="S16" s="20">
        <v>161150155</v>
      </c>
      <c r="T16" s="21">
        <f t="shared" ref="T16:T43" si="8">((S16/S15)*100)-100</f>
        <v>19.105037992659788</v>
      </c>
    </row>
    <row r="17" spans="1:20" ht="10.9" hidden="1" customHeight="1" x14ac:dyDescent="0.15">
      <c r="A17" s="16" t="s">
        <v>8</v>
      </c>
      <c r="B17" s="17">
        <v>44874813</v>
      </c>
      <c r="C17" s="19">
        <f t="shared" si="2"/>
        <v>2.606330554593697</v>
      </c>
      <c r="D17" s="20">
        <v>115684470</v>
      </c>
      <c r="E17" s="22">
        <f t="shared" si="3"/>
        <v>13.55537819866332</v>
      </c>
      <c r="F17" s="20"/>
      <c r="G17" s="21"/>
      <c r="H17" s="17">
        <v>4947398</v>
      </c>
      <c r="I17" s="22">
        <f t="shared" si="4"/>
        <v>17.137630023082323</v>
      </c>
      <c r="J17" s="20">
        <v>73196762</v>
      </c>
      <c r="K17" s="22">
        <f t="shared" si="5"/>
        <v>21.725077637676705</v>
      </c>
      <c r="L17" s="20"/>
      <c r="M17" s="21"/>
      <c r="N17" s="16" t="s">
        <v>8</v>
      </c>
      <c r="O17" s="17">
        <f t="shared" si="0"/>
        <v>49822211</v>
      </c>
      <c r="P17" s="22">
        <f t="shared" si="6"/>
        <v>3.886062939441004</v>
      </c>
      <c r="Q17" s="20">
        <f t="shared" si="1"/>
        <v>188881232</v>
      </c>
      <c r="R17" s="22">
        <f t="shared" si="7"/>
        <v>16.587746799089103</v>
      </c>
      <c r="S17" s="20">
        <v>188054094</v>
      </c>
      <c r="T17" s="21">
        <f t="shared" si="8"/>
        <v>16.694950743299003</v>
      </c>
    </row>
    <row r="18" spans="1:20" ht="10.9" customHeight="1" x14ac:dyDescent="0.15">
      <c r="A18" s="16" t="s">
        <v>466</v>
      </c>
      <c r="B18" s="17">
        <v>46011988</v>
      </c>
      <c r="C18" s="19">
        <f>((B18/B15)*100)-100</f>
        <v>7.9813826642758556</v>
      </c>
      <c r="D18" s="20">
        <v>138085922</v>
      </c>
      <c r="E18" s="22">
        <f>((D18/D15)*100)-100</f>
        <v>56.748156925964452</v>
      </c>
      <c r="F18" s="20"/>
      <c r="G18" s="21"/>
      <c r="H18" s="17">
        <v>5630118</v>
      </c>
      <c r="I18" s="22">
        <f>((H18/H15)*100)-100</f>
        <v>55.728072951126194</v>
      </c>
      <c r="J18" s="20">
        <v>90744875</v>
      </c>
      <c r="K18" s="22">
        <f>((J18/J15)*100)-100</f>
        <v>88.674281748174366</v>
      </c>
      <c r="L18" s="20"/>
      <c r="M18" s="21"/>
      <c r="N18" s="16" t="s">
        <v>245</v>
      </c>
      <c r="O18" s="17">
        <f t="shared" si="0"/>
        <v>51642106</v>
      </c>
      <c r="P18" s="22">
        <f>((O18/O15)*100)-100</f>
        <v>11.71563689052941</v>
      </c>
      <c r="Q18" s="20">
        <f t="shared" si="1"/>
        <v>228830797</v>
      </c>
      <c r="R18" s="22">
        <f>((Q18/Q15)*100)-100</f>
        <v>68.022982303635587</v>
      </c>
      <c r="S18" s="20">
        <v>226884071</v>
      </c>
      <c r="T18" s="21">
        <f>((S18/S15)*100)-100</f>
        <v>67.688550447775384</v>
      </c>
    </row>
    <row r="19" spans="1:20" ht="10.9" hidden="1" customHeight="1" x14ac:dyDescent="0.15">
      <c r="A19" s="16" t="s">
        <v>9</v>
      </c>
      <c r="B19" s="17">
        <v>47356494</v>
      </c>
      <c r="C19" s="19">
        <f t="shared" si="2"/>
        <v>2.9220776115998319</v>
      </c>
      <c r="D19" s="20">
        <v>164820629</v>
      </c>
      <c r="E19" s="22">
        <f t="shared" si="3"/>
        <v>19.360921528264114</v>
      </c>
      <c r="F19" s="20"/>
      <c r="G19" s="21"/>
      <c r="H19" s="17">
        <v>6525322</v>
      </c>
      <c r="I19" s="22">
        <f t="shared" si="4"/>
        <v>15.90027065152097</v>
      </c>
      <c r="J19" s="20">
        <v>113320251</v>
      </c>
      <c r="K19" s="22">
        <f t="shared" si="5"/>
        <v>24.877852330503501</v>
      </c>
      <c r="L19" s="20"/>
      <c r="M19" s="21"/>
      <c r="N19" s="16" t="s">
        <v>9</v>
      </c>
      <c r="O19" s="17">
        <f t="shared" si="0"/>
        <v>53881816</v>
      </c>
      <c r="P19" s="22">
        <f t="shared" si="6"/>
        <v>4.336984243051603</v>
      </c>
      <c r="Q19" s="20">
        <f t="shared" si="1"/>
        <v>278140880</v>
      </c>
      <c r="R19" s="22">
        <f t="shared" si="7"/>
        <v>21.548709197564861</v>
      </c>
      <c r="S19" s="20">
        <v>276287945</v>
      </c>
      <c r="T19" s="21">
        <f t="shared" si="8"/>
        <v>21.774941617651081</v>
      </c>
    </row>
    <row r="20" spans="1:20" ht="10.9" hidden="1" customHeight="1" x14ac:dyDescent="0.15">
      <c r="A20" s="16" t="s">
        <v>10</v>
      </c>
      <c r="B20" s="17">
        <v>48737896</v>
      </c>
      <c r="C20" s="19">
        <f t="shared" si="2"/>
        <v>2.9170275992137533</v>
      </c>
      <c r="D20" s="20">
        <v>190854734</v>
      </c>
      <c r="E20" s="22">
        <f t="shared" si="3"/>
        <v>15.795416604070851</v>
      </c>
      <c r="F20" s="20"/>
      <c r="G20" s="21"/>
      <c r="H20" s="17">
        <v>7333727</v>
      </c>
      <c r="I20" s="22">
        <f t="shared" si="4"/>
        <v>12.388737291431752</v>
      </c>
      <c r="J20" s="20">
        <v>137854519</v>
      </c>
      <c r="K20" s="22">
        <f t="shared" si="5"/>
        <v>21.650382684027065</v>
      </c>
      <c r="L20" s="20"/>
      <c r="M20" s="21"/>
      <c r="N20" s="16" t="s">
        <v>10</v>
      </c>
      <c r="O20" s="17">
        <f t="shared" si="0"/>
        <v>56071623</v>
      </c>
      <c r="P20" s="22">
        <f t="shared" si="6"/>
        <v>4.0640927915272869</v>
      </c>
      <c r="Q20" s="20">
        <f t="shared" si="1"/>
        <v>328709253</v>
      </c>
      <c r="R20" s="22">
        <f t="shared" si="7"/>
        <v>18.180848856162385</v>
      </c>
      <c r="S20" s="20">
        <v>326501430</v>
      </c>
      <c r="T20" s="21">
        <f t="shared" si="8"/>
        <v>18.174330769299402</v>
      </c>
    </row>
    <row r="21" spans="1:20" ht="10.9" customHeight="1" x14ac:dyDescent="0.15">
      <c r="A21" s="16" t="s">
        <v>467</v>
      </c>
      <c r="B21" s="17">
        <v>50013869</v>
      </c>
      <c r="C21" s="19">
        <f>((B21/B18)*100)-100</f>
        <v>8.6974746668194456</v>
      </c>
      <c r="D21" s="20">
        <v>239902515</v>
      </c>
      <c r="E21" s="22">
        <f>((D21/D18)*100)-100</f>
        <v>73.734231212940017</v>
      </c>
      <c r="F21" s="20"/>
      <c r="G21" s="21"/>
      <c r="H21" s="17">
        <v>8092510</v>
      </c>
      <c r="I21" s="22">
        <f>((H21/H18)*100)-100</f>
        <v>43.736063791202952</v>
      </c>
      <c r="J21" s="20">
        <v>166108435</v>
      </c>
      <c r="K21" s="22">
        <f>((J21/J18)*100)-100</f>
        <v>83.049935326926175</v>
      </c>
      <c r="L21" s="20"/>
      <c r="M21" s="21"/>
      <c r="N21" s="16" t="s">
        <v>246</v>
      </c>
      <c r="O21" s="17">
        <f t="shared" si="0"/>
        <v>58106379</v>
      </c>
      <c r="P21" s="22">
        <f>((O21/O18)*100)-100</f>
        <v>12.517446519318938</v>
      </c>
      <c r="Q21" s="20">
        <f t="shared" si="1"/>
        <v>406010950</v>
      </c>
      <c r="R21" s="22">
        <f>((Q21/Q18)*100)-100</f>
        <v>77.428456013287416</v>
      </c>
      <c r="S21" s="20">
        <v>404076324</v>
      </c>
      <c r="T21" s="21">
        <f>((S21/S18)*100)-100</f>
        <v>78.098145991042287</v>
      </c>
    </row>
    <row r="22" spans="1:20" ht="10.9" hidden="1" customHeight="1" x14ac:dyDescent="0.15">
      <c r="A22" s="16" t="s">
        <v>11</v>
      </c>
      <c r="B22" s="17">
        <v>51683237</v>
      </c>
      <c r="C22" s="19">
        <f t="shared" si="2"/>
        <v>3.3378101582183177</v>
      </c>
      <c r="D22" s="20">
        <v>291031039</v>
      </c>
      <c r="E22" s="22">
        <f t="shared" si="3"/>
        <v>21.312208419323994</v>
      </c>
      <c r="F22" s="20"/>
      <c r="G22" s="21"/>
      <c r="H22" s="17">
        <v>8970163</v>
      </c>
      <c r="I22" s="22">
        <f t="shared" si="4"/>
        <v>10.845250731849561</v>
      </c>
      <c r="J22" s="20">
        <v>200586840</v>
      </c>
      <c r="K22" s="22">
        <f t="shared" si="5"/>
        <v>20.756564830678229</v>
      </c>
      <c r="L22" s="20"/>
      <c r="M22" s="21"/>
      <c r="N22" s="16" t="s">
        <v>11</v>
      </c>
      <c r="O22" s="17">
        <f t="shared" si="0"/>
        <v>60653400</v>
      </c>
      <c r="P22" s="22">
        <f t="shared" si="6"/>
        <v>4.3833758768551121</v>
      </c>
      <c r="Q22" s="20">
        <f t="shared" si="1"/>
        <v>491617879</v>
      </c>
      <c r="R22" s="22">
        <f t="shared" si="7"/>
        <v>21.084881824000064</v>
      </c>
      <c r="S22" s="20">
        <v>489835500</v>
      </c>
      <c r="T22" s="21">
        <f t="shared" si="8"/>
        <v>21.223509249703042</v>
      </c>
    </row>
    <row r="23" spans="1:20" ht="10.9" hidden="1" customHeight="1" x14ac:dyDescent="0.15">
      <c r="A23" s="16" t="s">
        <v>12</v>
      </c>
      <c r="B23" s="17">
        <v>53508170</v>
      </c>
      <c r="C23" s="19">
        <f t="shared" si="2"/>
        <v>3.5309959397473563</v>
      </c>
      <c r="D23" s="20">
        <v>341137301</v>
      </c>
      <c r="E23" s="22">
        <f t="shared" si="3"/>
        <v>17.216810334790438</v>
      </c>
      <c r="F23" s="20"/>
      <c r="G23" s="21"/>
      <c r="H23" s="17">
        <v>9870624</v>
      </c>
      <c r="I23" s="22">
        <f t="shared" si="4"/>
        <v>10.038401754795316</v>
      </c>
      <c r="J23" s="20">
        <v>234256144</v>
      </c>
      <c r="K23" s="22">
        <f t="shared" si="5"/>
        <v>16.78540027850282</v>
      </c>
      <c r="L23" s="20"/>
      <c r="M23" s="21"/>
      <c r="N23" s="16" t="s">
        <v>12</v>
      </c>
      <c r="O23" s="17">
        <f t="shared" si="0"/>
        <v>63378794</v>
      </c>
      <c r="P23" s="22">
        <f t="shared" si="6"/>
        <v>4.4933903128266479</v>
      </c>
      <c r="Q23" s="20">
        <f t="shared" si="1"/>
        <v>575393445</v>
      </c>
      <c r="R23" s="22">
        <f t="shared" si="7"/>
        <v>17.040789112553824</v>
      </c>
      <c r="S23" s="20">
        <v>573631376</v>
      </c>
      <c r="T23" s="21">
        <f t="shared" si="8"/>
        <v>17.106942228564478</v>
      </c>
    </row>
    <row r="24" spans="1:20" ht="10.9" customHeight="1" x14ac:dyDescent="0.15">
      <c r="A24" s="16" t="s">
        <v>468</v>
      </c>
      <c r="B24" s="17">
        <v>55175862</v>
      </c>
      <c r="C24" s="19">
        <f>((B24/B21)*100)-100</f>
        <v>10.321123126867064</v>
      </c>
      <c r="D24" s="20">
        <v>399437830</v>
      </c>
      <c r="E24" s="22">
        <f>((D24/D21)*100)-100</f>
        <v>66.500059409548072</v>
      </c>
      <c r="F24" s="20"/>
      <c r="G24" s="21"/>
      <c r="H24" s="17">
        <v>10639779</v>
      </c>
      <c r="I24" s="22">
        <f>((H24/H21)*100)-100</f>
        <v>31.476871823451546</v>
      </c>
      <c r="J24" s="20">
        <v>273063477</v>
      </c>
      <c r="K24" s="22">
        <f>((J24/J21)*100)-100</f>
        <v>64.388688027793393</v>
      </c>
      <c r="L24" s="20"/>
      <c r="M24" s="21"/>
      <c r="N24" s="16" t="s">
        <v>262</v>
      </c>
      <c r="O24" s="17">
        <f t="shared" si="0"/>
        <v>65815641</v>
      </c>
      <c r="P24" s="22">
        <f>((O24/O21)*100)-100</f>
        <v>13.267496844021196</v>
      </c>
      <c r="Q24" s="20">
        <f t="shared" si="1"/>
        <v>672501307</v>
      </c>
      <c r="R24" s="22">
        <f>((Q24/Q21)*100)-100</f>
        <v>65.636248726789262</v>
      </c>
      <c r="S24" s="20">
        <v>670772570</v>
      </c>
      <c r="T24" s="21">
        <f>((S24/S21)*100)-100</f>
        <v>66.001453230405048</v>
      </c>
    </row>
    <row r="25" spans="1:20" ht="10.9" hidden="1" customHeight="1" x14ac:dyDescent="0.15">
      <c r="A25" s="16" t="s">
        <v>13</v>
      </c>
      <c r="B25" s="17">
        <v>56695427</v>
      </c>
      <c r="C25" s="19">
        <f t="shared" si="2"/>
        <v>2.7540394384776476</v>
      </c>
      <c r="D25" s="20">
        <v>457305892</v>
      </c>
      <c r="E25" s="22">
        <f t="shared" si="3"/>
        <v>14.487376421006502</v>
      </c>
      <c r="F25" s="20"/>
      <c r="G25" s="21"/>
      <c r="H25" s="17">
        <v>11396514</v>
      </c>
      <c r="I25" s="22">
        <f t="shared" si="4"/>
        <v>7.1123187803054861</v>
      </c>
      <c r="J25" s="20">
        <v>319815355</v>
      </c>
      <c r="K25" s="22">
        <f t="shared" si="5"/>
        <v>17.121249064004274</v>
      </c>
      <c r="L25" s="20"/>
      <c r="M25" s="21"/>
      <c r="N25" s="16" t="s">
        <v>13</v>
      </c>
      <c r="O25" s="17">
        <f t="shared" si="0"/>
        <v>68091941</v>
      </c>
      <c r="P25" s="22">
        <f t="shared" si="6"/>
        <v>3.4586003652232051</v>
      </c>
      <c r="Q25" s="20">
        <f t="shared" si="1"/>
        <v>777121247</v>
      </c>
      <c r="R25" s="22">
        <f t="shared" si="7"/>
        <v>15.556838166858753</v>
      </c>
      <c r="S25" s="20">
        <v>775483436</v>
      </c>
      <c r="T25" s="21">
        <f t="shared" si="8"/>
        <v>15.610487173022008</v>
      </c>
    </row>
    <row r="26" spans="1:20" ht="10.9" hidden="1" customHeight="1" x14ac:dyDescent="0.15">
      <c r="A26" s="16" t="s">
        <v>14</v>
      </c>
      <c r="B26" s="17">
        <v>58245607</v>
      </c>
      <c r="C26" s="19">
        <f t="shared" si="2"/>
        <v>2.7342240494987493</v>
      </c>
      <c r="D26" s="20">
        <v>512812679</v>
      </c>
      <c r="E26" s="22">
        <f t="shared" si="3"/>
        <v>12.137780853258718</v>
      </c>
      <c r="F26" s="20"/>
      <c r="G26" s="21"/>
      <c r="H26" s="17">
        <v>12395346</v>
      </c>
      <c r="I26" s="22">
        <f t="shared" si="4"/>
        <v>8.7643642608608303</v>
      </c>
      <c r="J26" s="20">
        <v>376912930</v>
      </c>
      <c r="K26" s="22">
        <f t="shared" si="5"/>
        <v>17.853293816990117</v>
      </c>
      <c r="L26" s="20"/>
      <c r="M26" s="21"/>
      <c r="N26" s="16" t="s">
        <v>14</v>
      </c>
      <c r="O26" s="17">
        <f t="shared" si="0"/>
        <v>70640953</v>
      </c>
      <c r="P26" s="22">
        <f t="shared" si="6"/>
        <v>3.7434855910481417</v>
      </c>
      <c r="Q26" s="20">
        <f t="shared" si="1"/>
        <v>889725609</v>
      </c>
      <c r="R26" s="22">
        <f t="shared" si="7"/>
        <v>14.489934799067456</v>
      </c>
      <c r="S26" s="20">
        <v>888132200</v>
      </c>
      <c r="T26" s="21">
        <f t="shared" si="8"/>
        <v>14.526263072884007</v>
      </c>
    </row>
    <row r="27" spans="1:20" ht="10.9" customHeight="1" x14ac:dyDescent="0.15">
      <c r="A27" s="16" t="s">
        <v>469</v>
      </c>
      <c r="B27" s="17">
        <v>59582057</v>
      </c>
      <c r="C27" s="19">
        <f>((B27/B24)*100)-100</f>
        <v>7.9857293393984463</v>
      </c>
      <c r="D27" s="20">
        <v>575522371</v>
      </c>
      <c r="E27" s="22">
        <f>((D27/D24)*100)-100</f>
        <v>44.0830907277861</v>
      </c>
      <c r="F27" s="20"/>
      <c r="G27" s="21"/>
      <c r="H27" s="17">
        <v>13055899</v>
      </c>
      <c r="I27" s="22">
        <f>((H27/H24)*100)-100</f>
        <v>22.708366404978904</v>
      </c>
      <c r="J27" s="20">
        <v>435197029</v>
      </c>
      <c r="K27" s="22">
        <f>((J27/J24)*100)-100</f>
        <v>59.375773641086397</v>
      </c>
      <c r="L27" s="20"/>
      <c r="M27" s="21"/>
      <c r="N27" s="16" t="s">
        <v>247</v>
      </c>
      <c r="O27" s="17">
        <f t="shared" si="0"/>
        <v>72637956</v>
      </c>
      <c r="P27" s="22">
        <f>((O27/O24)*100)-100</f>
        <v>10.365795875178051</v>
      </c>
      <c r="Q27" s="20">
        <f t="shared" si="1"/>
        <v>1010719400</v>
      </c>
      <c r="R27" s="22">
        <f>((Q27/Q24)*100)-100</f>
        <v>50.292555490899588</v>
      </c>
      <c r="S27" s="20">
        <v>1009239250</v>
      </c>
      <c r="T27" s="21">
        <f>((S27/S24)*100)-100</f>
        <v>50.459230913392901</v>
      </c>
    </row>
    <row r="28" spans="1:20" ht="10.9" hidden="1" customHeight="1" x14ac:dyDescent="0.15">
      <c r="A28" s="16" t="s">
        <v>16</v>
      </c>
      <c r="B28" s="17">
        <v>60943154</v>
      </c>
      <c r="C28" s="19">
        <f t="shared" si="2"/>
        <v>2.2844075356444904</v>
      </c>
      <c r="D28" s="20">
        <v>630586221</v>
      </c>
      <c r="E28" s="22">
        <f t="shared" si="3"/>
        <v>9.5676298219865288</v>
      </c>
      <c r="F28" s="20"/>
      <c r="G28" s="21"/>
      <c r="H28" s="17">
        <v>13673484</v>
      </c>
      <c r="I28" s="22">
        <f t="shared" si="4"/>
        <v>4.7303138604243316</v>
      </c>
      <c r="J28" s="20">
        <v>470088434</v>
      </c>
      <c r="K28" s="22">
        <f t="shared" si="5"/>
        <v>8.0173812491720895</v>
      </c>
      <c r="L28" s="20"/>
      <c r="M28" s="21"/>
      <c r="N28" s="16" t="s">
        <v>16</v>
      </c>
      <c r="O28" s="17">
        <f t="shared" si="0"/>
        <v>74616638</v>
      </c>
      <c r="P28" s="22">
        <f t="shared" si="6"/>
        <v>2.724033148730129</v>
      </c>
      <c r="Q28" s="20">
        <f t="shared" si="1"/>
        <v>1100674655</v>
      </c>
      <c r="R28" s="22">
        <f t="shared" si="7"/>
        <v>8.9001215371941953</v>
      </c>
      <c r="S28" s="20">
        <v>1099204902</v>
      </c>
      <c r="T28" s="21">
        <f t="shared" si="8"/>
        <v>8.9142046348276551</v>
      </c>
    </row>
    <row r="29" spans="1:20" ht="10.9" hidden="1" customHeight="1" x14ac:dyDescent="0.15">
      <c r="A29" s="16" t="s">
        <v>17</v>
      </c>
      <c r="B29" s="17">
        <v>62042202</v>
      </c>
      <c r="C29" s="19">
        <f t="shared" si="2"/>
        <v>1.8033986229199854</v>
      </c>
      <c r="D29" s="20">
        <v>680254575</v>
      </c>
      <c r="E29" s="22">
        <f t="shared" si="3"/>
        <v>7.8765365220373269</v>
      </c>
      <c r="F29" s="20"/>
      <c r="G29" s="21"/>
      <c r="H29" s="17">
        <v>14231918</v>
      </c>
      <c r="I29" s="22">
        <f t="shared" si="4"/>
        <v>4.08406518777511</v>
      </c>
      <c r="J29" s="20">
        <v>511736375</v>
      </c>
      <c r="K29" s="22">
        <f t="shared" si="5"/>
        <v>8.8595970433937623</v>
      </c>
      <c r="L29" s="20"/>
      <c r="M29" s="21"/>
      <c r="N29" s="16" t="s">
        <v>17</v>
      </c>
      <c r="O29" s="17">
        <f t="shared" si="0"/>
        <v>76274120</v>
      </c>
      <c r="P29" s="22">
        <f t="shared" si="6"/>
        <v>2.2213303150967505</v>
      </c>
      <c r="Q29" s="20">
        <f t="shared" si="1"/>
        <v>1191990950</v>
      </c>
      <c r="R29" s="22">
        <f t="shared" si="7"/>
        <v>8.2963929972567456</v>
      </c>
      <c r="S29" s="20">
        <v>1190552819</v>
      </c>
      <c r="T29" s="21">
        <f t="shared" si="8"/>
        <v>8.3103629572423472</v>
      </c>
    </row>
    <row r="30" spans="1:20" ht="10.9" customHeight="1" x14ac:dyDescent="0.15">
      <c r="A30" s="16" t="s">
        <v>470</v>
      </c>
      <c r="B30" s="17">
        <v>63355966</v>
      </c>
      <c r="C30" s="19">
        <f>((B30/B27)*100)-100</f>
        <v>6.3339689665296532</v>
      </c>
      <c r="D30" s="20">
        <v>709796725</v>
      </c>
      <c r="E30" s="22">
        <f>((D30/D27)*100)-100</f>
        <v>23.330866142821051</v>
      </c>
      <c r="F30" s="20"/>
      <c r="G30" s="21"/>
      <c r="H30" s="17">
        <v>14919611</v>
      </c>
      <c r="I30" s="22">
        <f>((H30/H27)*100)-100</f>
        <v>14.274865330989471</v>
      </c>
      <c r="J30" s="20">
        <v>560366107</v>
      </c>
      <c r="K30" s="22">
        <f>((J30/J27)*100)-100</f>
        <v>28.761473461253786</v>
      </c>
      <c r="L30" s="20"/>
      <c r="M30" s="21"/>
      <c r="N30" s="16" t="s">
        <v>248</v>
      </c>
      <c r="O30" s="17">
        <f t="shared" si="0"/>
        <v>78275577</v>
      </c>
      <c r="P30" s="22">
        <f>((O30/O27)*100)-100</f>
        <v>7.761260517848271</v>
      </c>
      <c r="Q30" s="20">
        <f t="shared" si="1"/>
        <v>1270162832</v>
      </c>
      <c r="R30" s="22">
        <f>((Q30/Q27)*100)-100</f>
        <v>25.669184938965259</v>
      </c>
      <c r="S30" s="20">
        <v>1268737877</v>
      </c>
      <c r="T30" s="21">
        <f>((S30/S27)*100)-100</f>
        <v>25.712300329183591</v>
      </c>
    </row>
    <row r="31" spans="1:20" ht="10.9" hidden="1" customHeight="1" x14ac:dyDescent="0.15">
      <c r="A31" s="16" t="s">
        <v>18</v>
      </c>
      <c r="B31" s="17">
        <v>64405776</v>
      </c>
      <c r="C31" s="19">
        <f t="shared" si="2"/>
        <v>1.6570025938835755</v>
      </c>
      <c r="D31" s="20">
        <v>753932139</v>
      </c>
      <c r="E31" s="22">
        <f t="shared" si="3"/>
        <v>6.2180357341040207</v>
      </c>
      <c r="F31" s="20"/>
      <c r="G31" s="21"/>
      <c r="H31" s="17">
        <v>15914183</v>
      </c>
      <c r="I31" s="22">
        <f t="shared" si="4"/>
        <v>6.66620597547751</v>
      </c>
      <c r="J31" s="20">
        <v>630056923</v>
      </c>
      <c r="K31" s="22">
        <f t="shared" si="5"/>
        <v>12.436657950834999</v>
      </c>
      <c r="L31" s="20"/>
      <c r="M31" s="21"/>
      <c r="N31" s="16" t="s">
        <v>18</v>
      </c>
      <c r="O31" s="17">
        <f t="shared" si="0"/>
        <v>80319959</v>
      </c>
      <c r="P31" s="22">
        <f t="shared" si="6"/>
        <v>2.6117750623543685</v>
      </c>
      <c r="Q31" s="20">
        <f t="shared" si="1"/>
        <v>1383989062</v>
      </c>
      <c r="R31" s="22">
        <f t="shared" si="7"/>
        <v>8.9615462783436186</v>
      </c>
      <c r="S31" s="20">
        <v>1383989062</v>
      </c>
      <c r="T31" s="21">
        <f t="shared" si="8"/>
        <v>9.0839240389447298</v>
      </c>
    </row>
    <row r="32" spans="1:20" ht="10.9" hidden="1" customHeight="1" x14ac:dyDescent="0.15">
      <c r="A32" s="16" t="s">
        <v>19</v>
      </c>
      <c r="B32" s="17">
        <v>65388086</v>
      </c>
      <c r="C32" s="19">
        <f t="shared" si="2"/>
        <v>1.5251892935813629</v>
      </c>
      <c r="D32" s="20">
        <v>794725831</v>
      </c>
      <c r="E32" s="22">
        <f t="shared" si="3"/>
        <v>5.4107909571420976</v>
      </c>
      <c r="F32" s="20"/>
      <c r="G32" s="21"/>
      <c r="H32" s="17">
        <v>16498569</v>
      </c>
      <c r="I32" s="22">
        <f t="shared" si="4"/>
        <v>3.672108081200264</v>
      </c>
      <c r="J32" s="20">
        <v>676092455</v>
      </c>
      <c r="K32" s="22">
        <f t="shared" si="5"/>
        <v>7.3065671242533057</v>
      </c>
      <c r="L32" s="20"/>
      <c r="M32" s="21"/>
      <c r="N32" s="16" t="s">
        <v>19</v>
      </c>
      <c r="O32" s="17">
        <f t="shared" si="0"/>
        <v>81886655</v>
      </c>
      <c r="P32" s="22">
        <f t="shared" si="6"/>
        <v>1.9505687247673933</v>
      </c>
      <c r="Q32" s="20">
        <f t="shared" si="1"/>
        <v>1470818286</v>
      </c>
      <c r="R32" s="22">
        <f t="shared" si="7"/>
        <v>6.2738374445331999</v>
      </c>
      <c r="S32" s="20">
        <v>1469876563</v>
      </c>
      <c r="T32" s="21">
        <f t="shared" si="8"/>
        <v>6.2057933374042733</v>
      </c>
    </row>
    <row r="33" spans="1:20" ht="10.9" customHeight="1" x14ac:dyDescent="0.15">
      <c r="A33" s="16" t="s">
        <v>471</v>
      </c>
      <c r="B33" s="17">
        <v>66327349</v>
      </c>
      <c r="C33" s="19">
        <f>((B33/B30)*100)-100</f>
        <v>4.689981366553539</v>
      </c>
      <c r="D33" s="20">
        <v>795695315</v>
      </c>
      <c r="E33" s="22">
        <f>((D33/D30)*100)-100</f>
        <v>12.101857753711116</v>
      </c>
      <c r="F33" s="20"/>
      <c r="G33" s="21"/>
      <c r="H33" s="17">
        <v>17007069</v>
      </c>
      <c r="I33" s="22">
        <f>((H33/H30)*100)-100</f>
        <v>13.991370150334362</v>
      </c>
      <c r="J33" s="20">
        <v>699166153</v>
      </c>
      <c r="K33" s="22">
        <f>((J33/J30)*100)-100</f>
        <v>24.769529110724747</v>
      </c>
      <c r="L33" s="20"/>
      <c r="M33" s="21"/>
      <c r="N33" s="16" t="s">
        <v>264</v>
      </c>
      <c r="O33" s="17">
        <f t="shared" si="0"/>
        <v>83334418</v>
      </c>
      <c r="P33" s="22">
        <f>((O33/O30)*100)-100</f>
        <v>6.4628600565921062</v>
      </c>
      <c r="Q33" s="20">
        <f t="shared" si="1"/>
        <v>1494861468</v>
      </c>
      <c r="R33" s="22">
        <f>((Q33/Q30)*100)-100</f>
        <v>17.690537806573133</v>
      </c>
      <c r="S33" s="20">
        <v>1493928479</v>
      </c>
      <c r="T33" s="21">
        <f>((S33/S30)*100)-100</f>
        <v>17.74918256026811</v>
      </c>
    </row>
    <row r="34" spans="1:20" ht="10.9" hidden="1" customHeight="1" x14ac:dyDescent="0.15">
      <c r="A34" s="16" t="s">
        <v>20</v>
      </c>
      <c r="B34" s="17">
        <v>67375799</v>
      </c>
      <c r="C34" s="19">
        <f t="shared" si="2"/>
        <v>1.5807204958545782</v>
      </c>
      <c r="D34" s="20">
        <v>846127134</v>
      </c>
      <c r="E34" s="22">
        <f t="shared" si="3"/>
        <v>6.3380816814285339</v>
      </c>
      <c r="F34" s="20"/>
      <c r="G34" s="21"/>
      <c r="H34" s="17">
        <v>18003099</v>
      </c>
      <c r="I34" s="22">
        <f t="shared" si="4"/>
        <v>5.8565647025951506</v>
      </c>
      <c r="J34" s="20">
        <v>767930738</v>
      </c>
      <c r="K34" s="22">
        <f t="shared" si="5"/>
        <v>9.8352279647610459</v>
      </c>
      <c r="L34" s="20"/>
      <c r="M34" s="21"/>
      <c r="N34" s="16" t="s">
        <v>20</v>
      </c>
      <c r="O34" s="17">
        <f t="shared" si="0"/>
        <v>85378898</v>
      </c>
      <c r="P34" s="22">
        <f t="shared" si="6"/>
        <v>2.4533440672736191</v>
      </c>
      <c r="Q34" s="20">
        <f t="shared" si="1"/>
        <v>1614057872</v>
      </c>
      <c r="R34" s="22">
        <f t="shared" si="7"/>
        <v>7.9737424872871259</v>
      </c>
      <c r="S34" s="20">
        <v>1613050489</v>
      </c>
      <c r="T34" s="21">
        <f t="shared" si="8"/>
        <v>7.9737424966781276</v>
      </c>
    </row>
    <row r="35" spans="1:20" ht="10.9" hidden="1" customHeight="1" x14ac:dyDescent="0.15">
      <c r="A35" s="16" t="s">
        <v>21</v>
      </c>
      <c r="B35" s="17">
        <v>68495586</v>
      </c>
      <c r="C35" s="19">
        <f t="shared" si="2"/>
        <v>1.6620018116594082</v>
      </c>
      <c r="D35" s="20">
        <v>897513414</v>
      </c>
      <c r="E35" s="22">
        <f t="shared" si="3"/>
        <v>6.0731157216381177</v>
      </c>
      <c r="F35" s="20"/>
      <c r="G35" s="21"/>
      <c r="H35" s="17">
        <v>18751576</v>
      </c>
      <c r="I35" s="22">
        <f t="shared" si="4"/>
        <v>4.1574897743994086</v>
      </c>
      <c r="J35" s="20">
        <v>829546190</v>
      </c>
      <c r="K35" s="22">
        <f t="shared" si="5"/>
        <v>8.0235689172270241</v>
      </c>
      <c r="L35" s="20"/>
      <c r="M35" s="21"/>
      <c r="N35" s="16" t="s">
        <v>21</v>
      </c>
      <c r="O35" s="17">
        <f t="shared" si="0"/>
        <v>87247162</v>
      </c>
      <c r="P35" s="22">
        <f t="shared" si="6"/>
        <v>2.188203459829154</v>
      </c>
      <c r="Q35" s="20">
        <f t="shared" si="1"/>
        <v>1727059604</v>
      </c>
      <c r="R35" s="22">
        <f t="shared" si="7"/>
        <v>7.0010954353190584</v>
      </c>
      <c r="S35" s="20">
        <v>1725981693</v>
      </c>
      <c r="T35" s="21">
        <f t="shared" si="8"/>
        <v>7.0010954257241593</v>
      </c>
    </row>
    <row r="36" spans="1:20" ht="10.9" customHeight="1" x14ac:dyDescent="0.15">
      <c r="A36" s="16" t="s">
        <v>537</v>
      </c>
      <c r="B36" s="17">
        <v>69582866</v>
      </c>
      <c r="C36" s="19">
        <f>((B36/B33)*100)-100</f>
        <v>4.908257376606457</v>
      </c>
      <c r="D36" s="20">
        <v>941243187</v>
      </c>
      <c r="E36" s="22">
        <f>((D36/D33)*100)-100</f>
        <v>18.291910138995846</v>
      </c>
      <c r="F36" s="20">
        <v>937070494</v>
      </c>
      <c r="G36" s="21"/>
      <c r="H36" s="17">
        <v>19555304</v>
      </c>
      <c r="I36" s="22">
        <f>((H36/H33)*100)-100</f>
        <v>14.983387202109895</v>
      </c>
      <c r="J36" s="20">
        <v>896867910</v>
      </c>
      <c r="K36" s="22">
        <f>((J36/J33)*100)-100</f>
        <v>28.276791739945679</v>
      </c>
      <c r="L36" s="20">
        <v>887650781</v>
      </c>
      <c r="M36" s="21"/>
      <c r="N36" s="16" t="s">
        <v>537</v>
      </c>
      <c r="O36" s="17">
        <f t="shared" si="0"/>
        <v>89138170</v>
      </c>
      <c r="P36" s="22">
        <f>((O36/O33)*100)-100</f>
        <v>6.9644117512166446</v>
      </c>
      <c r="Q36" s="20">
        <f t="shared" si="1"/>
        <v>1838111097</v>
      </c>
      <c r="R36" s="22">
        <f>((Q36/Q33)*100)-100</f>
        <v>22.961969142146629</v>
      </c>
      <c r="S36" s="20">
        <f t="shared" ref="S36:S41" si="9">L36+F36</f>
        <v>1824721275</v>
      </c>
      <c r="T36" s="21">
        <f>((S36/S33)*100)-100</f>
        <v>22.142478749814359</v>
      </c>
    </row>
    <row r="37" spans="1:20" ht="10.9" hidden="1" customHeight="1" x14ac:dyDescent="0.15">
      <c r="A37" s="16" t="s">
        <v>22</v>
      </c>
      <c r="B37" s="17">
        <v>70536654</v>
      </c>
      <c r="C37" s="19">
        <f t="shared" si="2"/>
        <v>1.3707224994152938</v>
      </c>
      <c r="D37" s="20">
        <v>996104750</v>
      </c>
      <c r="E37" s="22">
        <f t="shared" si="3"/>
        <v>5.8286278995398391</v>
      </c>
      <c r="F37" s="20">
        <v>992030109</v>
      </c>
      <c r="G37" s="21">
        <f>((F37/F36)*100)-100</f>
        <v>5.8650459439180622</v>
      </c>
      <c r="H37" s="17">
        <v>20344414</v>
      </c>
      <c r="I37" s="22">
        <f t="shared" si="4"/>
        <v>4.0352734992000023</v>
      </c>
      <c r="J37" s="20">
        <v>975407437</v>
      </c>
      <c r="K37" s="22">
        <f t="shared" si="5"/>
        <v>8.7570896588328111</v>
      </c>
      <c r="L37" s="20">
        <v>965131087</v>
      </c>
      <c r="M37" s="21">
        <f>((L37/L36)*100)-100</f>
        <v>8.7286923707443833</v>
      </c>
      <c r="N37" s="16" t="s">
        <v>22</v>
      </c>
      <c r="O37" s="17">
        <f t="shared" si="0"/>
        <v>90881068</v>
      </c>
      <c r="P37" s="22">
        <f t="shared" si="6"/>
        <v>1.9552768471688324</v>
      </c>
      <c r="Q37" s="20">
        <f t="shared" si="1"/>
        <v>1971512187</v>
      </c>
      <c r="R37" s="22">
        <f t="shared" si="7"/>
        <v>7.2575096368073417</v>
      </c>
      <c r="S37" s="20">
        <f t="shared" si="9"/>
        <v>1957161196</v>
      </c>
      <c r="T37" s="21">
        <f t="shared" si="8"/>
        <v>7.2580904719270052</v>
      </c>
    </row>
    <row r="38" spans="1:20" ht="10.9" hidden="1" customHeight="1" x14ac:dyDescent="0.15">
      <c r="A38" s="16" t="s">
        <v>23</v>
      </c>
      <c r="B38" s="17">
        <v>71450956</v>
      </c>
      <c r="C38" s="19">
        <f t="shared" si="2"/>
        <v>1.2962083514763947</v>
      </c>
      <c r="D38" s="20">
        <v>1054673148</v>
      </c>
      <c r="E38" s="22">
        <f t="shared" si="3"/>
        <v>5.8797428684081723</v>
      </c>
      <c r="F38" s="20">
        <v>1050691503</v>
      </c>
      <c r="G38" s="21">
        <f>((F38/F37)*100)-100</f>
        <v>5.9132674974081851</v>
      </c>
      <c r="H38" s="17">
        <v>21124633</v>
      </c>
      <c r="I38" s="22">
        <f t="shared" si="4"/>
        <v>3.8350527078341941</v>
      </c>
      <c r="J38" s="20">
        <v>1047796360</v>
      </c>
      <c r="K38" s="22">
        <f t="shared" si="5"/>
        <v>7.4214036364785159</v>
      </c>
      <c r="L38" s="20">
        <v>1037451873</v>
      </c>
      <c r="M38" s="21">
        <f>((L38/L37)*100)-100</f>
        <v>7.4933640594668844</v>
      </c>
      <c r="N38" s="16" t="s">
        <v>23</v>
      </c>
      <c r="O38" s="17">
        <f t="shared" si="0"/>
        <v>92575589</v>
      </c>
      <c r="P38" s="22">
        <f t="shared" si="6"/>
        <v>1.8645478506040405</v>
      </c>
      <c r="Q38" s="20">
        <f t="shared" si="1"/>
        <v>2102469508</v>
      </c>
      <c r="R38" s="22">
        <f t="shared" si="7"/>
        <v>6.6424809272558605</v>
      </c>
      <c r="S38" s="20">
        <f t="shared" si="9"/>
        <v>2088143376</v>
      </c>
      <c r="T38" s="21">
        <f t="shared" si="8"/>
        <v>6.6924574361937346</v>
      </c>
    </row>
    <row r="39" spans="1:20" ht="10.9" customHeight="1" x14ac:dyDescent="0.15">
      <c r="A39" s="16" t="s">
        <v>472</v>
      </c>
      <c r="B39" s="17">
        <v>72359247</v>
      </c>
      <c r="C39" s="19">
        <f>((B39/B36)*100)-100</f>
        <v>3.9900354205013571</v>
      </c>
      <c r="D39" s="20">
        <v>1048410808</v>
      </c>
      <c r="E39" s="22">
        <f>((D39/D36)*100)-100</f>
        <v>11.385752638653628</v>
      </c>
      <c r="F39" s="20">
        <v>1044309791</v>
      </c>
      <c r="G39" s="21">
        <f>((F39/F36)*100)-100</f>
        <v>11.444101344204753</v>
      </c>
      <c r="H39" s="17">
        <v>21994324</v>
      </c>
      <c r="I39" s="22">
        <f>((H39/H36)*100)-100</f>
        <v>12.472421804335028</v>
      </c>
      <c r="J39" s="20">
        <v>1089459627</v>
      </c>
      <c r="K39" s="22">
        <f>((J39/J36)*100)-100</f>
        <v>21.473810675197427</v>
      </c>
      <c r="L39" s="20">
        <v>1076967877</v>
      </c>
      <c r="M39" s="21">
        <f>((L39/L36)*100)-100</f>
        <v>21.327880293950869</v>
      </c>
      <c r="N39" s="16" t="s">
        <v>472</v>
      </c>
      <c r="O39" s="17">
        <f t="shared" si="0"/>
        <v>94353571</v>
      </c>
      <c r="P39" s="22">
        <f>((O39/O36)*100)-100</f>
        <v>5.8509177381586426</v>
      </c>
      <c r="Q39" s="20">
        <f t="shared" si="1"/>
        <v>2137870435</v>
      </c>
      <c r="R39" s="22">
        <f>((Q39/Q36)*100)-100</f>
        <v>16.308009809050191</v>
      </c>
      <c r="S39" s="20">
        <f t="shared" si="9"/>
        <v>2121277668</v>
      </c>
      <c r="T39" s="21">
        <f>((S39/S36)*100)-100</f>
        <v>16.252147495786716</v>
      </c>
    </row>
    <row r="40" spans="1:20" ht="10.9" hidden="1" customHeight="1" x14ac:dyDescent="0.15">
      <c r="A40" s="16" t="s">
        <v>24</v>
      </c>
      <c r="B40" s="17">
        <v>73334772</v>
      </c>
      <c r="C40" s="19">
        <f t="shared" si="2"/>
        <v>1.3481690874975527</v>
      </c>
      <c r="D40" s="20">
        <v>1122688513</v>
      </c>
      <c r="E40" s="22">
        <f t="shared" si="3"/>
        <v>7.0847900873604885</v>
      </c>
      <c r="F40" s="20">
        <v>1118659283</v>
      </c>
      <c r="G40" s="21">
        <f>((F40/F39)*100)-100</f>
        <v>7.1194862521402911</v>
      </c>
      <c r="H40" s="17">
        <v>22687057</v>
      </c>
      <c r="I40" s="22">
        <f t="shared" si="4"/>
        <v>3.1495989601680918</v>
      </c>
      <c r="J40" s="20">
        <v>1156093497</v>
      </c>
      <c r="K40" s="22">
        <f t="shared" si="5"/>
        <v>6.1162312350652996</v>
      </c>
      <c r="L40" s="20">
        <v>1141576795</v>
      </c>
      <c r="M40" s="21">
        <f>((L40/L39)*100)-100</f>
        <v>5.9991499635044363</v>
      </c>
      <c r="N40" s="16" t="s">
        <v>24</v>
      </c>
      <c r="O40" s="17">
        <f t="shared" si="0"/>
        <v>96021829</v>
      </c>
      <c r="P40" s="22">
        <f t="shared" si="6"/>
        <v>1.7680920629914425</v>
      </c>
      <c r="Q40" s="20">
        <f t="shared" si="1"/>
        <v>2278782010</v>
      </c>
      <c r="R40" s="22">
        <f t="shared" si="7"/>
        <v>6.5912121096337586</v>
      </c>
      <c r="S40" s="20">
        <f t="shared" si="9"/>
        <v>2260236078</v>
      </c>
      <c r="T40" s="21">
        <f t="shared" si="8"/>
        <v>6.5506940508648199</v>
      </c>
    </row>
    <row r="41" spans="1:20" ht="10.9" hidden="1" customHeight="1" x14ac:dyDescent="0.15">
      <c r="A41" s="16" t="s">
        <v>25</v>
      </c>
      <c r="B41" s="17">
        <v>74250857</v>
      </c>
      <c r="C41" s="19">
        <f t="shared" si="2"/>
        <v>1.2491823114961136</v>
      </c>
      <c r="D41" s="20">
        <v>1194170084</v>
      </c>
      <c r="E41" s="22">
        <f t="shared" si="3"/>
        <v>6.3669994101026361</v>
      </c>
      <c r="F41" s="20">
        <v>1190227786</v>
      </c>
      <c r="G41" s="21">
        <f>((F41/F40)*100)-100</f>
        <v>6.3977034015280339</v>
      </c>
      <c r="H41" s="17">
        <v>23411347</v>
      </c>
      <c r="I41" s="22">
        <f t="shared" si="4"/>
        <v>3.1925251477086647</v>
      </c>
      <c r="J41" s="20">
        <v>1232424961</v>
      </c>
      <c r="K41" s="22">
        <f t="shared" si="5"/>
        <v>6.6025338087339946</v>
      </c>
      <c r="L41" s="20">
        <v>1218588119</v>
      </c>
      <c r="M41" s="21">
        <f>((L41/L40)*100)-100</f>
        <v>6.7460484776234324</v>
      </c>
      <c r="N41" s="16" t="s">
        <v>25</v>
      </c>
      <c r="O41" s="17">
        <f t="shared" si="0"/>
        <v>97662204</v>
      </c>
      <c r="P41" s="22">
        <f t="shared" si="6"/>
        <v>1.7083355077520963</v>
      </c>
      <c r="Q41" s="20">
        <f t="shared" si="1"/>
        <v>2426595045</v>
      </c>
      <c r="R41" s="22">
        <f t="shared" si="7"/>
        <v>6.486492975253924</v>
      </c>
      <c r="S41" s="20">
        <f t="shared" si="9"/>
        <v>2408815905</v>
      </c>
      <c r="T41" s="21">
        <f t="shared" si="8"/>
        <v>6.5736419503343626</v>
      </c>
    </row>
    <row r="42" spans="1:20" ht="10.9" customHeight="1" x14ac:dyDescent="0.15">
      <c r="A42" s="16" t="s">
        <v>460</v>
      </c>
      <c r="B42" s="17">
        <v>75122031</v>
      </c>
      <c r="C42" s="19">
        <f>((B42/B39)*100)-100</f>
        <v>3.8181491855491458</v>
      </c>
      <c r="D42" s="20">
        <v>1106856862</v>
      </c>
      <c r="E42" s="22">
        <f>((D42/D39)*100)-100</f>
        <v>5.5747282986804265</v>
      </c>
      <c r="F42" s="20"/>
      <c r="G42" s="21"/>
      <c r="H42" s="17">
        <v>24175461</v>
      </c>
      <c r="I42" s="22">
        <f>((H42/H39)*100)-100</f>
        <v>9.9168176298575901</v>
      </c>
      <c r="J42" s="20">
        <v>1215443954</v>
      </c>
      <c r="K42" s="22">
        <f>((J42/J39)*100)-100</f>
        <v>11.563928013277348</v>
      </c>
      <c r="L42" s="20"/>
      <c r="M42" s="21"/>
      <c r="N42" s="16" t="s">
        <v>460</v>
      </c>
      <c r="O42" s="17">
        <f t="shared" si="0"/>
        <v>99297492</v>
      </c>
      <c r="P42" s="22">
        <f>((O42/O39)*100)-100</f>
        <v>5.2397815446751963</v>
      </c>
      <c r="Q42" s="20">
        <f t="shared" si="1"/>
        <v>2322300816</v>
      </c>
      <c r="R42" s="22">
        <f>((Q42/Q39)*100)-100</f>
        <v>8.6268268638085175</v>
      </c>
      <c r="S42" s="20">
        <v>2311477538</v>
      </c>
      <c r="T42" s="21">
        <f>((S42/S39)*100)-100</f>
        <v>8.9662882360575651</v>
      </c>
    </row>
    <row r="43" spans="1:20" ht="10.9" hidden="1" customHeight="1" x14ac:dyDescent="0.15">
      <c r="A43" s="16" t="s">
        <v>26</v>
      </c>
      <c r="B43" s="17">
        <v>76107413</v>
      </c>
      <c r="C43" s="19">
        <f t="shared" si="2"/>
        <v>1.3117084121434317</v>
      </c>
      <c r="D43" s="20">
        <v>1184154037</v>
      </c>
      <c r="E43" s="22">
        <f t="shared" si="3"/>
        <v>6.9834842836254722</v>
      </c>
      <c r="F43" s="20"/>
      <c r="G43" s="21"/>
      <c r="H43" s="17">
        <v>24923899</v>
      </c>
      <c r="I43" s="22">
        <f t="shared" si="4"/>
        <v>3.0958582340994383</v>
      </c>
      <c r="J43" s="20">
        <v>1285159781</v>
      </c>
      <c r="K43" s="22">
        <f t="shared" si="5"/>
        <v>5.735832308068737</v>
      </c>
      <c r="L43" s="20"/>
      <c r="M43" s="21"/>
      <c r="N43" s="16" t="s">
        <v>26</v>
      </c>
      <c r="O43" s="17">
        <f t="shared" si="0"/>
        <v>101031312</v>
      </c>
      <c r="P43" s="22">
        <f t="shared" si="6"/>
        <v>1.7460863966231983</v>
      </c>
      <c r="Q43" s="20">
        <f t="shared" si="1"/>
        <v>2469313818</v>
      </c>
      <c r="R43" s="22">
        <f t="shared" si="7"/>
        <v>6.3304891849979867</v>
      </c>
      <c r="S43" s="20">
        <v>2461206683</v>
      </c>
      <c r="T43" s="21">
        <f t="shared" si="8"/>
        <v>6.4776378977730644</v>
      </c>
    </row>
    <row r="44" spans="1:20" ht="10.9" hidden="1" customHeight="1" x14ac:dyDescent="0.15">
      <c r="A44" s="16" t="s">
        <v>27</v>
      </c>
      <c r="B44" s="17">
        <v>76871628</v>
      </c>
      <c r="C44" s="19">
        <f t="shared" ref="C44:C50" si="10">((B44/B43)*100)-100</f>
        <v>1.0041268910296708</v>
      </c>
      <c r="D44" s="20">
        <v>1243579700</v>
      </c>
      <c r="E44" s="22">
        <f t="shared" ref="E44:E50" si="11">((D44/D43)*100)-100</f>
        <v>5.0184064862500719</v>
      </c>
      <c r="F44" s="20"/>
      <c r="G44" s="21"/>
      <c r="H44" s="17">
        <v>25541078</v>
      </c>
      <c r="I44" s="22">
        <f t="shared" ref="I44:I50" si="12">((H44/H43)*100)-100</f>
        <v>2.4762538156650322</v>
      </c>
      <c r="J44" s="20">
        <v>1349933867</v>
      </c>
      <c r="K44" s="22">
        <f t="shared" ref="K44:K50" si="13">((J44/J43)*100)-100</f>
        <v>5.0401581933725339</v>
      </c>
      <c r="L44" s="20"/>
      <c r="M44" s="21"/>
      <c r="N44" s="16" t="s">
        <v>27</v>
      </c>
      <c r="O44" s="17">
        <f t="shared" ref="O44:O51" si="14">H44+B44</f>
        <v>102412706</v>
      </c>
      <c r="P44" s="22">
        <f t="shared" ref="P44:P50" si="15">((O44/O43)*100)-100</f>
        <v>1.3672929437954764</v>
      </c>
      <c r="Q44" s="20">
        <f t="shared" ref="Q44:Q51" si="16">J44+D44</f>
        <v>2593513567</v>
      </c>
      <c r="R44" s="22">
        <f t="shared" ref="R44:R50" si="17">((Q44/Q43)*100)-100</f>
        <v>5.0297272098284651</v>
      </c>
      <c r="S44" s="20">
        <v>2585748225</v>
      </c>
      <c r="T44" s="21">
        <f t="shared" ref="T44:T50" si="18">((S44/S43)*100)-100</f>
        <v>5.0601821805633449</v>
      </c>
    </row>
    <row r="45" spans="1:20" ht="10.9" customHeight="1" x14ac:dyDescent="0.15">
      <c r="A45" s="16" t="s">
        <v>473</v>
      </c>
      <c r="B45" s="17">
        <v>77569065</v>
      </c>
      <c r="C45" s="19">
        <f>((B45/B42)*100)-100</f>
        <v>3.2574119301966249</v>
      </c>
      <c r="D45" s="20">
        <v>1129362541</v>
      </c>
      <c r="E45" s="22">
        <f>((D45/D42)*100)-100</f>
        <v>2.0332962438642852</v>
      </c>
      <c r="F45" s="20">
        <v>1129331595</v>
      </c>
      <c r="G45" s="21"/>
      <c r="H45" s="17">
        <v>25894037</v>
      </c>
      <c r="I45" s="22">
        <f>((H45/H42)*100)-100</f>
        <v>7.1087620624897312</v>
      </c>
      <c r="J45" s="20">
        <v>1267163399</v>
      </c>
      <c r="K45" s="22">
        <f>((J45/J42)*100)-100</f>
        <v>4.2551896226718213</v>
      </c>
      <c r="L45" s="20">
        <v>1262704395</v>
      </c>
      <c r="M45" s="21"/>
      <c r="N45" s="16" t="s">
        <v>454</v>
      </c>
      <c r="O45" s="17">
        <f t="shared" si="14"/>
        <v>103463102</v>
      </c>
      <c r="P45" s="22">
        <f>((O45/O42*100)-100)</f>
        <v>4.1950807780724233</v>
      </c>
      <c r="Q45" s="20">
        <f t="shared" si="16"/>
        <v>2396525940</v>
      </c>
      <c r="R45" s="22">
        <f>((Q45/Q42)*100)-100</f>
        <v>3.1961890332470944</v>
      </c>
      <c r="S45" s="20">
        <v>2392280248</v>
      </c>
      <c r="T45" s="21">
        <f>((S45/S42)*100)-100</f>
        <v>3.4957168595250323</v>
      </c>
    </row>
    <row r="46" spans="1:20" ht="10.9" hidden="1" customHeight="1" x14ac:dyDescent="0.15">
      <c r="A46" s="16" t="s">
        <v>280</v>
      </c>
      <c r="B46" s="17">
        <v>78142130</v>
      </c>
      <c r="C46" s="19">
        <f t="shared" si="10"/>
        <v>0.73878033723882197</v>
      </c>
      <c r="D46" s="20">
        <v>1183289400</v>
      </c>
      <c r="E46" s="22">
        <f t="shared" si="11"/>
        <v>4.7749820843402659</v>
      </c>
      <c r="F46" s="20">
        <v>1183257695</v>
      </c>
      <c r="G46" s="21">
        <f>((F46/F45)*100)-100</f>
        <v>4.7750457207389019</v>
      </c>
      <c r="H46" s="17">
        <v>26412021</v>
      </c>
      <c r="I46" s="22">
        <f t="shared" si="12"/>
        <v>2.0003987790702524</v>
      </c>
      <c r="J46" s="20">
        <v>1313661162</v>
      </c>
      <c r="K46" s="22">
        <f t="shared" si="13"/>
        <v>3.6694370305119719</v>
      </c>
      <c r="L46" s="20">
        <v>1310360321</v>
      </c>
      <c r="M46" s="21">
        <f>((L46/L45)*100)-100</f>
        <v>3.7741157937444285</v>
      </c>
      <c r="N46" s="16" t="s">
        <v>265</v>
      </c>
      <c r="O46" s="17">
        <f t="shared" si="14"/>
        <v>104554151</v>
      </c>
      <c r="P46" s="22">
        <f t="shared" si="15"/>
        <v>1.0545295655256979</v>
      </c>
      <c r="Q46" s="20">
        <f t="shared" si="16"/>
        <v>2496950562</v>
      </c>
      <c r="R46" s="22">
        <f t="shared" si="17"/>
        <v>4.1904249949407983</v>
      </c>
      <c r="S46" s="20">
        <f t="shared" ref="S46:S51" si="19">L46+F46</f>
        <v>2493618016</v>
      </c>
      <c r="T46" s="21">
        <f t="shared" si="18"/>
        <v>4.2360324667112224</v>
      </c>
    </row>
    <row r="47" spans="1:20" ht="10.9" hidden="1" customHeight="1" x14ac:dyDescent="0.15">
      <c r="A47" s="53" t="s">
        <v>281</v>
      </c>
      <c r="B47" s="44">
        <v>78632083</v>
      </c>
      <c r="C47" s="54">
        <f t="shared" si="10"/>
        <v>0.6270023609543216</v>
      </c>
      <c r="D47" s="45">
        <v>1231407520</v>
      </c>
      <c r="E47" s="387">
        <f t="shared" si="11"/>
        <v>4.06647097489423</v>
      </c>
      <c r="F47" s="45">
        <v>1231380628</v>
      </c>
      <c r="G47" s="389">
        <f>((F47/F46)*100)-100</f>
        <v>4.0669866930381602</v>
      </c>
      <c r="H47" s="44">
        <v>26750415</v>
      </c>
      <c r="I47" s="387">
        <f t="shared" si="12"/>
        <v>1.2812120662784423</v>
      </c>
      <c r="J47" s="45">
        <v>1348533085</v>
      </c>
      <c r="K47" s="387">
        <f t="shared" si="13"/>
        <v>2.6545599435176257</v>
      </c>
      <c r="L47" s="45">
        <v>1345654222</v>
      </c>
      <c r="M47" s="389">
        <f>((L47/L46)*100)-100</f>
        <v>2.6934500712800542</v>
      </c>
      <c r="N47" s="53" t="s">
        <v>281</v>
      </c>
      <c r="O47" s="44">
        <f t="shared" si="14"/>
        <v>105382498</v>
      </c>
      <c r="P47" s="387">
        <f t="shared" si="15"/>
        <v>0.79226600960109295</v>
      </c>
      <c r="Q47" s="45">
        <f t="shared" si="16"/>
        <v>2579940605</v>
      </c>
      <c r="R47" s="387">
        <f t="shared" si="17"/>
        <v>3.3236558329583659</v>
      </c>
      <c r="S47" s="45">
        <f t="shared" si="19"/>
        <v>2577034850</v>
      </c>
      <c r="T47" s="389">
        <f t="shared" si="18"/>
        <v>3.3452129983327978</v>
      </c>
    </row>
    <row r="48" spans="1:20" ht="10.9" customHeight="1" x14ac:dyDescent="0.15">
      <c r="A48" s="53" t="s">
        <v>474</v>
      </c>
      <c r="B48" s="44">
        <v>79051549</v>
      </c>
      <c r="C48" s="54">
        <f>((B48/B45)*100)-100</f>
        <v>1.9111794115347323</v>
      </c>
      <c r="D48" s="45">
        <v>1106124965</v>
      </c>
      <c r="E48" s="387">
        <f>((D48/D45)*100)-100</f>
        <v>-2.0575833849973577</v>
      </c>
      <c r="F48" s="45">
        <v>1106090252</v>
      </c>
      <c r="G48" s="389">
        <f>((F48/F45)*100)-100</f>
        <v>-2.0579733271342633</v>
      </c>
      <c r="H48" s="44">
        <v>27080158</v>
      </c>
      <c r="I48" s="387">
        <f>((H48/H45)*100)-100</f>
        <v>4.5806723764239621</v>
      </c>
      <c r="J48" s="45">
        <v>1234703389</v>
      </c>
      <c r="K48" s="387">
        <f>((J48/J45)*100)-100</f>
        <v>-2.5616278078751549</v>
      </c>
      <c r="L48" s="45">
        <v>1231905118</v>
      </c>
      <c r="M48" s="389">
        <f>((L48/L45)*100)-100</f>
        <v>-2.4391518016376352</v>
      </c>
      <c r="N48" s="53" t="s">
        <v>455</v>
      </c>
      <c r="O48" s="44">
        <f t="shared" si="14"/>
        <v>106131707</v>
      </c>
      <c r="P48" s="387">
        <f>((O48/O45)*100)-100</f>
        <v>2.5792818390463452</v>
      </c>
      <c r="Q48" s="45">
        <f t="shared" si="16"/>
        <v>2340828354</v>
      </c>
      <c r="R48" s="387">
        <f>((Q48/Q45)*100)-100</f>
        <v>-2.3240969384207801</v>
      </c>
      <c r="S48" s="45">
        <f t="shared" si="19"/>
        <v>2337995370</v>
      </c>
      <c r="T48" s="389">
        <f>((S48/S45)*100)-100</f>
        <v>-2.2691688419608624</v>
      </c>
    </row>
    <row r="49" spans="1:20" ht="10.9" hidden="1" customHeight="1" x14ac:dyDescent="0.15">
      <c r="A49" s="127" t="s">
        <v>363</v>
      </c>
      <c r="B49" s="17">
        <v>79490597</v>
      </c>
      <c r="C49" s="19">
        <f t="shared" si="10"/>
        <v>0.55539455653170933</v>
      </c>
      <c r="D49" s="20">
        <v>1146210533</v>
      </c>
      <c r="E49" s="22">
        <f t="shared" si="11"/>
        <v>3.6239637715798239</v>
      </c>
      <c r="F49" s="20">
        <v>1146181498</v>
      </c>
      <c r="G49" s="21">
        <f>((F49/F48)*100)-100</f>
        <v>3.6245908439666863</v>
      </c>
      <c r="H49" s="17">
        <v>27487366</v>
      </c>
      <c r="I49" s="22">
        <f t="shared" si="12"/>
        <v>1.5037135307703835</v>
      </c>
      <c r="J49" s="20">
        <v>1270530908</v>
      </c>
      <c r="K49" s="22">
        <f t="shared" si="13"/>
        <v>2.9017105905100919</v>
      </c>
      <c r="L49" s="20">
        <v>1267327440</v>
      </c>
      <c r="M49" s="21">
        <f>((L49/L48)*100)-100</f>
        <v>2.8754099226008663</v>
      </c>
      <c r="N49" s="127" t="s">
        <v>363</v>
      </c>
      <c r="O49" s="17">
        <f t="shared" si="14"/>
        <v>106977963</v>
      </c>
      <c r="P49" s="22">
        <f t="shared" si="15"/>
        <v>0.79736397719484842</v>
      </c>
      <c r="Q49" s="20">
        <f t="shared" si="16"/>
        <v>2416741441</v>
      </c>
      <c r="R49" s="22">
        <f t="shared" si="17"/>
        <v>3.2430010030543315</v>
      </c>
      <c r="S49" s="20">
        <f t="shared" si="19"/>
        <v>2413508938</v>
      </c>
      <c r="T49" s="21">
        <f t="shared" si="18"/>
        <v>3.2298424953681462</v>
      </c>
    </row>
    <row r="50" spans="1:20" ht="10.9" hidden="1" customHeight="1" x14ac:dyDescent="0.15">
      <c r="A50" s="128" t="s">
        <v>370</v>
      </c>
      <c r="B50" s="44">
        <v>79864224</v>
      </c>
      <c r="C50" s="54">
        <f t="shared" si="10"/>
        <v>0.47002666239880853</v>
      </c>
      <c r="D50" s="45">
        <v>1183548458</v>
      </c>
      <c r="E50" s="387">
        <f t="shared" si="11"/>
        <v>3.2575101977360816</v>
      </c>
      <c r="F50" s="45">
        <v>1183517339</v>
      </c>
      <c r="G50" s="389">
        <f>((F50/F49)*100)-100</f>
        <v>3.2574108956695085</v>
      </c>
      <c r="H50" s="44">
        <v>27817885</v>
      </c>
      <c r="I50" s="387">
        <f t="shared" si="12"/>
        <v>1.2024396953858769</v>
      </c>
      <c r="J50" s="45">
        <v>1298614692</v>
      </c>
      <c r="K50" s="387">
        <f t="shared" si="13"/>
        <v>2.210397545086721</v>
      </c>
      <c r="L50" s="45">
        <v>1295384188</v>
      </c>
      <c r="M50" s="389">
        <f>((L50/L49)*100)-100</f>
        <v>2.213851536269118</v>
      </c>
      <c r="N50" s="128" t="s">
        <v>370</v>
      </c>
      <c r="O50" s="44">
        <f t="shared" si="14"/>
        <v>107682109</v>
      </c>
      <c r="P50" s="387">
        <f t="shared" si="15"/>
        <v>0.65821593555675406</v>
      </c>
      <c r="Q50" s="45">
        <f t="shared" si="16"/>
        <v>2482163150</v>
      </c>
      <c r="R50" s="387">
        <f t="shared" si="17"/>
        <v>2.7070214417695269</v>
      </c>
      <c r="S50" s="45">
        <f t="shared" si="19"/>
        <v>2478901527</v>
      </c>
      <c r="T50" s="389">
        <f t="shared" si="18"/>
        <v>2.7094405150282341</v>
      </c>
    </row>
    <row r="51" spans="1:20" ht="10.9" customHeight="1" x14ac:dyDescent="0.15">
      <c r="A51" s="53" t="s">
        <v>475</v>
      </c>
      <c r="B51" s="129">
        <v>80189696</v>
      </c>
      <c r="C51" s="54">
        <f>((B51/B48)*100)-100</f>
        <v>1.4397529389335517</v>
      </c>
      <c r="D51" s="45">
        <v>1084767745</v>
      </c>
      <c r="E51" s="387">
        <f>((D51/D48)*100)-100</f>
        <v>-1.9308143903975576</v>
      </c>
      <c r="F51" s="45">
        <v>1084739654</v>
      </c>
      <c r="G51" s="389">
        <f>((F51/F48)*100)-100</f>
        <v>-1.930276300816729</v>
      </c>
      <c r="H51" s="129">
        <v>28225618</v>
      </c>
      <c r="I51" s="387">
        <f>((H51/H48)*100)-100</f>
        <v>4.2298866941618201</v>
      </c>
      <c r="J51" s="45">
        <v>1172764839</v>
      </c>
      <c r="K51" s="387">
        <f>((J51/J48)*100)-100</f>
        <v>-5.0164720168270378</v>
      </c>
      <c r="L51" s="45">
        <v>1169896930</v>
      </c>
      <c r="M51" s="389">
        <f>((L51/L48)*100)-100</f>
        <v>-5.0335197974232244</v>
      </c>
      <c r="N51" s="53" t="s">
        <v>372</v>
      </c>
      <c r="O51" s="129">
        <f t="shared" si="14"/>
        <v>108415314</v>
      </c>
      <c r="P51" s="387">
        <f>((O51/O48)*100)-100</f>
        <v>2.1516727324474232</v>
      </c>
      <c r="Q51" s="45">
        <f t="shared" si="16"/>
        <v>2257532584</v>
      </c>
      <c r="R51" s="387">
        <f>((Q51/Q48)*100)-100</f>
        <v>-3.5583886301472916</v>
      </c>
      <c r="S51" s="45">
        <f t="shared" si="19"/>
        <v>2254636584</v>
      </c>
      <c r="T51" s="389">
        <f>((S51/S48)*100)-100</f>
        <v>-3.5653956833969147</v>
      </c>
    </row>
    <row r="52" spans="1:20" ht="10.9" hidden="1" customHeight="1" x14ac:dyDescent="0.15">
      <c r="A52" s="53" t="s">
        <v>395</v>
      </c>
      <c r="B52" s="129">
        <v>80567000</v>
      </c>
      <c r="C52" s="54">
        <f t="shared" ref="C52:C58" si="20">((B52/B51)*100)-100</f>
        <v>0.47051431645282094</v>
      </c>
      <c r="D52" s="45">
        <v>1119309615</v>
      </c>
      <c r="E52" s="387">
        <f t="shared" ref="E52:E58" si="21">((D52/D51)*100)-100</f>
        <v>3.1842641117615358</v>
      </c>
      <c r="F52" s="45">
        <v>1119281129</v>
      </c>
      <c r="G52" s="389">
        <f t="shared" ref="G52:G58" si="22">((F52/F51)*100)-100</f>
        <v>3.1843101589056602</v>
      </c>
      <c r="H52" s="129">
        <v>28900816</v>
      </c>
      <c r="I52" s="387">
        <f t="shared" ref="I52:I58" si="23">((H52/H51)*100)-100</f>
        <v>2.392146028476688</v>
      </c>
      <c r="J52" s="45">
        <v>1216971818</v>
      </c>
      <c r="K52" s="387">
        <f t="shared" ref="K52:K58" si="24">((J52/J51)*100)-100</f>
        <v>3.769466608301002</v>
      </c>
      <c r="L52" s="45">
        <v>1214158171</v>
      </c>
      <c r="M52" s="389">
        <f t="shared" ref="M52:M58" si="25">((L52/L51)*100)-100</f>
        <v>3.7833453413712306</v>
      </c>
      <c r="N52" s="53" t="s">
        <v>395</v>
      </c>
      <c r="O52" s="129">
        <f t="shared" ref="O52:O58" si="26">H52+B52</f>
        <v>109467816</v>
      </c>
      <c r="P52" s="387">
        <f t="shared" ref="P52:P58" si="27">((O52/O51)*100)-100</f>
        <v>0.97080565573975264</v>
      </c>
      <c r="Q52" s="45">
        <f t="shared" ref="Q52:Q58" si="28">J52+D52</f>
        <v>2336281433</v>
      </c>
      <c r="R52" s="387">
        <f t="shared" ref="R52:R58" si="29">((Q52/Q51)*100)-100</f>
        <v>3.4882707588862019</v>
      </c>
      <c r="S52" s="45">
        <f t="shared" ref="S52:S58" si="30">L52+F52</f>
        <v>2333439300</v>
      </c>
      <c r="T52" s="389">
        <f t="shared" ref="T52:T58" si="31">((S52/S51)*100)-100</f>
        <v>3.4951404833587105</v>
      </c>
    </row>
    <row r="53" spans="1:20" ht="10.9" hidden="1" customHeight="1" x14ac:dyDescent="0.15">
      <c r="A53" s="16" t="s">
        <v>398</v>
      </c>
      <c r="B53" s="130">
        <v>80948786</v>
      </c>
      <c r="C53" s="19">
        <f t="shared" si="20"/>
        <v>0.47387391860192452</v>
      </c>
      <c r="D53" s="20">
        <v>1151564006</v>
      </c>
      <c r="E53" s="22">
        <f t="shared" si="21"/>
        <v>2.8816326213726029</v>
      </c>
      <c r="F53" s="20">
        <v>1151484561</v>
      </c>
      <c r="G53" s="21">
        <f t="shared" si="22"/>
        <v>2.8771531267369284</v>
      </c>
      <c r="H53" s="130">
        <v>29371609</v>
      </c>
      <c r="I53" s="22">
        <f t="shared" si="23"/>
        <v>1.628995527323525</v>
      </c>
      <c r="J53" s="20">
        <v>1257340122</v>
      </c>
      <c r="K53" s="22">
        <f t="shared" si="24"/>
        <v>3.3171108322246994</v>
      </c>
      <c r="L53" s="20">
        <v>1252374275</v>
      </c>
      <c r="M53" s="21">
        <f t="shared" si="25"/>
        <v>3.1475391685190885</v>
      </c>
      <c r="N53" s="16" t="s">
        <v>398</v>
      </c>
      <c r="O53" s="130">
        <f t="shared" si="26"/>
        <v>110320395</v>
      </c>
      <c r="P53" s="22">
        <f t="shared" si="27"/>
        <v>0.77883987381277109</v>
      </c>
      <c r="Q53" s="20">
        <f t="shared" si="28"/>
        <v>2408904128</v>
      </c>
      <c r="R53" s="22">
        <f t="shared" si="29"/>
        <v>3.1084737469640373</v>
      </c>
      <c r="S53" s="20">
        <f t="shared" si="30"/>
        <v>2403858836</v>
      </c>
      <c r="T53" s="21">
        <f t="shared" si="31"/>
        <v>3.0178430610986879</v>
      </c>
    </row>
    <row r="54" spans="1:20" ht="10.5" customHeight="1" x14ac:dyDescent="0.15">
      <c r="A54" s="16" t="s">
        <v>476</v>
      </c>
      <c r="B54" s="130">
        <v>81298465</v>
      </c>
      <c r="C54" s="19">
        <f>((B54/B51)*100)-100</f>
        <v>1.3826826329407709</v>
      </c>
      <c r="D54" s="20">
        <v>1094393256</v>
      </c>
      <c r="E54" s="22">
        <f>((D54/D51)*100)-100</f>
        <v>0.88733381356209406</v>
      </c>
      <c r="F54" s="20">
        <v>1094318425</v>
      </c>
      <c r="G54" s="21">
        <f>((F54/F51)*100)-100</f>
        <v>0.88304792441928726</v>
      </c>
      <c r="H54" s="130">
        <v>29689230</v>
      </c>
      <c r="I54" s="22">
        <f>((H54/H51)*100)-100</f>
        <v>5.1854028492839461</v>
      </c>
      <c r="J54" s="20">
        <v>1228002435</v>
      </c>
      <c r="K54" s="22">
        <f>((J54/J51)*100)-100</f>
        <v>4.7100317269999579</v>
      </c>
      <c r="L54" s="20">
        <v>1223389991</v>
      </c>
      <c r="M54" s="21">
        <f>((L54/L51)*100)-100</f>
        <v>4.5724593020344031</v>
      </c>
      <c r="N54" s="16" t="s">
        <v>457</v>
      </c>
      <c r="O54" s="130">
        <f t="shared" si="26"/>
        <v>110987695</v>
      </c>
      <c r="P54" s="22">
        <f>((O54/O51)*100)-100</f>
        <v>2.3727100029429522</v>
      </c>
      <c r="Q54" s="20">
        <f t="shared" si="28"/>
        <v>2322395691</v>
      </c>
      <c r="R54" s="22">
        <f>((Q54/Q51)*100)-100</f>
        <v>2.8731858605147096</v>
      </c>
      <c r="S54" s="20">
        <f t="shared" si="30"/>
        <v>2317708416</v>
      </c>
      <c r="T54" s="21">
        <f>((S54/S51)*100)-100</f>
        <v>2.7974278625472664</v>
      </c>
    </row>
    <row r="55" spans="1:20" ht="10.5" hidden="1" customHeight="1" x14ac:dyDescent="0.15">
      <c r="A55" s="16" t="s">
        <v>410</v>
      </c>
      <c r="B55" s="130">
        <v>81580828</v>
      </c>
      <c r="C55" s="19">
        <f t="shared" si="20"/>
        <v>0.34731652067476659</v>
      </c>
      <c r="D55" s="20">
        <v>1119586265</v>
      </c>
      <c r="E55" s="22">
        <f t="shared" si="21"/>
        <v>2.3020069670458554</v>
      </c>
      <c r="F55" s="20">
        <v>1119511021</v>
      </c>
      <c r="G55" s="21">
        <f t="shared" si="22"/>
        <v>2.3021266410642909</v>
      </c>
      <c r="H55" s="130">
        <v>29802443</v>
      </c>
      <c r="I55" s="22">
        <f t="shared" si="23"/>
        <v>0.38132683131222223</v>
      </c>
      <c r="J55" s="20">
        <v>1242670587</v>
      </c>
      <c r="K55" s="22">
        <f t="shared" si="24"/>
        <v>1.1944725500483173</v>
      </c>
      <c r="L55" s="20">
        <v>1238087029</v>
      </c>
      <c r="M55" s="21">
        <f t="shared" si="25"/>
        <v>1.2013371131135813</v>
      </c>
      <c r="N55" s="16" t="s">
        <v>410</v>
      </c>
      <c r="O55" s="130">
        <f t="shared" si="26"/>
        <v>111383271</v>
      </c>
      <c r="P55" s="22">
        <f t="shared" si="27"/>
        <v>0.35641428538542641</v>
      </c>
      <c r="Q55" s="20">
        <f t="shared" si="28"/>
        <v>2362256852</v>
      </c>
      <c r="R55" s="22">
        <f t="shared" si="29"/>
        <v>1.7163811125930977</v>
      </c>
      <c r="S55" s="20">
        <f t="shared" si="30"/>
        <v>2357598050</v>
      </c>
      <c r="T55" s="21">
        <f t="shared" si="31"/>
        <v>1.721080776366307</v>
      </c>
    </row>
    <row r="56" spans="1:20" ht="10.5" hidden="1" customHeight="1" x14ac:dyDescent="0.15">
      <c r="A56" s="4" t="s">
        <v>412</v>
      </c>
      <c r="B56" s="360">
        <v>77820524</v>
      </c>
      <c r="C56" s="361">
        <f t="shared" si="20"/>
        <v>-4.6092986455101936</v>
      </c>
      <c r="D56" s="362">
        <v>1090598668</v>
      </c>
      <c r="E56" s="388">
        <f t="shared" si="21"/>
        <v>-2.5891347461287353</v>
      </c>
      <c r="F56" s="362">
        <v>1090528059</v>
      </c>
      <c r="G56" s="390">
        <f t="shared" si="22"/>
        <v>-2.5888947456820119</v>
      </c>
      <c r="H56" s="360">
        <v>27996918</v>
      </c>
      <c r="I56" s="388">
        <f t="shared" si="23"/>
        <v>-6.0583120652223101</v>
      </c>
      <c r="J56" s="362">
        <v>1190522425</v>
      </c>
      <c r="K56" s="388">
        <f t="shared" si="24"/>
        <v>-4.1964590250658205</v>
      </c>
      <c r="L56" s="362">
        <v>1186636528</v>
      </c>
      <c r="M56" s="390">
        <f t="shared" si="25"/>
        <v>-4.1556449421456705</v>
      </c>
      <c r="N56" s="4" t="s">
        <v>412</v>
      </c>
      <c r="O56" s="360">
        <f t="shared" si="26"/>
        <v>105817442</v>
      </c>
      <c r="P56" s="388">
        <f t="shared" si="27"/>
        <v>-4.9970062380373008</v>
      </c>
      <c r="Q56" s="362">
        <f t="shared" si="28"/>
        <v>2281121093</v>
      </c>
      <c r="R56" s="388">
        <f t="shared" si="29"/>
        <v>-3.4346713369169208</v>
      </c>
      <c r="S56" s="362">
        <f t="shared" si="30"/>
        <v>2277164587</v>
      </c>
      <c r="T56" s="390">
        <f t="shared" si="31"/>
        <v>-3.4116698985223479</v>
      </c>
    </row>
    <row r="57" spans="1:20" ht="10.5" customHeight="1" x14ac:dyDescent="0.15">
      <c r="A57" s="53" t="s">
        <v>477</v>
      </c>
      <c r="B57" s="44">
        <v>78618473</v>
      </c>
      <c r="C57" s="54">
        <f>((B57/B54)*100)-100</f>
        <v>-3.2964853641455676</v>
      </c>
      <c r="D57" s="45">
        <v>1014486738</v>
      </c>
      <c r="E57" s="387">
        <f>((D57/D54)*100)-100</f>
        <v>-7.3014446646041904</v>
      </c>
      <c r="F57" s="45">
        <v>1014417073</v>
      </c>
      <c r="G57" s="389">
        <f>((F57/F54)*100)-100</f>
        <v>-7.3014718727777961</v>
      </c>
      <c r="H57" s="129">
        <v>28650421</v>
      </c>
      <c r="I57" s="387">
        <f>((H57/H54)*100)-100</f>
        <v>-3.4989422090097975</v>
      </c>
      <c r="J57" s="45">
        <v>1077634250</v>
      </c>
      <c r="K57" s="387">
        <f>((J57/J54)*100)-100</f>
        <v>-12.244941924728352</v>
      </c>
      <c r="L57" s="45">
        <v>1073793710</v>
      </c>
      <c r="M57" s="389">
        <f>((L57/L54)*100)-100</f>
        <v>-12.228012498101265</v>
      </c>
      <c r="N57" s="53" t="s">
        <v>414</v>
      </c>
      <c r="O57" s="129">
        <f>H57+B57</f>
        <v>107268894</v>
      </c>
      <c r="P57" s="387">
        <f>((O57/O54)*100)-100</f>
        <v>-3.350642609525309</v>
      </c>
      <c r="Q57" s="45">
        <f>J57+D57</f>
        <v>2092120988</v>
      </c>
      <c r="R57" s="387">
        <f>((Q57/Q54)*100)-100</f>
        <v>-9.9153948611076714</v>
      </c>
      <c r="S57" s="45">
        <f>L57+F57</f>
        <v>2088210783</v>
      </c>
      <c r="T57" s="389">
        <f>((S57/S54)*100)-100</f>
        <v>-9.9019199919926422</v>
      </c>
    </row>
    <row r="58" spans="1:20" ht="10.5" hidden="1" customHeight="1" x14ac:dyDescent="0.15">
      <c r="A58" s="16" t="s">
        <v>418</v>
      </c>
      <c r="B58" s="17">
        <v>79222737</v>
      </c>
      <c r="C58" s="19">
        <f t="shared" si="20"/>
        <v>0.76860307373307535</v>
      </c>
      <c r="D58" s="20">
        <v>1048407873</v>
      </c>
      <c r="E58" s="22">
        <f t="shared" si="21"/>
        <v>3.3436745626535611</v>
      </c>
      <c r="F58" s="20">
        <v>1048341984</v>
      </c>
      <c r="G58" s="21">
        <f t="shared" si="22"/>
        <v>3.3442764226820287</v>
      </c>
      <c r="H58" s="130">
        <v>29073780</v>
      </c>
      <c r="I58" s="22">
        <f t="shared" si="23"/>
        <v>1.4776711309058896</v>
      </c>
      <c r="J58" s="20">
        <v>1110603401</v>
      </c>
      <c r="K58" s="22">
        <f t="shared" si="24"/>
        <v>3.0594008124741805</v>
      </c>
      <c r="L58" s="20">
        <v>1106901427</v>
      </c>
      <c r="M58" s="21">
        <f t="shared" si="25"/>
        <v>3.0832474330660773</v>
      </c>
      <c r="N58" s="16" t="s">
        <v>418</v>
      </c>
      <c r="O58" s="130">
        <f t="shared" si="26"/>
        <v>108296517</v>
      </c>
      <c r="P58" s="22">
        <f t="shared" si="27"/>
        <v>0.95798787670915431</v>
      </c>
      <c r="Q58" s="20">
        <f t="shared" si="28"/>
        <v>2159011274</v>
      </c>
      <c r="R58" s="22">
        <f t="shared" si="29"/>
        <v>3.1972475006784862</v>
      </c>
      <c r="S58" s="20">
        <f t="shared" si="30"/>
        <v>2155243411</v>
      </c>
      <c r="T58" s="21">
        <f t="shared" si="31"/>
        <v>3.2100508505036345</v>
      </c>
    </row>
    <row r="59" spans="1:20" ht="10.5" hidden="1" customHeight="1" x14ac:dyDescent="0.15">
      <c r="A59" s="4" t="s">
        <v>421</v>
      </c>
      <c r="B59" s="378">
        <v>79630950</v>
      </c>
      <c r="C59" s="361">
        <f>((B59/B58)*100)-100</f>
        <v>0.51527252839042603</v>
      </c>
      <c r="D59" s="362">
        <v>1083782842</v>
      </c>
      <c r="E59" s="388">
        <f>((D59/D58)*100)-100</f>
        <v>3.3741609454701234</v>
      </c>
      <c r="F59" s="362">
        <v>1083716460</v>
      </c>
      <c r="G59" s="390">
        <f>((F59/F58)*100)-100</f>
        <v>3.3743259871198603</v>
      </c>
      <c r="H59" s="360">
        <v>29449293</v>
      </c>
      <c r="I59" s="388">
        <f>((H59/H58)*100)-100</f>
        <v>1.2915864397405414</v>
      </c>
      <c r="J59" s="362">
        <v>1146181588</v>
      </c>
      <c r="K59" s="388">
        <f>((J59/J58)*100)-100</f>
        <v>3.20350063469688</v>
      </c>
      <c r="L59" s="362">
        <v>1142391126</v>
      </c>
      <c r="M59" s="390">
        <f>((L59/L58)*100)-100</f>
        <v>3.2062203674438052</v>
      </c>
      <c r="N59" s="4" t="s">
        <v>421</v>
      </c>
      <c r="O59" s="360">
        <f t="shared" ref="O59:O66" si="32">H59+B59</f>
        <v>109080243</v>
      </c>
      <c r="P59" s="388">
        <f>((O59/O58)*100)-100</f>
        <v>0.72368532406264308</v>
      </c>
      <c r="Q59" s="362">
        <f t="shared" ref="Q59:Q66" si="33">J59+D59</f>
        <v>2229964430</v>
      </c>
      <c r="R59" s="388">
        <f>((Q59/Q58)*100)-100</f>
        <v>3.2863726491129057</v>
      </c>
      <c r="S59" s="362">
        <f t="shared" ref="S59:S66" si="34">L59+F59</f>
        <v>2226107586</v>
      </c>
      <c r="T59" s="390">
        <f>((S59/S58)*100)-100</f>
        <v>3.2879894047382834</v>
      </c>
    </row>
    <row r="60" spans="1:20" ht="10.5" customHeight="1" x14ac:dyDescent="0.15">
      <c r="A60" s="16" t="s">
        <v>478</v>
      </c>
      <c r="B60" s="17">
        <v>80231162</v>
      </c>
      <c r="C60" s="19">
        <f>((B60/B57)*100)-100</f>
        <v>2.0512850713851947</v>
      </c>
      <c r="D60" s="20">
        <v>1066895171</v>
      </c>
      <c r="E60" s="22">
        <f>((D60/D57)*100)-100</f>
        <v>5.1660047427845228</v>
      </c>
      <c r="F60" s="20">
        <v>1066833746</v>
      </c>
      <c r="G60" s="21">
        <f>((F60/F57)*100)-100</f>
        <v>5.1671718068569987</v>
      </c>
      <c r="H60" s="130">
        <v>29816902</v>
      </c>
      <c r="I60" s="22">
        <f>((H60/H57)*100)-100</f>
        <v>4.0714270830435595</v>
      </c>
      <c r="J60" s="20">
        <v>1126129954</v>
      </c>
      <c r="K60" s="22">
        <f>((J60/J57)*100)-100</f>
        <v>4.500200694252257</v>
      </c>
      <c r="L60" s="20">
        <v>1122463896</v>
      </c>
      <c r="M60" s="21">
        <f>((L60/L57)*100)-100</f>
        <v>4.5325452688673238</v>
      </c>
      <c r="N60" s="16" t="s">
        <v>432</v>
      </c>
      <c r="O60" s="130">
        <f t="shared" si="32"/>
        <v>110048064</v>
      </c>
      <c r="P60" s="22">
        <f>((O60/O57)*100)-100</f>
        <v>2.590844275881139</v>
      </c>
      <c r="Q60" s="20">
        <f t="shared" si="33"/>
        <v>2193025125</v>
      </c>
      <c r="R60" s="22">
        <f>((Q60/Q57)*100)-100</f>
        <v>4.823054573744372</v>
      </c>
      <c r="S60" s="20">
        <f t="shared" si="34"/>
        <v>2189297642</v>
      </c>
      <c r="T60" s="21">
        <f>((S60/S57)*100)-100</f>
        <v>4.840835983749443</v>
      </c>
    </row>
    <row r="61" spans="1:20" ht="10.5" hidden="1" customHeight="1" x14ac:dyDescent="0.15">
      <c r="A61" s="16" t="s">
        <v>436</v>
      </c>
      <c r="B61" s="17">
        <v>80757841</v>
      </c>
      <c r="C61" s="19">
        <f>((B61/B60)*100)-100</f>
        <v>0.65645191577804951</v>
      </c>
      <c r="D61" s="20">
        <v>1103543213</v>
      </c>
      <c r="E61" s="22">
        <f>((D61/D60)*100)-100</f>
        <v>3.435018078266296</v>
      </c>
      <c r="F61" s="20">
        <v>1103489644</v>
      </c>
      <c r="G61" s="21">
        <f>((F61/F60)*100)-100</f>
        <v>3.4359522406783611</v>
      </c>
      <c r="H61" s="130">
        <v>30113630</v>
      </c>
      <c r="I61" s="22">
        <f>((H61/H60)*100)-100</f>
        <v>0.99516710354414784</v>
      </c>
      <c r="J61" s="20">
        <v>1160207809</v>
      </c>
      <c r="K61" s="22">
        <f>((J61/J60)*100)-100</f>
        <v>3.0261032378151356</v>
      </c>
      <c r="L61" s="20">
        <v>1157589914</v>
      </c>
      <c r="M61" s="21">
        <f>((L61/L60)*100)-100</f>
        <v>3.1293672896896396</v>
      </c>
      <c r="N61" s="16" t="s">
        <v>436</v>
      </c>
      <c r="O61" s="130">
        <f t="shared" si="32"/>
        <v>110871471</v>
      </c>
      <c r="P61" s="22">
        <f>((O61/O60)*100)-100</f>
        <v>0.74822488471946258</v>
      </c>
      <c r="Q61" s="20">
        <f t="shared" si="33"/>
        <v>2263751022</v>
      </c>
      <c r="R61" s="22">
        <f>((Q61/Q60)*100)-100</f>
        <v>3.2250381536326387</v>
      </c>
      <c r="S61" s="20">
        <f t="shared" si="34"/>
        <v>2261079558</v>
      </c>
      <c r="T61" s="21">
        <f>((S61/S60)*100)-100</f>
        <v>3.2787645965956784</v>
      </c>
    </row>
    <row r="62" spans="1:20" ht="10.5" hidden="1" customHeight="1" x14ac:dyDescent="0.15">
      <c r="A62" s="16" t="s">
        <v>440</v>
      </c>
      <c r="B62" s="17">
        <v>81095578</v>
      </c>
      <c r="C62" s="19">
        <f>((B62/B61)*100)-100</f>
        <v>0.41820954574554037</v>
      </c>
      <c r="D62" s="20">
        <v>1138626036</v>
      </c>
      <c r="E62" s="22">
        <f>((D62/D61)*100)-100</f>
        <v>3.1791073142144484</v>
      </c>
      <c r="F62" s="20">
        <v>1138570917</v>
      </c>
      <c r="G62" s="21">
        <f>((F62/F61)*100)-100</f>
        <v>3.1791211807693287</v>
      </c>
      <c r="H62" s="130">
        <v>30270467</v>
      </c>
      <c r="I62" s="22">
        <f>((H62/H61)*100)-100</f>
        <v>0.52081731760667083</v>
      </c>
      <c r="J62" s="20">
        <v>1184513890</v>
      </c>
      <c r="K62" s="22">
        <f>((J62/J61)*100)-100</f>
        <v>2.0949765043341415</v>
      </c>
      <c r="L62" s="20">
        <v>1181908999</v>
      </c>
      <c r="M62" s="21">
        <f>((L62/L61)*100)-100</f>
        <v>2.1008376719495061</v>
      </c>
      <c r="N62" s="16" t="s">
        <v>440</v>
      </c>
      <c r="O62" s="130">
        <f t="shared" si="32"/>
        <v>111366045</v>
      </c>
      <c r="P62" s="22">
        <f>((O62/O61)*100)-100</f>
        <v>0.44607868511097593</v>
      </c>
      <c r="Q62" s="20">
        <f t="shared" si="33"/>
        <v>2323139926</v>
      </c>
      <c r="R62" s="22">
        <f>((Q62/Q61)*100)-100</f>
        <v>2.6234733158742216</v>
      </c>
      <c r="S62" s="20">
        <f t="shared" si="34"/>
        <v>2320479916</v>
      </c>
      <c r="T62" s="21">
        <f>((S62/S61)*100)-100</f>
        <v>2.6270795200387056</v>
      </c>
    </row>
    <row r="63" spans="1:20" ht="10.5" customHeight="1" x14ac:dyDescent="0.15">
      <c r="A63" s="4" t="s">
        <v>527</v>
      </c>
      <c r="B63" s="378">
        <v>81436999</v>
      </c>
      <c r="C63" s="361">
        <f>((B63/B60)*100)-100</f>
        <v>1.5029534284945356</v>
      </c>
      <c r="D63" s="362">
        <v>1111801095</v>
      </c>
      <c r="E63" s="388">
        <f>((D63/D60)*100)-100</f>
        <v>4.2090287050329209</v>
      </c>
      <c r="F63" s="362">
        <v>1111745015</v>
      </c>
      <c r="G63" s="390">
        <f>((F63/F60)*100)-100</f>
        <v>4.2097720632095559</v>
      </c>
      <c r="H63" s="360">
        <v>30508098</v>
      </c>
      <c r="I63" s="388">
        <f>((H63/H60)*100)-100</f>
        <v>2.3181348618981303</v>
      </c>
      <c r="J63" s="362">
        <v>1166184761</v>
      </c>
      <c r="K63" s="388">
        <f>((J63/J60)*100)-100</f>
        <v>3.5568547713099861</v>
      </c>
      <c r="L63" s="362">
        <v>1163803411</v>
      </c>
      <c r="M63" s="390">
        <f>((L63/L60)*100)-100</f>
        <v>3.6829260297206048</v>
      </c>
      <c r="N63" s="4" t="s">
        <v>527</v>
      </c>
      <c r="O63" s="360">
        <f t="shared" si="32"/>
        <v>111945097</v>
      </c>
      <c r="P63" s="388">
        <f>((O63/O60)*100)-100</f>
        <v>1.7238222382540016</v>
      </c>
      <c r="Q63" s="362">
        <f t="shared" si="33"/>
        <v>2277985856</v>
      </c>
      <c r="R63" s="388">
        <f>((Q63/Q60)*100)-100</f>
        <v>3.8741339545756546</v>
      </c>
      <c r="S63" s="362">
        <f t="shared" si="34"/>
        <v>2275548426</v>
      </c>
      <c r="T63" s="390">
        <f>((S63/S60)*100)-100</f>
        <v>3.9396554559482695</v>
      </c>
    </row>
    <row r="64" spans="1:20" s="459" customFormat="1" ht="10.5" hidden="1" customHeight="1" x14ac:dyDescent="0.15">
      <c r="A64" s="53" t="s">
        <v>540</v>
      </c>
      <c r="B64" s="44">
        <v>81846662</v>
      </c>
      <c r="C64" s="54">
        <f>((B64/B62)*100)-100</f>
        <v>0.92617133822020037</v>
      </c>
      <c r="D64" s="45">
        <v>1151481647</v>
      </c>
      <c r="E64" s="387">
        <f>((D64/D62)*100)-100</f>
        <v>1.1290459372562651</v>
      </c>
      <c r="F64" s="45">
        <v>1151415451</v>
      </c>
      <c r="G64" s="389">
        <f>((F64/F62)*100)-100</f>
        <v>1.1281277088864812</v>
      </c>
      <c r="H64" s="129">
        <v>30677905</v>
      </c>
      <c r="I64" s="387">
        <f>((H64/H62)*100)-100</f>
        <v>1.3459917879694387</v>
      </c>
      <c r="J64" s="45">
        <v>1191055970</v>
      </c>
      <c r="K64" s="387">
        <f>((J64/J62)*100)-100</f>
        <v>0.55230082612200704</v>
      </c>
      <c r="L64" s="45">
        <v>1188590324</v>
      </c>
      <c r="M64" s="389">
        <f>((L64/L62)*100)-100</f>
        <v>0.56529944400567445</v>
      </c>
      <c r="N64" s="53" t="s">
        <v>540</v>
      </c>
      <c r="O64" s="129">
        <f t="shared" ref="O64:O65" si="35">H64+B64</f>
        <v>112524567</v>
      </c>
      <c r="P64" s="387">
        <f>((O64/O62)*100)-100</f>
        <v>1.0402829695532461</v>
      </c>
      <c r="Q64" s="45">
        <f t="shared" ref="Q64:Q65" si="36">J64+D64</f>
        <v>2342537617</v>
      </c>
      <c r="R64" s="387">
        <f>((Q64/Q62)*100)-100</f>
        <v>0.8349772987371864</v>
      </c>
      <c r="S64" s="45">
        <f t="shared" ref="S64:S65" si="37">L64+F64</f>
        <v>2340005775</v>
      </c>
      <c r="T64" s="389">
        <f>((S64/S62)*100)-100</f>
        <v>0.84145778919983627</v>
      </c>
    </row>
    <row r="65" spans="1:20" s="42" customFormat="1" ht="10.5" hidden="1" customHeight="1" x14ac:dyDescent="0.15">
      <c r="A65" s="53" t="s">
        <v>294</v>
      </c>
      <c r="B65" s="44">
        <v>82028985</v>
      </c>
      <c r="C65" s="54">
        <f>((B65/B62)*100)-100</f>
        <v>1.1509961739220955</v>
      </c>
      <c r="D65" s="45">
        <v>1188161552</v>
      </c>
      <c r="E65" s="387">
        <f>((D65/D62)*100)-100</f>
        <v>4.3504640183724064</v>
      </c>
      <c r="F65" s="45">
        <v>1188074182</v>
      </c>
      <c r="G65" s="389">
        <f>((F65/F62)*100)-100</f>
        <v>4.3478420413578931</v>
      </c>
      <c r="H65" s="129">
        <v>31142663</v>
      </c>
      <c r="I65" s="387">
        <f>((H65/H62)*100)-100</f>
        <v>2.8813430595570253</v>
      </c>
      <c r="J65" s="45">
        <v>1242198201</v>
      </c>
      <c r="K65" s="387">
        <f>((J65/J62)*100)-100</f>
        <v>4.8698720620321296</v>
      </c>
      <c r="L65" s="45">
        <v>1240507048</v>
      </c>
      <c r="M65" s="389">
        <f>((L65/L62)*100)-100</f>
        <v>4.9579154613070102</v>
      </c>
      <c r="N65" s="53" t="str">
        <f>A65</f>
        <v>　　　　２</v>
      </c>
      <c r="O65" s="129">
        <f t="shared" si="35"/>
        <v>113171648</v>
      </c>
      <c r="P65" s="387">
        <f>((O65/O62)*100)-100</f>
        <v>1.6213227290239161</v>
      </c>
      <c r="Q65" s="45">
        <f t="shared" si="36"/>
        <v>2430359753</v>
      </c>
      <c r="R65" s="387">
        <f>((Q65/Q62)*100)-100</f>
        <v>4.6152978475391393</v>
      </c>
      <c r="S65" s="45">
        <f t="shared" si="37"/>
        <v>2428581230</v>
      </c>
      <c r="T65" s="389">
        <f>((S65/S62)*100)-100</f>
        <v>4.6585757219714878</v>
      </c>
    </row>
    <row r="66" spans="1:20" s="42" customFormat="1" ht="10.5" customHeight="1" x14ac:dyDescent="0.15">
      <c r="A66" s="16" t="s">
        <v>779</v>
      </c>
      <c r="B66" s="17">
        <v>82419877</v>
      </c>
      <c r="C66" s="19">
        <f>((B66/B63)*100)-100</f>
        <v>1.2069182460910781</v>
      </c>
      <c r="D66" s="20">
        <v>1158826831</v>
      </c>
      <c r="E66" s="22">
        <f>((D66/D63)*100)-100</f>
        <v>4.2296896640491326</v>
      </c>
      <c r="F66" s="20">
        <v>1150254285</v>
      </c>
      <c r="G66" s="21">
        <f>((F66/F63)*100)-100</f>
        <v>3.463858122179218</v>
      </c>
      <c r="H66" s="130">
        <v>31337326</v>
      </c>
      <c r="I66" s="22">
        <f>((H66/H63)*100)-100</f>
        <v>2.7180586610151778</v>
      </c>
      <c r="J66" s="20">
        <v>1229722747</v>
      </c>
      <c r="K66" s="22">
        <f>((J66/J63)*100)-100</f>
        <v>5.4483635976786644</v>
      </c>
      <c r="L66" s="20">
        <v>1139408763</v>
      </c>
      <c r="M66" s="21">
        <f>((L66/L63)*100)-100</f>
        <v>-2.0961141520489974</v>
      </c>
      <c r="N66" s="16" t="str">
        <f>A66</f>
        <v>　　令和３</v>
      </c>
      <c r="O66" s="130">
        <f t="shared" si="32"/>
        <v>113757203</v>
      </c>
      <c r="P66" s="22">
        <f>((O66/O63)*100)-100</f>
        <v>1.6187453033338386</v>
      </c>
      <c r="Q66" s="20">
        <f t="shared" si="33"/>
        <v>2388549578</v>
      </c>
      <c r="R66" s="22">
        <f>((Q66/Q63)*100)-100</f>
        <v>4.8535736825926961</v>
      </c>
      <c r="S66" s="20">
        <f t="shared" si="34"/>
        <v>2289663048</v>
      </c>
      <c r="T66" s="21">
        <f>((S66/S63)*100)-100</f>
        <v>0.62027341799142732</v>
      </c>
    </row>
    <row r="67" spans="1:20" s="42" customFormat="1" ht="10.5" hidden="1" customHeight="1" x14ac:dyDescent="0.15">
      <c r="A67" s="4" t="s">
        <v>820</v>
      </c>
      <c r="B67" s="378">
        <v>82615975</v>
      </c>
      <c r="C67" s="361">
        <f>((B67/B66)*100)-100</f>
        <v>0.23792561592878769</v>
      </c>
      <c r="D67" s="362">
        <v>1190224454</v>
      </c>
      <c r="E67" s="388">
        <f>((D67/D66)*100)-100</f>
        <v>2.7094318288182677</v>
      </c>
      <c r="F67" s="362">
        <v>1190089492</v>
      </c>
      <c r="G67" s="390">
        <f>((F67/F66)*100)-100</f>
        <v>3.4631652774064605</v>
      </c>
      <c r="H67" s="360">
        <v>31569149</v>
      </c>
      <c r="I67" s="388">
        <f>((H67/H66)*100)-100</f>
        <v>0.73976637317427674</v>
      </c>
      <c r="J67" s="362">
        <v>1256951494</v>
      </c>
      <c r="K67" s="388">
        <f>((J67/J66)*100)-100</f>
        <v>2.2142183729158944</v>
      </c>
      <c r="L67" s="362">
        <v>1254669138</v>
      </c>
      <c r="M67" s="390">
        <f>((L67/L66)*100)-100</f>
        <v>10.115805560115732</v>
      </c>
      <c r="N67" s="4" t="str">
        <f>A67</f>
        <v>　　　　４</v>
      </c>
      <c r="O67" s="360">
        <f t="shared" ref="O67" si="38">H67+B67</f>
        <v>114185124</v>
      </c>
      <c r="P67" s="388">
        <f>((O67/O66)*100)-100</f>
        <v>0.37617046544295363</v>
      </c>
      <c r="Q67" s="362">
        <f t="shared" ref="Q67" si="39">J67+D67</f>
        <v>2447175948</v>
      </c>
      <c r="R67" s="388">
        <f>((Q67/Q66)*100)-100</f>
        <v>2.4544757429355855</v>
      </c>
      <c r="S67" s="362">
        <f t="shared" ref="S67" si="40">L67+F67</f>
        <v>2444758630</v>
      </c>
      <c r="T67" s="390">
        <f>((S67/S66)*100)-100</f>
        <v>6.7737295291319981</v>
      </c>
    </row>
    <row r="68" spans="1:20" ht="10.9" customHeight="1" x14ac:dyDescent="0.15">
      <c r="A68" s="660" t="s">
        <v>23</v>
      </c>
      <c r="B68" s="661">
        <v>82764722</v>
      </c>
      <c r="C68" s="662">
        <f>((B68/B67)*100)-100</f>
        <v>0.18004629249972481</v>
      </c>
      <c r="D68" s="663">
        <v>1220574848</v>
      </c>
      <c r="E68" s="664">
        <f>((D68/D67)*100)-100</f>
        <v>2.5499723096766331</v>
      </c>
      <c r="F68" s="663">
        <v>1140029759</v>
      </c>
      <c r="G68" s="665">
        <f>((F68/F67)*100)-100</f>
        <v>-4.2063839178911167</v>
      </c>
      <c r="H68" s="666">
        <v>31724981</v>
      </c>
      <c r="I68" s="664">
        <f>((H68/H67)*100)-100</f>
        <v>0.49362116159672098</v>
      </c>
      <c r="J68" s="663">
        <v>1304988843</v>
      </c>
      <c r="K68" s="664">
        <f>((J68/J67)*100)-100</f>
        <v>3.8217345083962186</v>
      </c>
      <c r="L68" s="663">
        <v>1302120126</v>
      </c>
      <c r="M68" s="665">
        <f>((L68/L67)*100)-100</f>
        <v>3.781952274337371</v>
      </c>
      <c r="N68" s="660" t="str">
        <f>A68</f>
        <v>　　　　５</v>
      </c>
      <c r="O68" s="666">
        <f t="shared" ref="O68" si="41">H68+B68</f>
        <v>114489703</v>
      </c>
      <c r="P68" s="664">
        <f>((O68/O67)*100)-100</f>
        <v>0.26674140144559999</v>
      </c>
      <c r="Q68" s="663">
        <f t="shared" ref="Q68" si="42">J68+D68</f>
        <v>2525563691</v>
      </c>
      <c r="R68" s="664">
        <f>((Q68/Q67)*100)-100</f>
        <v>3.2031919512801608</v>
      </c>
      <c r="S68" s="663">
        <f t="shared" ref="S68" si="43">L68+F68</f>
        <v>2442149885</v>
      </c>
      <c r="T68" s="665">
        <f>((S68/S67)*100)-100</f>
        <v>-0.10670767117815672</v>
      </c>
    </row>
    <row r="103" spans="1:17" ht="10.9" customHeight="1" x14ac:dyDescent="0.15">
      <c r="A103" s="1" t="s">
        <v>600</v>
      </c>
      <c r="B103" s="2" t="s">
        <v>625</v>
      </c>
      <c r="D103" s="2" t="s">
        <v>620</v>
      </c>
      <c r="F103" s="2" t="s">
        <v>623</v>
      </c>
      <c r="H103" s="2" t="s">
        <v>621</v>
      </c>
      <c r="J103" s="2" t="s">
        <v>622</v>
      </c>
      <c r="L103" s="2" t="s">
        <v>624</v>
      </c>
    </row>
    <row r="105" spans="1:17" ht="10.9" customHeight="1" x14ac:dyDescent="0.15">
      <c r="O105" s="99" t="s">
        <v>241</v>
      </c>
      <c r="P105" s="98" t="s">
        <v>123</v>
      </c>
      <c r="Q105" s="98" t="s">
        <v>124</v>
      </c>
    </row>
    <row r="106" spans="1:17" ht="10.9" customHeight="1" x14ac:dyDescent="0.15">
      <c r="O106" s="99" t="s">
        <v>542</v>
      </c>
      <c r="P106" s="100">
        <f>Q9</f>
        <v>61582625</v>
      </c>
      <c r="Q106" s="100">
        <f>S9</f>
        <v>61244231</v>
      </c>
    </row>
    <row r="107" spans="1:17" ht="10.9" hidden="1" customHeight="1" x14ac:dyDescent="0.15">
      <c r="O107" s="99" t="s">
        <v>321</v>
      </c>
      <c r="P107" s="100">
        <f t="shared" ref="P107:P145" si="44">Q10</f>
        <v>68917548</v>
      </c>
      <c r="Q107" s="100"/>
    </row>
    <row r="108" spans="1:17" ht="10.9" hidden="1" customHeight="1" x14ac:dyDescent="0.15">
      <c r="O108" s="99" t="s">
        <v>322</v>
      </c>
      <c r="P108" s="100">
        <f t="shared" si="44"/>
        <v>77504087</v>
      </c>
      <c r="Q108" s="100"/>
    </row>
    <row r="109" spans="1:17" ht="10.9" customHeight="1" x14ac:dyDescent="0.15">
      <c r="O109" s="99" t="s">
        <v>323</v>
      </c>
      <c r="P109" s="100">
        <f t="shared" si="44"/>
        <v>87108175</v>
      </c>
      <c r="Q109" s="100"/>
    </row>
    <row r="110" spans="1:17" ht="10.9" hidden="1" customHeight="1" x14ac:dyDescent="0.15">
      <c r="O110" s="99" t="s">
        <v>324</v>
      </c>
      <c r="P110" s="100">
        <f t="shared" si="44"/>
        <v>101176828</v>
      </c>
      <c r="Q110" s="100"/>
    </row>
    <row r="111" spans="1:17" ht="10.9" hidden="1" customHeight="1" x14ac:dyDescent="0.15">
      <c r="O111" s="99" t="s">
        <v>325</v>
      </c>
      <c r="P111" s="100">
        <f t="shared" si="44"/>
        <v>120050761</v>
      </c>
      <c r="Q111" s="100"/>
    </row>
    <row r="112" spans="1:17" ht="10.9" customHeight="1" x14ac:dyDescent="0.15">
      <c r="O112" s="99" t="s">
        <v>326</v>
      </c>
      <c r="P112" s="100">
        <f t="shared" si="44"/>
        <v>136190177</v>
      </c>
      <c r="Q112" s="100">
        <f t="shared" ref="Q112:Q145" si="45">S15</f>
        <v>135300872</v>
      </c>
    </row>
    <row r="113" spans="15:17" ht="10.9" hidden="1" customHeight="1" x14ac:dyDescent="0.15">
      <c r="O113" s="99" t="s">
        <v>327</v>
      </c>
      <c r="P113" s="100">
        <f t="shared" si="44"/>
        <v>162007790</v>
      </c>
      <c r="Q113" s="100">
        <f t="shared" si="45"/>
        <v>161150155</v>
      </c>
    </row>
    <row r="114" spans="15:17" ht="10.9" hidden="1" customHeight="1" x14ac:dyDescent="0.15">
      <c r="O114" s="99" t="s">
        <v>328</v>
      </c>
      <c r="P114" s="100">
        <f t="shared" si="44"/>
        <v>188881232</v>
      </c>
      <c r="Q114" s="100">
        <f t="shared" si="45"/>
        <v>188054094</v>
      </c>
    </row>
    <row r="115" spans="15:17" ht="10.9" customHeight="1" x14ac:dyDescent="0.15">
      <c r="O115" s="99" t="s">
        <v>329</v>
      </c>
      <c r="P115" s="100">
        <f t="shared" si="44"/>
        <v>228830797</v>
      </c>
      <c r="Q115" s="100">
        <f t="shared" si="45"/>
        <v>226884071</v>
      </c>
    </row>
    <row r="116" spans="15:17" ht="10.9" hidden="1" customHeight="1" x14ac:dyDescent="0.15">
      <c r="O116" s="99" t="s">
        <v>330</v>
      </c>
      <c r="P116" s="100">
        <f t="shared" si="44"/>
        <v>278140880</v>
      </c>
      <c r="Q116" s="100">
        <f t="shared" si="45"/>
        <v>276287945</v>
      </c>
    </row>
    <row r="117" spans="15:17" ht="10.9" hidden="1" customHeight="1" x14ac:dyDescent="0.15">
      <c r="O117" s="99" t="s">
        <v>331</v>
      </c>
      <c r="P117" s="100">
        <f t="shared" si="44"/>
        <v>328709253</v>
      </c>
      <c r="Q117" s="100">
        <f t="shared" si="45"/>
        <v>326501430</v>
      </c>
    </row>
    <row r="118" spans="15:17" ht="10.9" customHeight="1" x14ac:dyDescent="0.15">
      <c r="O118" s="99" t="s">
        <v>332</v>
      </c>
      <c r="P118" s="100">
        <f t="shared" si="44"/>
        <v>406010950</v>
      </c>
      <c r="Q118" s="100">
        <f t="shared" si="45"/>
        <v>404076324</v>
      </c>
    </row>
    <row r="119" spans="15:17" ht="10.9" hidden="1" customHeight="1" x14ac:dyDescent="0.15">
      <c r="O119" s="99" t="s">
        <v>333</v>
      </c>
      <c r="P119" s="100">
        <f t="shared" si="44"/>
        <v>491617879</v>
      </c>
      <c r="Q119" s="100">
        <f t="shared" si="45"/>
        <v>489835500</v>
      </c>
    </row>
    <row r="120" spans="15:17" ht="10.9" hidden="1" customHeight="1" x14ac:dyDescent="0.15">
      <c r="O120" s="99" t="s">
        <v>334</v>
      </c>
      <c r="P120" s="100">
        <f t="shared" si="44"/>
        <v>575393445</v>
      </c>
      <c r="Q120" s="100">
        <f t="shared" si="45"/>
        <v>573631376</v>
      </c>
    </row>
    <row r="121" spans="15:17" ht="10.9" customHeight="1" x14ac:dyDescent="0.15">
      <c r="O121" s="99" t="s">
        <v>335</v>
      </c>
      <c r="P121" s="100">
        <f t="shared" si="44"/>
        <v>672501307</v>
      </c>
      <c r="Q121" s="100">
        <f t="shared" si="45"/>
        <v>670772570</v>
      </c>
    </row>
    <row r="122" spans="15:17" ht="10.9" hidden="1" customHeight="1" x14ac:dyDescent="0.15">
      <c r="O122" s="99" t="s">
        <v>336</v>
      </c>
      <c r="P122" s="100">
        <f t="shared" si="44"/>
        <v>777121247</v>
      </c>
      <c r="Q122" s="100">
        <f t="shared" si="45"/>
        <v>775483436</v>
      </c>
    </row>
    <row r="123" spans="15:17" ht="10.9" hidden="1" customHeight="1" x14ac:dyDescent="0.15">
      <c r="O123" s="99" t="s">
        <v>337</v>
      </c>
      <c r="P123" s="100">
        <f t="shared" si="44"/>
        <v>889725609</v>
      </c>
      <c r="Q123" s="100">
        <f t="shared" si="45"/>
        <v>888132200</v>
      </c>
    </row>
    <row r="124" spans="15:17" ht="10.9" customHeight="1" x14ac:dyDescent="0.15">
      <c r="O124" s="99" t="s">
        <v>338</v>
      </c>
      <c r="P124" s="100">
        <f t="shared" si="44"/>
        <v>1010719400</v>
      </c>
      <c r="Q124" s="100">
        <f t="shared" si="45"/>
        <v>1009239250</v>
      </c>
    </row>
    <row r="125" spans="15:17" ht="10.9" hidden="1" customHeight="1" x14ac:dyDescent="0.15">
      <c r="O125" s="99" t="s">
        <v>339</v>
      </c>
      <c r="P125" s="100">
        <f t="shared" si="44"/>
        <v>1100674655</v>
      </c>
      <c r="Q125" s="100">
        <f t="shared" si="45"/>
        <v>1099204902</v>
      </c>
    </row>
    <row r="126" spans="15:17" ht="10.9" hidden="1" customHeight="1" x14ac:dyDescent="0.15">
      <c r="O126" s="99" t="s">
        <v>340</v>
      </c>
      <c r="P126" s="100">
        <f t="shared" si="44"/>
        <v>1191990950</v>
      </c>
      <c r="Q126" s="100">
        <f t="shared" si="45"/>
        <v>1190552819</v>
      </c>
    </row>
    <row r="127" spans="15:17" ht="10.9" customHeight="1" x14ac:dyDescent="0.15">
      <c r="O127" s="99" t="s">
        <v>341</v>
      </c>
      <c r="P127" s="100">
        <f t="shared" si="44"/>
        <v>1270162832</v>
      </c>
      <c r="Q127" s="100">
        <f t="shared" si="45"/>
        <v>1268737877</v>
      </c>
    </row>
    <row r="128" spans="15:17" ht="10.9" hidden="1" customHeight="1" x14ac:dyDescent="0.15">
      <c r="O128" s="99" t="s">
        <v>342</v>
      </c>
      <c r="P128" s="100">
        <f t="shared" si="44"/>
        <v>1383989062</v>
      </c>
      <c r="Q128" s="100">
        <f t="shared" si="45"/>
        <v>1383989062</v>
      </c>
    </row>
    <row r="129" spans="15:17" ht="10.9" hidden="1" customHeight="1" x14ac:dyDescent="0.15">
      <c r="O129" s="99" t="s">
        <v>343</v>
      </c>
      <c r="P129" s="100">
        <f t="shared" si="44"/>
        <v>1470818286</v>
      </c>
      <c r="Q129" s="100">
        <f t="shared" si="45"/>
        <v>1469876563</v>
      </c>
    </row>
    <row r="130" spans="15:17" ht="10.9" customHeight="1" x14ac:dyDescent="0.15">
      <c r="O130" s="99" t="s">
        <v>344</v>
      </c>
      <c r="P130" s="100">
        <f t="shared" si="44"/>
        <v>1494861468</v>
      </c>
      <c r="Q130" s="100">
        <f t="shared" si="45"/>
        <v>1493928479</v>
      </c>
    </row>
    <row r="131" spans="15:17" ht="10.9" hidden="1" customHeight="1" x14ac:dyDescent="0.15">
      <c r="O131" s="99" t="s">
        <v>359</v>
      </c>
      <c r="P131" s="100">
        <f t="shared" si="44"/>
        <v>1614057872</v>
      </c>
      <c r="Q131" s="100">
        <f t="shared" si="45"/>
        <v>1613050489</v>
      </c>
    </row>
    <row r="132" spans="15:17" ht="10.9" hidden="1" customHeight="1" x14ac:dyDescent="0.15">
      <c r="O132" s="99" t="s">
        <v>345</v>
      </c>
      <c r="P132" s="100">
        <f t="shared" si="44"/>
        <v>1727059604</v>
      </c>
      <c r="Q132" s="100">
        <f t="shared" si="45"/>
        <v>1725981693</v>
      </c>
    </row>
    <row r="133" spans="15:17" ht="10.9" customHeight="1" x14ac:dyDescent="0.15">
      <c r="O133" s="99" t="s">
        <v>544</v>
      </c>
      <c r="P133" s="100">
        <f t="shared" si="44"/>
        <v>1838111097</v>
      </c>
      <c r="Q133" s="100">
        <f t="shared" si="45"/>
        <v>1824721275</v>
      </c>
    </row>
    <row r="134" spans="15:17" ht="10.9" hidden="1" customHeight="1" x14ac:dyDescent="0.15">
      <c r="O134" s="99" t="s">
        <v>347</v>
      </c>
      <c r="P134" s="100">
        <f t="shared" si="44"/>
        <v>1971512187</v>
      </c>
      <c r="Q134" s="100">
        <f t="shared" si="45"/>
        <v>1957161196</v>
      </c>
    </row>
    <row r="135" spans="15:17" ht="10.9" hidden="1" customHeight="1" x14ac:dyDescent="0.15">
      <c r="O135" s="99" t="s">
        <v>348</v>
      </c>
      <c r="P135" s="100">
        <f t="shared" si="44"/>
        <v>2102469508</v>
      </c>
      <c r="Q135" s="100">
        <f t="shared" si="45"/>
        <v>2088143376</v>
      </c>
    </row>
    <row r="136" spans="15:17" ht="10.9" customHeight="1" x14ac:dyDescent="0.15">
      <c r="O136" s="99" t="s">
        <v>543</v>
      </c>
      <c r="P136" s="100">
        <f t="shared" si="44"/>
        <v>2137870435</v>
      </c>
      <c r="Q136" s="100">
        <f t="shared" si="45"/>
        <v>2121277668</v>
      </c>
    </row>
    <row r="137" spans="15:17" ht="10.9" hidden="1" customHeight="1" x14ac:dyDescent="0.15">
      <c r="O137" s="99" t="s">
        <v>350</v>
      </c>
      <c r="P137" s="100">
        <f t="shared" si="44"/>
        <v>2278782010</v>
      </c>
      <c r="Q137" s="100">
        <f t="shared" si="45"/>
        <v>2260236078</v>
      </c>
    </row>
    <row r="138" spans="15:17" ht="10.9" hidden="1" customHeight="1" x14ac:dyDescent="0.15">
      <c r="O138" s="99" t="s">
        <v>351</v>
      </c>
      <c r="P138" s="100">
        <f t="shared" si="44"/>
        <v>2426595045</v>
      </c>
      <c r="Q138" s="100">
        <f t="shared" si="45"/>
        <v>2408815905</v>
      </c>
    </row>
    <row r="139" spans="15:17" ht="10.9" customHeight="1" x14ac:dyDescent="0.15">
      <c r="O139" s="99" t="s">
        <v>352</v>
      </c>
      <c r="P139" s="100">
        <f t="shared" si="44"/>
        <v>2322300816</v>
      </c>
      <c r="Q139" s="100">
        <f t="shared" si="45"/>
        <v>2311477538</v>
      </c>
    </row>
    <row r="140" spans="15:17" ht="10.9" hidden="1" customHeight="1" x14ac:dyDescent="0.15">
      <c r="O140" s="99" t="s">
        <v>353</v>
      </c>
      <c r="P140" s="100">
        <f t="shared" si="44"/>
        <v>2469313818</v>
      </c>
      <c r="Q140" s="100">
        <f t="shared" si="45"/>
        <v>2461206683</v>
      </c>
    </row>
    <row r="141" spans="15:17" ht="10.9" hidden="1" customHeight="1" x14ac:dyDescent="0.15">
      <c r="O141" s="99" t="s">
        <v>354</v>
      </c>
      <c r="P141" s="100">
        <f t="shared" si="44"/>
        <v>2593513567</v>
      </c>
      <c r="Q141" s="100">
        <f t="shared" si="45"/>
        <v>2585748225</v>
      </c>
    </row>
    <row r="142" spans="15:17" ht="10.9" customHeight="1" x14ac:dyDescent="0.15">
      <c r="O142" s="99" t="s">
        <v>355</v>
      </c>
      <c r="P142" s="100">
        <f t="shared" si="44"/>
        <v>2396525940</v>
      </c>
      <c r="Q142" s="100">
        <f t="shared" si="45"/>
        <v>2392280248</v>
      </c>
    </row>
    <row r="143" spans="15:17" ht="10.9" hidden="1" customHeight="1" x14ac:dyDescent="0.15">
      <c r="O143" s="99" t="s">
        <v>356</v>
      </c>
      <c r="P143" s="100">
        <f t="shared" si="44"/>
        <v>2496950562</v>
      </c>
      <c r="Q143" s="100">
        <f t="shared" si="45"/>
        <v>2493618016</v>
      </c>
    </row>
    <row r="144" spans="15:17" ht="10.9" hidden="1" customHeight="1" x14ac:dyDescent="0.15">
      <c r="O144" s="99" t="s">
        <v>357</v>
      </c>
      <c r="P144" s="100">
        <f t="shared" si="44"/>
        <v>2579940605</v>
      </c>
      <c r="Q144" s="100">
        <f t="shared" si="45"/>
        <v>2577034850</v>
      </c>
    </row>
    <row r="145" spans="15:17" ht="10.9" customHeight="1" x14ac:dyDescent="0.15">
      <c r="O145" s="99" t="s">
        <v>358</v>
      </c>
      <c r="P145" s="100">
        <f t="shared" si="44"/>
        <v>2340828354</v>
      </c>
      <c r="Q145" s="100">
        <f t="shared" si="45"/>
        <v>2337995370</v>
      </c>
    </row>
    <row r="146" spans="15:17" ht="10.9" hidden="1" customHeight="1" x14ac:dyDescent="0.15">
      <c r="O146" s="99" t="s">
        <v>366</v>
      </c>
      <c r="P146" s="100">
        <f t="shared" ref="P146:P151" si="46">Q49</f>
        <v>2416741441</v>
      </c>
      <c r="Q146" s="100">
        <f t="shared" ref="Q146:Q151" si="47">S49</f>
        <v>2413508938</v>
      </c>
    </row>
    <row r="147" spans="15:17" ht="10.9" hidden="1" customHeight="1" x14ac:dyDescent="0.15">
      <c r="O147" s="99" t="s">
        <v>369</v>
      </c>
      <c r="P147" s="100">
        <f t="shared" si="46"/>
        <v>2482163150</v>
      </c>
      <c r="Q147" s="100">
        <f t="shared" si="47"/>
        <v>2478901527</v>
      </c>
    </row>
    <row r="148" spans="15:17" ht="10.9" customHeight="1" x14ac:dyDescent="0.15">
      <c r="O148" s="99" t="s">
        <v>374</v>
      </c>
      <c r="P148" s="100">
        <f t="shared" si="46"/>
        <v>2257532584</v>
      </c>
      <c r="Q148" s="100">
        <f t="shared" si="47"/>
        <v>2254636584</v>
      </c>
    </row>
    <row r="149" spans="15:17" ht="10.9" hidden="1" customHeight="1" x14ac:dyDescent="0.15">
      <c r="O149" s="99" t="s">
        <v>393</v>
      </c>
      <c r="P149" s="100">
        <f t="shared" si="46"/>
        <v>2336281433</v>
      </c>
      <c r="Q149" s="100">
        <f t="shared" si="47"/>
        <v>2333439300</v>
      </c>
    </row>
    <row r="150" spans="15:17" ht="10.9" hidden="1" customHeight="1" x14ac:dyDescent="0.15">
      <c r="O150" s="99" t="s">
        <v>396</v>
      </c>
      <c r="P150" s="100">
        <f t="shared" si="46"/>
        <v>2408904128</v>
      </c>
      <c r="Q150" s="100">
        <f t="shared" si="47"/>
        <v>2403858836</v>
      </c>
    </row>
    <row r="151" spans="15:17" ht="10.9" customHeight="1" x14ac:dyDescent="0.15">
      <c r="O151" s="99" t="s">
        <v>403</v>
      </c>
      <c r="P151" s="100">
        <f t="shared" si="46"/>
        <v>2322395691</v>
      </c>
      <c r="Q151" s="100">
        <f t="shared" si="47"/>
        <v>2317708416</v>
      </c>
    </row>
    <row r="152" spans="15:17" ht="10.9" hidden="1" customHeight="1" x14ac:dyDescent="0.15">
      <c r="O152" s="99" t="s">
        <v>409</v>
      </c>
      <c r="P152" s="100">
        <f t="shared" ref="P152:P157" si="48">Q55</f>
        <v>2362256852</v>
      </c>
      <c r="Q152" s="100">
        <f t="shared" ref="Q152:Q157" si="49">S55</f>
        <v>2357598050</v>
      </c>
    </row>
    <row r="153" spans="15:17" ht="10.9" hidden="1" customHeight="1" x14ac:dyDescent="0.15">
      <c r="O153" s="99" t="s">
        <v>413</v>
      </c>
      <c r="P153" s="100">
        <f t="shared" si="48"/>
        <v>2281121093</v>
      </c>
      <c r="Q153" s="100">
        <f t="shared" si="49"/>
        <v>2277164587</v>
      </c>
    </row>
    <row r="154" spans="15:17" ht="10.9" customHeight="1" x14ac:dyDescent="0.15">
      <c r="O154" s="99" t="s">
        <v>416</v>
      </c>
      <c r="P154" s="100">
        <f t="shared" si="48"/>
        <v>2092120988</v>
      </c>
      <c r="Q154" s="100">
        <f t="shared" si="49"/>
        <v>2088210783</v>
      </c>
    </row>
    <row r="155" spans="15:17" ht="10.9" hidden="1" customHeight="1" x14ac:dyDescent="0.15">
      <c r="O155" s="99" t="s">
        <v>420</v>
      </c>
      <c r="P155" s="100">
        <f t="shared" si="48"/>
        <v>2159011274</v>
      </c>
      <c r="Q155" s="100">
        <f t="shared" si="49"/>
        <v>2155243411</v>
      </c>
    </row>
    <row r="156" spans="15:17" ht="10.9" hidden="1" customHeight="1" x14ac:dyDescent="0.15">
      <c r="O156" s="99" t="s">
        <v>423</v>
      </c>
      <c r="P156" s="100">
        <f t="shared" si="48"/>
        <v>2229964430</v>
      </c>
      <c r="Q156" s="100">
        <f t="shared" si="49"/>
        <v>2226107586</v>
      </c>
    </row>
    <row r="157" spans="15:17" ht="10.9" customHeight="1" x14ac:dyDescent="0.15">
      <c r="O157" s="99" t="s">
        <v>431</v>
      </c>
      <c r="P157" s="100">
        <f t="shared" si="48"/>
        <v>2193025125</v>
      </c>
      <c r="Q157" s="100">
        <f t="shared" si="49"/>
        <v>2189297642</v>
      </c>
    </row>
    <row r="158" spans="15:17" ht="10.9" hidden="1" customHeight="1" x14ac:dyDescent="0.15">
      <c r="O158" s="99" t="s">
        <v>437</v>
      </c>
      <c r="P158" s="100">
        <f t="shared" ref="P158:P163" si="50">Q61</f>
        <v>2263751022</v>
      </c>
      <c r="Q158" s="100">
        <f t="shared" ref="Q158:Q163" si="51">S61</f>
        <v>2261079558</v>
      </c>
    </row>
    <row r="159" spans="15:17" ht="10.9" hidden="1" customHeight="1" x14ac:dyDescent="0.15">
      <c r="O159" s="99" t="s">
        <v>441</v>
      </c>
      <c r="P159" s="100">
        <f t="shared" si="50"/>
        <v>2323139926</v>
      </c>
      <c r="Q159" s="100">
        <f t="shared" si="51"/>
        <v>2320479916</v>
      </c>
    </row>
    <row r="160" spans="15:17" ht="10.9" customHeight="1" x14ac:dyDescent="0.15">
      <c r="O160" s="99" t="s">
        <v>525</v>
      </c>
      <c r="P160" s="100">
        <f t="shared" si="50"/>
        <v>2277985856</v>
      </c>
      <c r="Q160" s="100">
        <f t="shared" si="51"/>
        <v>2275548426</v>
      </c>
    </row>
    <row r="161" spans="15:17" ht="10.9" hidden="1" customHeight="1" x14ac:dyDescent="0.15">
      <c r="O161" s="23" t="str">
        <f>N64</f>
        <v>　　令和元</v>
      </c>
      <c r="P161" s="100">
        <f t="shared" si="50"/>
        <v>2342537617</v>
      </c>
      <c r="Q161" s="100">
        <f t="shared" si="51"/>
        <v>2340005775</v>
      </c>
    </row>
    <row r="162" spans="15:17" ht="10.9" hidden="1" customHeight="1" x14ac:dyDescent="0.15">
      <c r="O162" s="23" t="str">
        <f>N65</f>
        <v>　　　　２</v>
      </c>
      <c r="P162" s="100">
        <f t="shared" si="50"/>
        <v>2430359753</v>
      </c>
      <c r="Q162" s="100">
        <f t="shared" si="51"/>
        <v>2428581230</v>
      </c>
    </row>
    <row r="163" spans="15:17" ht="10.9" customHeight="1" x14ac:dyDescent="0.15">
      <c r="O163" s="23" t="str">
        <f>N66</f>
        <v>　　令和３</v>
      </c>
      <c r="P163" s="100">
        <f t="shared" si="50"/>
        <v>2388549578</v>
      </c>
      <c r="Q163" s="100">
        <f t="shared" si="51"/>
        <v>2289663048</v>
      </c>
    </row>
    <row r="164" spans="15:17" ht="10.9" hidden="1" customHeight="1" x14ac:dyDescent="0.15">
      <c r="O164" s="23" t="str">
        <f>N67</f>
        <v>　　　　４</v>
      </c>
      <c r="P164" s="100">
        <f t="shared" ref="P164" si="52">Q67</f>
        <v>2447175948</v>
      </c>
      <c r="Q164" s="100">
        <f t="shared" ref="Q164" si="53">S67</f>
        <v>2444758630</v>
      </c>
    </row>
    <row r="165" spans="15:17" ht="10.9" customHeight="1" x14ac:dyDescent="0.15">
      <c r="O165" s="23" t="str">
        <f>N68</f>
        <v>　　　　５</v>
      </c>
      <c r="P165" s="100">
        <f t="shared" ref="P165" si="54">Q68</f>
        <v>2525563691</v>
      </c>
      <c r="Q165" s="100">
        <f t="shared" ref="Q165" si="55">S68</f>
        <v>2442149885</v>
      </c>
    </row>
  </sheetData>
  <mergeCells count="21">
    <mergeCell ref="H4:M5"/>
    <mergeCell ref="J6:J7"/>
    <mergeCell ref="D6:D7"/>
    <mergeCell ref="E6:E7"/>
    <mergeCell ref="M6:M7"/>
    <mergeCell ref="O4:T5"/>
    <mergeCell ref="T6:T7"/>
    <mergeCell ref="C6:C7"/>
    <mergeCell ref="G6:G7"/>
    <mergeCell ref="F6:F7"/>
    <mergeCell ref="K6:K7"/>
    <mergeCell ref="L6:L7"/>
    <mergeCell ref="P6:P7"/>
    <mergeCell ref="S6:S7"/>
    <mergeCell ref="H6:H7"/>
    <mergeCell ref="Q6:Q7"/>
    <mergeCell ref="R6:R7"/>
    <mergeCell ref="O6:O7"/>
    <mergeCell ref="B4:G5"/>
    <mergeCell ref="B6:B7"/>
    <mergeCell ref="I6:I7"/>
  </mergeCells>
  <phoneticPr fontId="2"/>
  <pageMargins left="0.59055118110236227" right="0.59055118110236227" top="0.59055118110236227" bottom="0.39370078740157483" header="0.51181102362204722" footer="0.31496062992125984"/>
  <pageSetup paperSize="9" scale="89" firstPageNumber="123" orientation="portrait" useFirstPageNumber="1" r:id="rId1"/>
  <headerFooter alignWithMargins="0">
    <oddFooter>&amp;C&amp;P</oddFooter>
  </headerFooter>
  <colBreaks count="1" manualBreakCount="1">
    <brk id="13" max="9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69"/>
  <sheetViews>
    <sheetView showZeros="0" view="pageBreakPreview" zoomScaleNormal="115" zoomScaleSheetLayoutView="100" workbookViewId="0">
      <selection activeCell="E67" sqref="E67:H67"/>
    </sheetView>
  </sheetViews>
  <sheetFormatPr defaultColWidth="11.75" defaultRowHeight="12" customHeight="1" x14ac:dyDescent="0.15"/>
  <cols>
    <col min="1" max="1" width="8.375" style="2" customWidth="1"/>
    <col min="2" max="2" width="4.75" style="2" customWidth="1"/>
    <col min="3" max="3" width="24.125" style="2" customWidth="1"/>
    <col min="4" max="4" width="3.75" style="2" customWidth="1"/>
    <col min="5" max="8" width="12.75" style="51" customWidth="1"/>
    <col min="9" max="16384" width="11.75" style="2"/>
  </cols>
  <sheetData>
    <row r="1" spans="1:8" ht="18.95" customHeight="1" x14ac:dyDescent="0.15">
      <c r="A1" s="445" t="s">
        <v>218</v>
      </c>
    </row>
    <row r="2" spans="1:8" ht="15" customHeight="1" x14ac:dyDescent="0.15">
      <c r="A2" s="446" t="s">
        <v>561</v>
      </c>
    </row>
    <row r="3" spans="1:8" ht="15" customHeight="1" x14ac:dyDescent="0.15">
      <c r="A3" s="220" t="s">
        <v>560</v>
      </c>
      <c r="H3" s="426" t="s">
        <v>156</v>
      </c>
    </row>
    <row r="4" spans="1:8" ht="12" customHeight="1" x14ac:dyDescent="0.15">
      <c r="A4" s="862" t="s">
        <v>130</v>
      </c>
      <c r="B4" s="863"/>
      <c r="C4" s="863"/>
      <c r="D4" s="864"/>
      <c r="E4" s="857" t="s">
        <v>123</v>
      </c>
      <c r="F4" s="857" t="s">
        <v>124</v>
      </c>
      <c r="G4" s="857" t="s">
        <v>125</v>
      </c>
      <c r="H4" s="857"/>
    </row>
    <row r="5" spans="1:8" ht="12" customHeight="1" x14ac:dyDescent="0.15">
      <c r="A5" s="865"/>
      <c r="B5" s="866"/>
      <c r="C5" s="866"/>
      <c r="D5" s="867"/>
      <c r="E5" s="857"/>
      <c r="F5" s="857"/>
      <c r="G5" s="858"/>
      <c r="H5" s="858"/>
    </row>
    <row r="6" spans="1:8" ht="12" customHeight="1" x14ac:dyDescent="0.15">
      <c r="A6" s="865"/>
      <c r="B6" s="866"/>
      <c r="C6" s="866"/>
      <c r="D6" s="867"/>
      <c r="E6" s="857"/>
      <c r="F6" s="857"/>
      <c r="G6" s="859" t="s">
        <v>126</v>
      </c>
      <c r="H6" s="861" t="s">
        <v>127</v>
      </c>
    </row>
    <row r="7" spans="1:8" ht="12" customHeight="1" x14ac:dyDescent="0.15">
      <c r="A7" s="865"/>
      <c r="B7" s="866"/>
      <c r="C7" s="866"/>
      <c r="D7" s="867"/>
      <c r="E7" s="857"/>
      <c r="F7" s="857"/>
      <c r="G7" s="860"/>
      <c r="H7" s="861"/>
    </row>
    <row r="8" spans="1:8" ht="12" customHeight="1" x14ac:dyDescent="0.15">
      <c r="A8" s="868"/>
      <c r="B8" s="869"/>
      <c r="C8" s="869"/>
      <c r="D8" s="870"/>
      <c r="E8" s="857"/>
      <c r="F8" s="857"/>
      <c r="G8" s="96" t="s">
        <v>128</v>
      </c>
      <c r="H8" s="97" t="s">
        <v>129</v>
      </c>
    </row>
    <row r="9" spans="1:8" ht="12" customHeight="1" x14ac:dyDescent="0.15">
      <c r="A9" s="851" t="s">
        <v>120</v>
      </c>
      <c r="B9" s="854" t="s">
        <v>371</v>
      </c>
      <c r="C9" s="854"/>
      <c r="D9" s="855"/>
      <c r="E9" s="427">
        <f>SUM(E31+E53)</f>
        <v>257752538</v>
      </c>
      <c r="F9" s="427">
        <f t="shared" ref="E9:H14" si="0">SUM(F31+F53)</f>
        <v>255987329</v>
      </c>
      <c r="G9" s="428">
        <f t="shared" si="0"/>
        <v>1509218</v>
      </c>
      <c r="H9" s="429">
        <f t="shared" si="0"/>
        <v>254478111</v>
      </c>
    </row>
    <row r="10" spans="1:8" ht="12" customHeight="1" x14ac:dyDescent="0.15">
      <c r="A10" s="852"/>
      <c r="B10" s="847" t="s">
        <v>104</v>
      </c>
      <c r="C10" s="847"/>
      <c r="D10" s="848"/>
      <c r="E10" s="430">
        <f t="shared" si="0"/>
        <v>1067676315</v>
      </c>
      <c r="F10" s="430">
        <f t="shared" si="0"/>
        <v>1046265285</v>
      </c>
      <c r="G10" s="431">
        <f t="shared" si="0"/>
        <v>10134189</v>
      </c>
      <c r="H10" s="432">
        <f t="shared" si="0"/>
        <v>1036131096</v>
      </c>
    </row>
    <row r="11" spans="1:8" ht="12" customHeight="1" x14ac:dyDescent="0.15">
      <c r="A11" s="852"/>
      <c r="B11" s="847" t="s">
        <v>219</v>
      </c>
      <c r="C11" s="847"/>
      <c r="D11" s="848"/>
      <c r="E11" s="430">
        <f t="shared" si="0"/>
        <v>5003400</v>
      </c>
      <c r="F11" s="430">
        <f t="shared" si="0"/>
        <v>2283214</v>
      </c>
      <c r="G11" s="431">
        <f t="shared" si="0"/>
        <v>1859348</v>
      </c>
      <c r="H11" s="432">
        <f t="shared" si="0"/>
        <v>423866</v>
      </c>
    </row>
    <row r="12" spans="1:8" ht="12" customHeight="1" x14ac:dyDescent="0.15">
      <c r="A12" s="852"/>
      <c r="B12" s="847" t="s">
        <v>220</v>
      </c>
      <c r="C12" s="847"/>
      <c r="D12" s="848"/>
      <c r="E12" s="430">
        <f t="shared" si="0"/>
        <v>14775</v>
      </c>
      <c r="F12" s="430">
        <f t="shared" si="0"/>
        <v>14775</v>
      </c>
      <c r="G12" s="431">
        <f t="shared" si="0"/>
        <v>0</v>
      </c>
      <c r="H12" s="432">
        <f t="shared" si="0"/>
        <v>14775</v>
      </c>
    </row>
    <row r="13" spans="1:8" ht="12" customHeight="1" x14ac:dyDescent="0.15">
      <c r="A13" s="852"/>
      <c r="B13" s="847" t="s">
        <v>221</v>
      </c>
      <c r="C13" s="847"/>
      <c r="D13" s="848"/>
      <c r="E13" s="430">
        <f t="shared" si="0"/>
        <v>6413253</v>
      </c>
      <c r="F13" s="430">
        <f t="shared" si="0"/>
        <v>6407569</v>
      </c>
      <c r="G13" s="431">
        <f t="shared" si="0"/>
        <v>1983</v>
      </c>
      <c r="H13" s="432">
        <f t="shared" si="0"/>
        <v>6405586</v>
      </c>
    </row>
    <row r="14" spans="1:8" ht="12" customHeight="1" x14ac:dyDescent="0.15">
      <c r="A14" s="852"/>
      <c r="B14" s="847" t="s">
        <v>110</v>
      </c>
      <c r="C14" s="847"/>
      <c r="D14" s="848"/>
      <c r="E14" s="430">
        <f t="shared" si="0"/>
        <v>126000468</v>
      </c>
      <c r="F14" s="430">
        <f t="shared" si="0"/>
        <v>125771691</v>
      </c>
      <c r="G14" s="431">
        <f t="shared" si="0"/>
        <v>65108</v>
      </c>
      <c r="H14" s="432">
        <f t="shared" si="0"/>
        <v>125706583</v>
      </c>
    </row>
    <row r="15" spans="1:8" ht="12" customHeight="1" x14ac:dyDescent="0.15">
      <c r="A15" s="853"/>
      <c r="B15" s="849" t="s">
        <v>222</v>
      </c>
      <c r="C15" s="856"/>
      <c r="D15" s="433" t="s">
        <v>223</v>
      </c>
      <c r="E15" s="602">
        <f>SUM(E9:E14)</f>
        <v>1462860749</v>
      </c>
      <c r="F15" s="602">
        <f>SUM(F9:F14)</f>
        <v>1436729863</v>
      </c>
      <c r="G15" s="603">
        <f>SUM(G9:G14)</f>
        <v>13569846</v>
      </c>
      <c r="H15" s="604">
        <f>SUM(H9:H14)</f>
        <v>1423160017</v>
      </c>
    </row>
    <row r="16" spans="1:8" ht="12" customHeight="1" x14ac:dyDescent="0.15">
      <c r="A16" s="851" t="s">
        <v>224</v>
      </c>
      <c r="B16" s="854" t="s">
        <v>233</v>
      </c>
      <c r="C16" s="854"/>
      <c r="D16" s="855"/>
      <c r="E16" s="611">
        <f>SUM(E38+E60)</f>
        <v>563584008</v>
      </c>
      <c r="F16" s="611">
        <f>SUM(F38+F60)</f>
        <v>539323408</v>
      </c>
      <c r="G16" s="597">
        <v>0</v>
      </c>
      <c r="H16" s="598">
        <v>0</v>
      </c>
    </row>
    <row r="17" spans="1:8" ht="12" customHeight="1" x14ac:dyDescent="0.15">
      <c r="A17" s="852"/>
      <c r="B17" s="847" t="s">
        <v>225</v>
      </c>
      <c r="C17" s="847"/>
      <c r="D17" s="848"/>
      <c r="E17" s="599">
        <f>SUM(E39+E61)</f>
        <v>16944518</v>
      </c>
      <c r="F17" s="599">
        <f>SUM(F39+F61)</f>
        <v>13543850</v>
      </c>
      <c r="G17" s="600">
        <v>0</v>
      </c>
      <c r="H17" s="601">
        <v>0</v>
      </c>
    </row>
    <row r="18" spans="1:8" ht="12" customHeight="1" x14ac:dyDescent="0.15">
      <c r="A18" s="853"/>
      <c r="B18" s="849" t="s">
        <v>222</v>
      </c>
      <c r="C18" s="856"/>
      <c r="D18" s="433" t="s">
        <v>226</v>
      </c>
      <c r="E18" s="602">
        <f>SUM(E16:E17)</f>
        <v>580528526</v>
      </c>
      <c r="F18" s="602">
        <f>SUM(F16:F17)</f>
        <v>552867258</v>
      </c>
      <c r="G18" s="603">
        <f>SUM(G16:G17)</f>
        <v>0</v>
      </c>
      <c r="H18" s="604">
        <f>SUM(H16:H17)</f>
        <v>0</v>
      </c>
    </row>
    <row r="19" spans="1:8" ht="12" customHeight="1" x14ac:dyDescent="0.15">
      <c r="A19" s="837" t="s">
        <v>227</v>
      </c>
      <c r="B19" s="838"/>
      <c r="C19" s="839"/>
      <c r="D19" s="434" t="s">
        <v>228</v>
      </c>
      <c r="E19" s="605">
        <v>0</v>
      </c>
      <c r="F19" s="605">
        <v>0</v>
      </c>
      <c r="G19" s="606">
        <v>0</v>
      </c>
      <c r="H19" s="607">
        <v>0</v>
      </c>
    </row>
    <row r="20" spans="1:8" ht="12" customHeight="1" x14ac:dyDescent="0.15">
      <c r="A20" s="840" t="s">
        <v>229</v>
      </c>
      <c r="B20" s="843" t="s">
        <v>230</v>
      </c>
      <c r="C20" s="843"/>
      <c r="D20" s="844"/>
      <c r="E20" s="608">
        <f>SUM(E15,E18:E19)</f>
        <v>2043389275</v>
      </c>
      <c r="F20" s="608">
        <f>SUM(F15,F18:F19)</f>
        <v>1989597121</v>
      </c>
      <c r="G20" s="609">
        <f>SUM(G15,G18:G19)</f>
        <v>13569846</v>
      </c>
      <c r="H20" s="610">
        <f>SUM(H15,H18:H19)</f>
        <v>1423160017</v>
      </c>
    </row>
    <row r="21" spans="1:8" ht="12" customHeight="1" x14ac:dyDescent="0.15">
      <c r="A21" s="841"/>
      <c r="B21" s="845" t="s">
        <v>231</v>
      </c>
      <c r="C21" s="847" t="s">
        <v>158</v>
      </c>
      <c r="D21" s="848"/>
      <c r="E21" s="599">
        <v>0</v>
      </c>
      <c r="F21" s="599">
        <f>SUM(F43+F65)</f>
        <v>1989597121</v>
      </c>
      <c r="G21" s="600">
        <v>0</v>
      </c>
      <c r="H21" s="601">
        <v>0</v>
      </c>
    </row>
    <row r="22" spans="1:8" ht="12" customHeight="1" x14ac:dyDescent="0.15">
      <c r="A22" s="842"/>
      <c r="B22" s="846"/>
      <c r="C22" s="849" t="s">
        <v>232</v>
      </c>
      <c r="D22" s="850"/>
      <c r="E22" s="602">
        <v>0</v>
      </c>
      <c r="F22" s="602">
        <v>0</v>
      </c>
      <c r="G22" s="603">
        <v>0</v>
      </c>
      <c r="H22" s="604">
        <v>0</v>
      </c>
    </row>
    <row r="23" spans="1:8" ht="12" customHeight="1" x14ac:dyDescent="0.15">
      <c r="A23" s="834" t="s">
        <v>361</v>
      </c>
      <c r="B23" s="835"/>
      <c r="C23" s="835"/>
      <c r="D23" s="836"/>
      <c r="E23" s="605">
        <v>1961159786</v>
      </c>
      <c r="F23" s="605">
        <v>1900957453</v>
      </c>
      <c r="G23" s="612">
        <v>18899095</v>
      </c>
      <c r="H23" s="607">
        <v>1321707346</v>
      </c>
    </row>
    <row r="25" spans="1:8" ht="15" customHeight="1" x14ac:dyDescent="0.15">
      <c r="A25" s="220" t="s">
        <v>562</v>
      </c>
      <c r="H25" s="426" t="s">
        <v>156</v>
      </c>
    </row>
    <row r="26" spans="1:8" ht="12" customHeight="1" x14ac:dyDescent="0.15">
      <c r="A26" s="862" t="s">
        <v>130</v>
      </c>
      <c r="B26" s="863"/>
      <c r="C26" s="863"/>
      <c r="D26" s="864"/>
      <c r="E26" s="857" t="s">
        <v>123</v>
      </c>
      <c r="F26" s="857" t="s">
        <v>124</v>
      </c>
      <c r="G26" s="857" t="s">
        <v>125</v>
      </c>
      <c r="H26" s="857"/>
    </row>
    <row r="27" spans="1:8" ht="12" customHeight="1" x14ac:dyDescent="0.15">
      <c r="A27" s="865"/>
      <c r="B27" s="866"/>
      <c r="C27" s="866"/>
      <c r="D27" s="867"/>
      <c r="E27" s="857"/>
      <c r="F27" s="857"/>
      <c r="G27" s="858"/>
      <c r="H27" s="858"/>
    </row>
    <row r="28" spans="1:8" ht="12" customHeight="1" x14ac:dyDescent="0.15">
      <c r="A28" s="865"/>
      <c r="B28" s="866"/>
      <c r="C28" s="866"/>
      <c r="D28" s="867"/>
      <c r="E28" s="857"/>
      <c r="F28" s="857"/>
      <c r="G28" s="859" t="s">
        <v>126</v>
      </c>
      <c r="H28" s="861" t="s">
        <v>127</v>
      </c>
    </row>
    <row r="29" spans="1:8" ht="12" customHeight="1" x14ac:dyDescent="0.15">
      <c r="A29" s="865"/>
      <c r="B29" s="866"/>
      <c r="C29" s="866"/>
      <c r="D29" s="867"/>
      <c r="E29" s="857"/>
      <c r="F29" s="857"/>
      <c r="G29" s="860"/>
      <c r="H29" s="861"/>
    </row>
    <row r="30" spans="1:8" ht="12" customHeight="1" x14ac:dyDescent="0.15">
      <c r="A30" s="868"/>
      <c r="B30" s="869"/>
      <c r="C30" s="869"/>
      <c r="D30" s="870"/>
      <c r="E30" s="857"/>
      <c r="F30" s="857"/>
      <c r="G30" s="96" t="s">
        <v>128</v>
      </c>
      <c r="H30" s="97" t="s">
        <v>129</v>
      </c>
    </row>
    <row r="31" spans="1:8" ht="12" customHeight="1" x14ac:dyDescent="0.15">
      <c r="A31" s="851" t="s">
        <v>120</v>
      </c>
      <c r="B31" s="854" t="s">
        <v>371</v>
      </c>
      <c r="C31" s="854"/>
      <c r="D31" s="855"/>
      <c r="E31" s="596">
        <v>186463366</v>
      </c>
      <c r="F31" s="596">
        <v>185169202</v>
      </c>
      <c r="G31" s="597">
        <v>1090643</v>
      </c>
      <c r="H31" s="598">
        <v>184078559</v>
      </c>
    </row>
    <row r="32" spans="1:8" ht="12" customHeight="1" x14ac:dyDescent="0.15">
      <c r="A32" s="852"/>
      <c r="B32" s="847" t="s">
        <v>104</v>
      </c>
      <c r="C32" s="847"/>
      <c r="D32" s="848"/>
      <c r="E32" s="599">
        <v>883996216</v>
      </c>
      <c r="F32" s="599">
        <v>871453384</v>
      </c>
      <c r="G32" s="600">
        <v>2712169</v>
      </c>
      <c r="H32" s="601">
        <v>868741215</v>
      </c>
    </row>
    <row r="33" spans="1:8" ht="12" customHeight="1" x14ac:dyDescent="0.15">
      <c r="A33" s="852"/>
      <c r="B33" s="847" t="s">
        <v>219</v>
      </c>
      <c r="C33" s="847"/>
      <c r="D33" s="848"/>
      <c r="E33" s="599">
        <v>4444904</v>
      </c>
      <c r="F33" s="599">
        <v>1966775</v>
      </c>
      <c r="G33" s="600">
        <v>1623267</v>
      </c>
      <c r="H33" s="601">
        <v>343508</v>
      </c>
    </row>
    <row r="34" spans="1:8" ht="12" customHeight="1" x14ac:dyDescent="0.15">
      <c r="A34" s="852"/>
      <c r="B34" s="847" t="s">
        <v>220</v>
      </c>
      <c r="C34" s="847"/>
      <c r="D34" s="848"/>
      <c r="E34" s="599">
        <v>13759</v>
      </c>
      <c r="F34" s="599">
        <v>13759</v>
      </c>
      <c r="G34" s="600">
        <v>0</v>
      </c>
      <c r="H34" s="601">
        <v>13759</v>
      </c>
    </row>
    <row r="35" spans="1:8" ht="12" customHeight="1" x14ac:dyDescent="0.15">
      <c r="A35" s="852"/>
      <c r="B35" s="847" t="s">
        <v>221</v>
      </c>
      <c r="C35" s="847"/>
      <c r="D35" s="848"/>
      <c r="E35" s="599">
        <v>4863722</v>
      </c>
      <c r="F35" s="599">
        <v>4860955</v>
      </c>
      <c r="G35" s="600">
        <v>524</v>
      </c>
      <c r="H35" s="601">
        <v>4860431</v>
      </c>
    </row>
    <row r="36" spans="1:8" ht="12" customHeight="1" x14ac:dyDescent="0.15">
      <c r="A36" s="852"/>
      <c r="B36" s="847" t="s">
        <v>110</v>
      </c>
      <c r="C36" s="847"/>
      <c r="D36" s="848"/>
      <c r="E36" s="599">
        <v>104277458</v>
      </c>
      <c r="F36" s="599">
        <v>104131420</v>
      </c>
      <c r="G36" s="600">
        <v>41547</v>
      </c>
      <c r="H36" s="601">
        <v>104089873</v>
      </c>
    </row>
    <row r="37" spans="1:8" ht="12" customHeight="1" x14ac:dyDescent="0.15">
      <c r="A37" s="853"/>
      <c r="B37" s="849" t="s">
        <v>222</v>
      </c>
      <c r="C37" s="856"/>
      <c r="D37" s="433" t="s">
        <v>223</v>
      </c>
      <c r="E37" s="602">
        <f>SUM(E31:E36)</f>
        <v>1184059425</v>
      </c>
      <c r="F37" s="602">
        <f>SUM(F31:F36)</f>
        <v>1167595495</v>
      </c>
      <c r="G37" s="603">
        <f>SUM(G31:G36)</f>
        <v>5468150</v>
      </c>
      <c r="H37" s="604">
        <f>SUM(H31:H36)</f>
        <v>1162127345</v>
      </c>
    </row>
    <row r="38" spans="1:8" ht="12" customHeight="1" x14ac:dyDescent="0.15">
      <c r="A38" s="851" t="s">
        <v>224</v>
      </c>
      <c r="B38" s="854" t="s">
        <v>233</v>
      </c>
      <c r="C38" s="854"/>
      <c r="D38" s="855"/>
      <c r="E38" s="596">
        <v>405464168</v>
      </c>
      <c r="F38" s="596">
        <v>386559725</v>
      </c>
      <c r="G38" s="597">
        <v>0</v>
      </c>
      <c r="H38" s="598">
        <v>0</v>
      </c>
    </row>
    <row r="39" spans="1:8" ht="12" customHeight="1" x14ac:dyDescent="0.15">
      <c r="A39" s="852"/>
      <c r="B39" s="847" t="s">
        <v>225</v>
      </c>
      <c r="C39" s="847"/>
      <c r="D39" s="848"/>
      <c r="E39" s="599">
        <v>8210189</v>
      </c>
      <c r="F39" s="599">
        <v>6255327</v>
      </c>
      <c r="G39" s="600">
        <v>0</v>
      </c>
      <c r="H39" s="601">
        <v>0</v>
      </c>
    </row>
    <row r="40" spans="1:8" ht="12" customHeight="1" x14ac:dyDescent="0.15">
      <c r="A40" s="853"/>
      <c r="B40" s="849" t="s">
        <v>222</v>
      </c>
      <c r="C40" s="856"/>
      <c r="D40" s="433" t="s">
        <v>226</v>
      </c>
      <c r="E40" s="602">
        <f>SUM(E38:E39)</f>
        <v>413674357</v>
      </c>
      <c r="F40" s="602">
        <f>SUM(F38:F39)</f>
        <v>392815052</v>
      </c>
      <c r="G40" s="603">
        <f>SUM(G38:G39)</f>
        <v>0</v>
      </c>
      <c r="H40" s="604">
        <f>SUM(H38:H39)</f>
        <v>0</v>
      </c>
    </row>
    <row r="41" spans="1:8" ht="12" customHeight="1" x14ac:dyDescent="0.15">
      <c r="A41" s="837" t="s">
        <v>227</v>
      </c>
      <c r="B41" s="838"/>
      <c r="C41" s="839"/>
      <c r="D41" s="434" t="s">
        <v>228</v>
      </c>
      <c r="E41" s="605">
        <v>0</v>
      </c>
      <c r="F41" s="605">
        <v>0</v>
      </c>
      <c r="G41" s="606">
        <v>0</v>
      </c>
      <c r="H41" s="607">
        <v>0</v>
      </c>
    </row>
    <row r="42" spans="1:8" ht="12" customHeight="1" x14ac:dyDescent="0.15">
      <c r="A42" s="840" t="s">
        <v>229</v>
      </c>
      <c r="B42" s="843" t="s">
        <v>230</v>
      </c>
      <c r="C42" s="843"/>
      <c r="D42" s="844"/>
      <c r="E42" s="608">
        <f>SUM(E37,E40:E41)</f>
        <v>1597733782</v>
      </c>
      <c r="F42" s="608">
        <f>SUM(F37,F40:F41)</f>
        <v>1560410547</v>
      </c>
      <c r="G42" s="609">
        <f>SUM(G37,G40:G41)</f>
        <v>5468150</v>
      </c>
      <c r="H42" s="610">
        <f>SUM(H37,H40:H41)</f>
        <v>1162127345</v>
      </c>
    </row>
    <row r="43" spans="1:8" ht="12" customHeight="1" x14ac:dyDescent="0.15">
      <c r="A43" s="841"/>
      <c r="B43" s="845" t="s">
        <v>231</v>
      </c>
      <c r="C43" s="847" t="s">
        <v>158</v>
      </c>
      <c r="D43" s="848"/>
      <c r="E43" s="599">
        <v>0</v>
      </c>
      <c r="F43" s="599">
        <f>F42</f>
        <v>1560410547</v>
      </c>
      <c r="G43" s="600">
        <v>0</v>
      </c>
      <c r="H43" s="601">
        <v>0</v>
      </c>
    </row>
    <row r="44" spans="1:8" ht="12" customHeight="1" x14ac:dyDescent="0.15">
      <c r="A44" s="842"/>
      <c r="B44" s="846"/>
      <c r="C44" s="849" t="s">
        <v>232</v>
      </c>
      <c r="D44" s="850"/>
      <c r="E44" s="602">
        <v>0</v>
      </c>
      <c r="F44" s="602">
        <v>0</v>
      </c>
      <c r="G44" s="603">
        <v>0</v>
      </c>
      <c r="H44" s="604">
        <v>0</v>
      </c>
    </row>
    <row r="45" spans="1:8" ht="12" customHeight="1" x14ac:dyDescent="0.15">
      <c r="A45" s="834" t="s">
        <v>361</v>
      </c>
      <c r="B45" s="835"/>
      <c r="C45" s="835"/>
      <c r="D45" s="836"/>
      <c r="E45" s="605">
        <v>1521871996</v>
      </c>
      <c r="F45" s="605">
        <v>1477304133</v>
      </c>
      <c r="G45" s="606">
        <v>9815854</v>
      </c>
      <c r="H45" s="607">
        <v>1071437785</v>
      </c>
    </row>
    <row r="46" spans="1:8" ht="12" customHeight="1" x14ac:dyDescent="0.15">
      <c r="A46" s="101"/>
      <c r="B46" s="95"/>
      <c r="C46" s="95"/>
      <c r="D46" s="95"/>
      <c r="E46" s="102"/>
      <c r="F46" s="102"/>
      <c r="G46" s="102"/>
      <c r="H46" s="102"/>
    </row>
    <row r="47" spans="1:8" ht="15" customHeight="1" x14ac:dyDescent="0.15">
      <c r="A47" s="220" t="s">
        <v>563</v>
      </c>
      <c r="H47" s="426" t="s">
        <v>156</v>
      </c>
    </row>
    <row r="48" spans="1:8" ht="12" customHeight="1" x14ac:dyDescent="0.15">
      <c r="A48" s="862" t="s">
        <v>130</v>
      </c>
      <c r="B48" s="863"/>
      <c r="C48" s="863"/>
      <c r="D48" s="864"/>
      <c r="E48" s="857" t="s">
        <v>123</v>
      </c>
      <c r="F48" s="857" t="s">
        <v>124</v>
      </c>
      <c r="G48" s="857" t="s">
        <v>125</v>
      </c>
      <c r="H48" s="857"/>
    </row>
    <row r="49" spans="1:8" ht="12" customHeight="1" x14ac:dyDescent="0.15">
      <c r="A49" s="865"/>
      <c r="B49" s="866"/>
      <c r="C49" s="866"/>
      <c r="D49" s="867"/>
      <c r="E49" s="857"/>
      <c r="F49" s="857"/>
      <c r="G49" s="858"/>
      <c r="H49" s="858"/>
    </row>
    <row r="50" spans="1:8" ht="12" customHeight="1" x14ac:dyDescent="0.15">
      <c r="A50" s="865"/>
      <c r="B50" s="866"/>
      <c r="C50" s="866"/>
      <c r="D50" s="867"/>
      <c r="E50" s="857"/>
      <c r="F50" s="857"/>
      <c r="G50" s="859" t="s">
        <v>126</v>
      </c>
      <c r="H50" s="861" t="s">
        <v>127</v>
      </c>
    </row>
    <row r="51" spans="1:8" ht="12" customHeight="1" x14ac:dyDescent="0.15">
      <c r="A51" s="865"/>
      <c r="B51" s="866"/>
      <c r="C51" s="866"/>
      <c r="D51" s="867"/>
      <c r="E51" s="857"/>
      <c r="F51" s="857"/>
      <c r="G51" s="860"/>
      <c r="H51" s="861"/>
    </row>
    <row r="52" spans="1:8" ht="12" customHeight="1" x14ac:dyDescent="0.15">
      <c r="A52" s="868"/>
      <c r="B52" s="869"/>
      <c r="C52" s="869"/>
      <c r="D52" s="870"/>
      <c r="E52" s="857"/>
      <c r="F52" s="857"/>
      <c r="G52" s="96" t="s">
        <v>128</v>
      </c>
      <c r="H52" s="97" t="s">
        <v>129</v>
      </c>
    </row>
    <row r="53" spans="1:8" ht="12" customHeight="1" x14ac:dyDescent="0.15">
      <c r="A53" s="851" t="s">
        <v>120</v>
      </c>
      <c r="B53" s="854" t="s">
        <v>401</v>
      </c>
      <c r="C53" s="854"/>
      <c r="D53" s="855"/>
      <c r="E53" s="596">
        <v>71289172</v>
      </c>
      <c r="F53" s="596">
        <v>70818127</v>
      </c>
      <c r="G53" s="597">
        <v>418575</v>
      </c>
      <c r="H53" s="598">
        <v>70399552</v>
      </c>
    </row>
    <row r="54" spans="1:8" ht="12" customHeight="1" x14ac:dyDescent="0.15">
      <c r="A54" s="852"/>
      <c r="B54" s="847" t="s">
        <v>104</v>
      </c>
      <c r="C54" s="847"/>
      <c r="D54" s="848"/>
      <c r="E54" s="599">
        <v>183680099</v>
      </c>
      <c r="F54" s="599">
        <v>174811901</v>
      </c>
      <c r="G54" s="600">
        <v>7422020</v>
      </c>
      <c r="H54" s="601">
        <v>167389881</v>
      </c>
    </row>
    <row r="55" spans="1:8" ht="12" customHeight="1" x14ac:dyDescent="0.15">
      <c r="A55" s="852"/>
      <c r="B55" s="847" t="s">
        <v>219</v>
      </c>
      <c r="C55" s="847"/>
      <c r="D55" s="848"/>
      <c r="E55" s="599">
        <v>558496</v>
      </c>
      <c r="F55" s="599">
        <v>316439</v>
      </c>
      <c r="G55" s="600">
        <v>236081</v>
      </c>
      <c r="H55" s="601">
        <v>80358</v>
      </c>
    </row>
    <row r="56" spans="1:8" ht="12" customHeight="1" x14ac:dyDescent="0.15">
      <c r="A56" s="852"/>
      <c r="B56" s="847" t="s">
        <v>220</v>
      </c>
      <c r="C56" s="847"/>
      <c r="D56" s="848"/>
      <c r="E56" s="599">
        <v>1016</v>
      </c>
      <c r="F56" s="599">
        <v>1016</v>
      </c>
      <c r="G56" s="600">
        <v>0</v>
      </c>
      <c r="H56" s="601">
        <v>1016</v>
      </c>
    </row>
    <row r="57" spans="1:8" ht="12" customHeight="1" x14ac:dyDescent="0.15">
      <c r="A57" s="852"/>
      <c r="B57" s="847" t="s">
        <v>221</v>
      </c>
      <c r="C57" s="847"/>
      <c r="D57" s="848"/>
      <c r="E57" s="599">
        <v>1549531</v>
      </c>
      <c r="F57" s="599">
        <v>1546614</v>
      </c>
      <c r="G57" s="600">
        <v>1459</v>
      </c>
      <c r="H57" s="601">
        <v>1545155</v>
      </c>
    </row>
    <row r="58" spans="1:8" ht="12" customHeight="1" x14ac:dyDescent="0.15">
      <c r="A58" s="852"/>
      <c r="B58" s="847" t="s">
        <v>110</v>
      </c>
      <c r="C58" s="847"/>
      <c r="D58" s="848"/>
      <c r="E58" s="599">
        <v>21723010</v>
      </c>
      <c r="F58" s="599">
        <v>21640271</v>
      </c>
      <c r="G58" s="600">
        <v>23561</v>
      </c>
      <c r="H58" s="601">
        <v>21616710</v>
      </c>
    </row>
    <row r="59" spans="1:8" ht="12" customHeight="1" x14ac:dyDescent="0.15">
      <c r="A59" s="853"/>
      <c r="B59" s="849" t="s">
        <v>222</v>
      </c>
      <c r="C59" s="856"/>
      <c r="D59" s="433" t="s">
        <v>223</v>
      </c>
      <c r="E59" s="602">
        <f>SUM(E53:E58)</f>
        <v>278801324</v>
      </c>
      <c r="F59" s="602">
        <f>SUM(F53:F58)</f>
        <v>269134368</v>
      </c>
      <c r="G59" s="603">
        <f>SUM(G53:G58)</f>
        <v>8101696</v>
      </c>
      <c r="H59" s="604">
        <f>SUM(H53:H58)</f>
        <v>261032672</v>
      </c>
    </row>
    <row r="60" spans="1:8" ht="12" customHeight="1" x14ac:dyDescent="0.15">
      <c r="A60" s="851" t="s">
        <v>224</v>
      </c>
      <c r="B60" s="854" t="s">
        <v>233</v>
      </c>
      <c r="C60" s="854"/>
      <c r="D60" s="855"/>
      <c r="E60" s="596">
        <v>158119840</v>
      </c>
      <c r="F60" s="596">
        <v>152763683</v>
      </c>
      <c r="G60" s="597">
        <v>0</v>
      </c>
      <c r="H60" s="598">
        <v>0</v>
      </c>
    </row>
    <row r="61" spans="1:8" ht="12" customHeight="1" x14ac:dyDescent="0.15">
      <c r="A61" s="852"/>
      <c r="B61" s="847" t="s">
        <v>225</v>
      </c>
      <c r="C61" s="847"/>
      <c r="D61" s="848"/>
      <c r="E61" s="599">
        <v>8734329</v>
      </c>
      <c r="F61" s="599">
        <v>7288523</v>
      </c>
      <c r="G61" s="600">
        <v>0</v>
      </c>
      <c r="H61" s="601">
        <v>0</v>
      </c>
    </row>
    <row r="62" spans="1:8" ht="12" customHeight="1" x14ac:dyDescent="0.15">
      <c r="A62" s="853"/>
      <c r="B62" s="849" t="s">
        <v>222</v>
      </c>
      <c r="C62" s="856"/>
      <c r="D62" s="433" t="s">
        <v>226</v>
      </c>
      <c r="E62" s="602">
        <f>SUM(E60:E61)</f>
        <v>166854169</v>
      </c>
      <c r="F62" s="602">
        <f>SUM(F60:F61)</f>
        <v>160052206</v>
      </c>
      <c r="G62" s="603">
        <f>SUM(G60:G61)</f>
        <v>0</v>
      </c>
      <c r="H62" s="604">
        <f>SUM(H60:H61)</f>
        <v>0</v>
      </c>
    </row>
    <row r="63" spans="1:8" ht="12" customHeight="1" x14ac:dyDescent="0.15">
      <c r="A63" s="837" t="s">
        <v>227</v>
      </c>
      <c r="B63" s="838"/>
      <c r="C63" s="839"/>
      <c r="D63" s="434" t="s">
        <v>228</v>
      </c>
      <c r="E63" s="605">
        <v>0</v>
      </c>
      <c r="F63" s="605">
        <v>0</v>
      </c>
      <c r="G63" s="606">
        <v>0</v>
      </c>
      <c r="H63" s="607">
        <v>0</v>
      </c>
    </row>
    <row r="64" spans="1:8" ht="12" customHeight="1" x14ac:dyDescent="0.15">
      <c r="A64" s="840" t="s">
        <v>229</v>
      </c>
      <c r="B64" s="843" t="s">
        <v>230</v>
      </c>
      <c r="C64" s="843"/>
      <c r="D64" s="844"/>
      <c r="E64" s="608">
        <f>SUM(E59,E62:E63)</f>
        <v>445655493</v>
      </c>
      <c r="F64" s="608">
        <f>SUM(F59,F62:F63)</f>
        <v>429186574</v>
      </c>
      <c r="G64" s="609">
        <f>SUM(G59,G62:G63)</f>
        <v>8101696</v>
      </c>
      <c r="H64" s="610">
        <f>SUM(H59,H62:H63)</f>
        <v>261032672</v>
      </c>
    </row>
    <row r="65" spans="1:8" ht="12" customHeight="1" x14ac:dyDescent="0.15">
      <c r="A65" s="841"/>
      <c r="B65" s="845" t="s">
        <v>231</v>
      </c>
      <c r="C65" s="847" t="s">
        <v>158</v>
      </c>
      <c r="D65" s="848"/>
      <c r="E65" s="599">
        <v>0</v>
      </c>
      <c r="F65" s="599">
        <f>F64</f>
        <v>429186574</v>
      </c>
      <c r="G65" s="600">
        <v>0</v>
      </c>
      <c r="H65" s="601">
        <v>0</v>
      </c>
    </row>
    <row r="66" spans="1:8" ht="12" customHeight="1" x14ac:dyDescent="0.15">
      <c r="A66" s="842"/>
      <c r="B66" s="846"/>
      <c r="C66" s="849" t="s">
        <v>232</v>
      </c>
      <c r="D66" s="850"/>
      <c r="E66" s="602">
        <v>0</v>
      </c>
      <c r="F66" s="602">
        <v>0</v>
      </c>
      <c r="G66" s="603">
        <v>0</v>
      </c>
      <c r="H66" s="604">
        <v>0</v>
      </c>
    </row>
    <row r="67" spans="1:8" ht="12" customHeight="1" x14ac:dyDescent="0.15">
      <c r="A67" s="834" t="s">
        <v>361</v>
      </c>
      <c r="B67" s="835"/>
      <c r="C67" s="835"/>
      <c r="D67" s="836"/>
      <c r="E67" s="605">
        <v>439287790</v>
      </c>
      <c r="F67" s="605">
        <v>423653320</v>
      </c>
      <c r="G67" s="606">
        <v>9083241</v>
      </c>
      <c r="H67" s="607">
        <v>250269561</v>
      </c>
    </row>
    <row r="69" spans="1:8" ht="12" customHeight="1" x14ac:dyDescent="0.15">
      <c r="C69" s="2" t="s">
        <v>684</v>
      </c>
      <c r="E69" s="51" t="s">
        <v>685</v>
      </c>
      <c r="F69" s="51" t="s">
        <v>686</v>
      </c>
      <c r="G69" s="51" t="s">
        <v>687</v>
      </c>
      <c r="H69" s="51" t="s">
        <v>688</v>
      </c>
    </row>
  </sheetData>
  <mergeCells count="75">
    <mergeCell ref="H6:H7"/>
    <mergeCell ref="F4:F8"/>
    <mergeCell ref="E4:E8"/>
    <mergeCell ref="G4:H5"/>
    <mergeCell ref="A20:A22"/>
    <mergeCell ref="B18:C18"/>
    <mergeCell ref="B16:D16"/>
    <mergeCell ref="B17:D17"/>
    <mergeCell ref="C21:D21"/>
    <mergeCell ref="A16:A18"/>
    <mergeCell ref="G6:G7"/>
    <mergeCell ref="B14:D14"/>
    <mergeCell ref="A4:D8"/>
    <mergeCell ref="B9:D9"/>
    <mergeCell ref="B10:D10"/>
    <mergeCell ref="B11:D11"/>
    <mergeCell ref="B21:B22"/>
    <mergeCell ref="C22:D22"/>
    <mergeCell ref="B20:D20"/>
    <mergeCell ref="A19:C19"/>
    <mergeCell ref="B12:D12"/>
    <mergeCell ref="B13:D13"/>
    <mergeCell ref="A9:A15"/>
    <mergeCell ref="B15:C15"/>
    <mergeCell ref="F26:F30"/>
    <mergeCell ref="G26:H27"/>
    <mergeCell ref="G28:G29"/>
    <mergeCell ref="H28:H29"/>
    <mergeCell ref="A31:A37"/>
    <mergeCell ref="B31:D31"/>
    <mergeCell ref="B32:D32"/>
    <mergeCell ref="B33:D33"/>
    <mergeCell ref="B34:D34"/>
    <mergeCell ref="B35:D35"/>
    <mergeCell ref="B36:D36"/>
    <mergeCell ref="B37:C37"/>
    <mergeCell ref="E26:E30"/>
    <mergeCell ref="A26:D30"/>
    <mergeCell ref="A38:A40"/>
    <mergeCell ref="B38:D38"/>
    <mergeCell ref="B39:D39"/>
    <mergeCell ref="B40:C40"/>
    <mergeCell ref="A41:C41"/>
    <mergeCell ref="A42:A44"/>
    <mergeCell ref="B42:D42"/>
    <mergeCell ref="B43:B44"/>
    <mergeCell ref="C43:D43"/>
    <mergeCell ref="C44:D44"/>
    <mergeCell ref="G48:H49"/>
    <mergeCell ref="G50:G51"/>
    <mergeCell ref="H50:H51"/>
    <mergeCell ref="B59:C59"/>
    <mergeCell ref="A48:D52"/>
    <mergeCell ref="E48:E52"/>
    <mergeCell ref="B55:D55"/>
    <mergeCell ref="B56:D56"/>
    <mergeCell ref="B57:D57"/>
    <mergeCell ref="B58:D58"/>
    <mergeCell ref="F48:F52"/>
    <mergeCell ref="A67:D67"/>
    <mergeCell ref="A45:D45"/>
    <mergeCell ref="A23:D23"/>
    <mergeCell ref="A63:C63"/>
    <mergeCell ref="A64:A66"/>
    <mergeCell ref="B64:D64"/>
    <mergeCell ref="B65:B66"/>
    <mergeCell ref="C65:D65"/>
    <mergeCell ref="C66:D66"/>
    <mergeCell ref="A60:A62"/>
    <mergeCell ref="B60:D60"/>
    <mergeCell ref="B61:D61"/>
    <mergeCell ref="B62:C62"/>
    <mergeCell ref="A53:A59"/>
    <mergeCell ref="B53:D53"/>
    <mergeCell ref="B54:D54"/>
  </mergeCells>
  <phoneticPr fontId="2"/>
  <pageMargins left="0.59055118110236227" right="0.59055118110236227" top="0.59055118110236227" bottom="0.39370078740157483" header="0.51181102362204722" footer="0.31496062992125984"/>
  <pageSetup paperSize="9" firstPageNumber="158" orientation="portrait" useFirstPageNumber="1" r:id="rId1"/>
  <headerFooter alignWithMargins="0">
    <oddFooter>&amp;C&amp;9&amp;P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47"/>
  <sheetViews>
    <sheetView showZeros="0" view="pageBreakPreview" zoomScaleNormal="100" zoomScaleSheetLayoutView="100" workbookViewId="0">
      <pane xSplit="1" ySplit="8" topLeftCell="B9" activePane="bottomRight" state="frozen"/>
      <selection activeCell="A4" sqref="A4:D15"/>
      <selection pane="topRight" activeCell="A4" sqref="A4:D15"/>
      <selection pane="bottomLeft" activeCell="A4" sqref="A4:D15"/>
      <selection pane="bottomRight"/>
    </sheetView>
  </sheetViews>
  <sheetFormatPr defaultColWidth="8.875" defaultRowHeight="10.9" customHeight="1" x14ac:dyDescent="0.15"/>
  <cols>
    <col min="1" max="1" width="10.25" style="2" customWidth="1"/>
    <col min="2" max="7" width="12.625" style="65" customWidth="1"/>
    <col min="8" max="9" width="10.5" style="295" customWidth="1"/>
    <col min="10" max="10" width="10.25" style="2" customWidth="1"/>
    <col min="11" max="13" width="14.75" style="65" customWidth="1"/>
    <col min="14" max="17" width="11.875" style="65" customWidth="1"/>
    <col min="18" max="16384" width="8.875" style="65"/>
  </cols>
  <sheetData>
    <row r="1" spans="1:17" s="446" customFormat="1" ht="18.95" customHeight="1" x14ac:dyDescent="0.15">
      <c r="A1" s="442" t="s">
        <v>565</v>
      </c>
      <c r="B1" s="442"/>
      <c r="C1" s="442"/>
      <c r="D1" s="442"/>
      <c r="E1" s="442"/>
      <c r="F1" s="442"/>
      <c r="G1" s="442"/>
      <c r="H1" s="447"/>
      <c r="I1" s="447"/>
      <c r="J1" s="442" t="s">
        <v>564</v>
      </c>
      <c r="K1" s="442"/>
      <c r="N1" s="448"/>
    </row>
    <row r="2" spans="1:17" s="446" customFormat="1" ht="12" customHeight="1" x14ac:dyDescent="0.15">
      <c r="A2" s="442"/>
      <c r="B2" s="442"/>
      <c r="C2" s="442"/>
      <c r="D2" s="442"/>
      <c r="E2" s="442"/>
      <c r="F2" s="442"/>
      <c r="G2" s="442"/>
      <c r="H2" s="447"/>
      <c r="I2" s="447"/>
      <c r="J2" s="442"/>
      <c r="K2" s="442"/>
      <c r="N2" s="448"/>
    </row>
    <row r="3" spans="1:17" s="2" customFormat="1" ht="12" customHeight="1" x14ac:dyDescent="0.15">
      <c r="A3" s="35"/>
      <c r="B3" s="35"/>
      <c r="C3" s="35"/>
      <c r="D3" s="35"/>
      <c r="E3" s="35"/>
      <c r="F3" s="35"/>
      <c r="G3" s="35"/>
      <c r="H3" s="295"/>
      <c r="I3" s="436" t="s">
        <v>156</v>
      </c>
      <c r="J3" s="35"/>
      <c r="Q3" s="435" t="s">
        <v>156</v>
      </c>
    </row>
    <row r="4" spans="1:17" s="2" customFormat="1" ht="15.95" customHeight="1" x14ac:dyDescent="0.15">
      <c r="A4" s="169" t="s">
        <v>0</v>
      </c>
      <c r="B4" s="888" t="s">
        <v>120</v>
      </c>
      <c r="C4" s="889"/>
      <c r="D4" s="889"/>
      <c r="E4" s="890"/>
      <c r="F4" s="894" t="s">
        <v>515</v>
      </c>
      <c r="G4" s="895"/>
      <c r="H4" s="871" t="s">
        <v>516</v>
      </c>
      <c r="I4" s="872"/>
      <c r="J4" s="169" t="s">
        <v>0</v>
      </c>
      <c r="K4" s="881" t="s">
        <v>121</v>
      </c>
      <c r="L4" s="882"/>
      <c r="M4" s="881" t="s">
        <v>122</v>
      </c>
      <c r="N4" s="882"/>
      <c r="O4" s="881" t="s">
        <v>157</v>
      </c>
      <c r="P4" s="908"/>
      <c r="Q4" s="882"/>
    </row>
    <row r="5" spans="1:17" s="2" customFormat="1" ht="15.95" customHeight="1" x14ac:dyDescent="0.15">
      <c r="A5" s="46"/>
      <c r="B5" s="807"/>
      <c r="C5" s="802"/>
      <c r="D5" s="802"/>
      <c r="E5" s="886"/>
      <c r="F5" s="896"/>
      <c r="G5" s="897"/>
      <c r="H5" s="873"/>
      <c r="I5" s="874"/>
      <c r="J5" s="46"/>
      <c r="K5" s="808"/>
      <c r="L5" s="804"/>
      <c r="M5" s="808"/>
      <c r="N5" s="804"/>
      <c r="O5" s="808"/>
      <c r="P5" s="909"/>
      <c r="Q5" s="804"/>
    </row>
    <row r="6" spans="1:17" s="2" customFormat="1" ht="15.95" customHeight="1" x14ac:dyDescent="0.15">
      <c r="A6" s="46"/>
      <c r="B6" s="891"/>
      <c r="C6" s="892"/>
      <c r="D6" s="892"/>
      <c r="E6" s="893"/>
      <c r="F6" s="898"/>
      <c r="G6" s="899"/>
      <c r="H6" s="875"/>
      <c r="I6" s="876"/>
      <c r="J6" s="46"/>
      <c r="K6" s="883"/>
      <c r="L6" s="884"/>
      <c r="M6" s="883"/>
      <c r="N6" s="884"/>
      <c r="O6" s="883"/>
      <c r="P6" s="910"/>
      <c r="Q6" s="884"/>
    </row>
    <row r="7" spans="1:17" s="2" customFormat="1" ht="15.95" customHeight="1" x14ac:dyDescent="0.15">
      <c r="A7" s="46"/>
      <c r="B7" s="900" t="s">
        <v>123</v>
      </c>
      <c r="C7" s="902" t="s">
        <v>124</v>
      </c>
      <c r="D7" s="904" t="s">
        <v>125</v>
      </c>
      <c r="E7" s="905"/>
      <c r="F7" s="794" t="s">
        <v>123</v>
      </c>
      <c r="G7" s="886" t="s">
        <v>124</v>
      </c>
      <c r="H7" s="877" t="s">
        <v>123</v>
      </c>
      <c r="I7" s="879" t="s">
        <v>124</v>
      </c>
      <c r="J7" s="46"/>
      <c r="K7" s="794" t="s">
        <v>123</v>
      </c>
      <c r="L7" s="886" t="s">
        <v>124</v>
      </c>
      <c r="M7" s="900" t="s">
        <v>158</v>
      </c>
      <c r="N7" s="906" t="s">
        <v>159</v>
      </c>
      <c r="O7" s="911" t="s">
        <v>160</v>
      </c>
      <c r="P7" s="915" t="s">
        <v>479</v>
      </c>
      <c r="Q7" s="913" t="s">
        <v>480</v>
      </c>
    </row>
    <row r="8" spans="1:17" s="2" customFormat="1" ht="15.95" customHeight="1" x14ac:dyDescent="0.15">
      <c r="A8" s="175" t="s">
        <v>93</v>
      </c>
      <c r="B8" s="901"/>
      <c r="C8" s="903"/>
      <c r="D8" s="272" t="s">
        <v>161</v>
      </c>
      <c r="E8" s="273" t="s">
        <v>162</v>
      </c>
      <c r="F8" s="885"/>
      <c r="G8" s="887"/>
      <c r="H8" s="878"/>
      <c r="I8" s="880"/>
      <c r="J8" s="175" t="s">
        <v>93</v>
      </c>
      <c r="K8" s="885"/>
      <c r="L8" s="887"/>
      <c r="M8" s="901"/>
      <c r="N8" s="907"/>
      <c r="O8" s="912"/>
      <c r="P8" s="916"/>
      <c r="Q8" s="914"/>
    </row>
    <row r="9" spans="1:17" s="263" customFormat="1" ht="15.95" customHeight="1" x14ac:dyDescent="0.15">
      <c r="A9" s="266" t="s">
        <v>55</v>
      </c>
      <c r="B9" s="613">
        <v>110551728</v>
      </c>
      <c r="C9" s="614">
        <v>107517498</v>
      </c>
      <c r="D9" s="614">
        <v>1461040</v>
      </c>
      <c r="E9" s="615">
        <v>106056458</v>
      </c>
      <c r="F9" s="528">
        <v>97958788</v>
      </c>
      <c r="G9" s="529">
        <v>94948737</v>
      </c>
      <c r="H9" s="640"/>
      <c r="I9" s="641"/>
      <c r="J9" s="266" t="s">
        <v>55</v>
      </c>
      <c r="K9" s="650">
        <v>208510516</v>
      </c>
      <c r="L9" s="651">
        <v>202466235</v>
      </c>
      <c r="M9" s="373">
        <f>L9</f>
        <v>202466235</v>
      </c>
      <c r="N9" s="268"/>
      <c r="O9" s="528">
        <v>11521</v>
      </c>
      <c r="P9" s="511">
        <v>7820</v>
      </c>
      <c r="Q9" s="529">
        <v>3701</v>
      </c>
    </row>
    <row r="10" spans="1:17" s="263" customFormat="1" ht="15.95" customHeight="1" x14ac:dyDescent="0.15">
      <c r="A10" s="267" t="s">
        <v>56</v>
      </c>
      <c r="B10" s="616">
        <v>38767594</v>
      </c>
      <c r="C10" s="617">
        <v>37388877</v>
      </c>
      <c r="D10" s="617">
        <v>439983</v>
      </c>
      <c r="E10" s="618">
        <v>36948894</v>
      </c>
      <c r="F10" s="517">
        <v>20450729</v>
      </c>
      <c r="G10" s="519">
        <v>19393211</v>
      </c>
      <c r="H10" s="642"/>
      <c r="I10" s="643"/>
      <c r="J10" s="267" t="s">
        <v>56</v>
      </c>
      <c r="K10" s="517">
        <v>59218323</v>
      </c>
      <c r="L10" s="519">
        <v>56782088</v>
      </c>
      <c r="M10" s="180">
        <f t="shared" ref="M10:M21" si="0">L10</f>
        <v>56782088</v>
      </c>
      <c r="N10" s="269"/>
      <c r="O10" s="517">
        <v>1834</v>
      </c>
      <c r="P10" s="518">
        <v>1137</v>
      </c>
      <c r="Q10" s="519">
        <v>697</v>
      </c>
    </row>
    <row r="11" spans="1:17" s="263" customFormat="1" ht="15.95" customHeight="1" x14ac:dyDescent="0.15">
      <c r="A11" s="267" t="s">
        <v>57</v>
      </c>
      <c r="B11" s="616">
        <v>42154679</v>
      </c>
      <c r="C11" s="617">
        <v>41234120</v>
      </c>
      <c r="D11" s="617">
        <v>609844</v>
      </c>
      <c r="E11" s="618">
        <v>40624276</v>
      </c>
      <c r="F11" s="517">
        <v>8511442</v>
      </c>
      <c r="G11" s="519">
        <v>7480715</v>
      </c>
      <c r="H11" s="642"/>
      <c r="I11" s="643"/>
      <c r="J11" s="267" t="s">
        <v>57</v>
      </c>
      <c r="K11" s="517">
        <v>50666121</v>
      </c>
      <c r="L11" s="519">
        <v>48714835</v>
      </c>
      <c r="M11" s="180">
        <f t="shared" si="0"/>
        <v>48714835</v>
      </c>
      <c r="N11" s="269"/>
      <c r="O11" s="517">
        <v>1690</v>
      </c>
      <c r="P11" s="518">
        <v>1123</v>
      </c>
      <c r="Q11" s="519">
        <v>567</v>
      </c>
    </row>
    <row r="12" spans="1:17" s="263" customFormat="1" ht="15.95" customHeight="1" x14ac:dyDescent="0.15">
      <c r="A12" s="267" t="s">
        <v>58</v>
      </c>
      <c r="B12" s="616">
        <v>55230078</v>
      </c>
      <c r="C12" s="617">
        <v>54400560</v>
      </c>
      <c r="D12" s="617">
        <v>122204</v>
      </c>
      <c r="E12" s="618">
        <v>54278356</v>
      </c>
      <c r="F12" s="517">
        <v>46658998</v>
      </c>
      <c r="G12" s="519">
        <v>42534024</v>
      </c>
      <c r="H12" s="642"/>
      <c r="I12" s="643"/>
      <c r="J12" s="267" t="s">
        <v>58</v>
      </c>
      <c r="K12" s="517">
        <v>101889076</v>
      </c>
      <c r="L12" s="519">
        <v>96934584</v>
      </c>
      <c r="M12" s="180">
        <f>L12</f>
        <v>96934584</v>
      </c>
      <c r="N12" s="269"/>
      <c r="O12" s="517">
        <v>4792</v>
      </c>
      <c r="P12" s="518">
        <v>3386</v>
      </c>
      <c r="Q12" s="519">
        <v>1406</v>
      </c>
    </row>
    <row r="13" spans="1:17" s="263" customFormat="1" ht="15.95" customHeight="1" x14ac:dyDescent="0.15">
      <c r="A13" s="267" t="s">
        <v>59</v>
      </c>
      <c r="B13" s="616">
        <v>624344889</v>
      </c>
      <c r="C13" s="617">
        <v>623237083</v>
      </c>
      <c r="D13" s="617">
        <v>88936</v>
      </c>
      <c r="E13" s="618">
        <v>623148147</v>
      </c>
      <c r="F13" s="517">
        <v>33472523</v>
      </c>
      <c r="G13" s="519">
        <v>30114809</v>
      </c>
      <c r="H13" s="642"/>
      <c r="I13" s="643"/>
      <c r="J13" s="267" t="s">
        <v>59</v>
      </c>
      <c r="K13" s="517">
        <v>657817412</v>
      </c>
      <c r="L13" s="519">
        <v>653351892</v>
      </c>
      <c r="M13" s="180">
        <f t="shared" si="0"/>
        <v>653351892</v>
      </c>
      <c r="N13" s="269"/>
      <c r="O13" s="517">
        <v>4761</v>
      </c>
      <c r="P13" s="518">
        <v>2940</v>
      </c>
      <c r="Q13" s="519">
        <v>1821</v>
      </c>
    </row>
    <row r="14" spans="1:17" s="263" customFormat="1" ht="15.95" customHeight="1" x14ac:dyDescent="0.15">
      <c r="A14" s="267" t="s">
        <v>60</v>
      </c>
      <c r="B14" s="616">
        <v>24011752</v>
      </c>
      <c r="C14" s="617">
        <v>23729517</v>
      </c>
      <c r="D14" s="617">
        <v>179228</v>
      </c>
      <c r="E14" s="618">
        <v>23550289</v>
      </c>
      <c r="F14" s="517">
        <v>8178412</v>
      </c>
      <c r="G14" s="519">
        <v>7912181</v>
      </c>
      <c r="H14" s="642"/>
      <c r="I14" s="643"/>
      <c r="J14" s="267" t="s">
        <v>60</v>
      </c>
      <c r="K14" s="517">
        <v>32190164</v>
      </c>
      <c r="L14" s="519">
        <v>31641698</v>
      </c>
      <c r="M14" s="180">
        <f t="shared" si="0"/>
        <v>31641698</v>
      </c>
      <c r="N14" s="269"/>
      <c r="O14" s="517">
        <v>1078</v>
      </c>
      <c r="P14" s="518">
        <v>536</v>
      </c>
      <c r="Q14" s="519">
        <v>542</v>
      </c>
    </row>
    <row r="15" spans="1:17" s="263" customFormat="1" ht="15.95" customHeight="1" x14ac:dyDescent="0.15">
      <c r="A15" s="267" t="s">
        <v>61</v>
      </c>
      <c r="B15" s="616">
        <v>22777958</v>
      </c>
      <c r="C15" s="617">
        <v>21908079</v>
      </c>
      <c r="D15" s="617">
        <v>49375</v>
      </c>
      <c r="E15" s="618">
        <v>21858704</v>
      </c>
      <c r="F15" s="517">
        <v>12992694</v>
      </c>
      <c r="G15" s="519">
        <v>12956666</v>
      </c>
      <c r="H15" s="642"/>
      <c r="I15" s="643"/>
      <c r="J15" s="267" t="s">
        <v>61</v>
      </c>
      <c r="K15" s="517">
        <v>35770652</v>
      </c>
      <c r="L15" s="519">
        <v>34864745</v>
      </c>
      <c r="M15" s="180">
        <f t="shared" si="0"/>
        <v>34864745</v>
      </c>
      <c r="N15" s="269"/>
      <c r="O15" s="517">
        <v>2256</v>
      </c>
      <c r="P15" s="518">
        <v>1818</v>
      </c>
      <c r="Q15" s="519">
        <v>438</v>
      </c>
    </row>
    <row r="16" spans="1:17" s="263" customFormat="1" ht="15.95" customHeight="1" x14ac:dyDescent="0.15">
      <c r="A16" s="267" t="s">
        <v>62</v>
      </c>
      <c r="B16" s="616">
        <v>94104891</v>
      </c>
      <c r="C16" s="617">
        <v>92013409</v>
      </c>
      <c r="D16" s="617">
        <v>227605</v>
      </c>
      <c r="E16" s="618">
        <v>91785804</v>
      </c>
      <c r="F16" s="517">
        <v>56240587</v>
      </c>
      <c r="G16" s="519">
        <v>53649718</v>
      </c>
      <c r="H16" s="642"/>
      <c r="I16" s="643"/>
      <c r="J16" s="267" t="s">
        <v>62</v>
      </c>
      <c r="K16" s="517">
        <v>150345478</v>
      </c>
      <c r="L16" s="519">
        <v>145663127</v>
      </c>
      <c r="M16" s="180">
        <f t="shared" si="0"/>
        <v>145663127</v>
      </c>
      <c r="N16" s="269"/>
      <c r="O16" s="517">
        <v>3599</v>
      </c>
      <c r="P16" s="518">
        <v>1907</v>
      </c>
      <c r="Q16" s="519">
        <v>1692</v>
      </c>
    </row>
    <row r="17" spans="1:17" s="263" customFormat="1" ht="15.95" customHeight="1" x14ac:dyDescent="0.15">
      <c r="A17" s="267" t="s">
        <v>63</v>
      </c>
      <c r="B17" s="616">
        <v>8852596</v>
      </c>
      <c r="C17" s="617">
        <v>8664987</v>
      </c>
      <c r="D17" s="617">
        <v>161701</v>
      </c>
      <c r="E17" s="618">
        <v>8503286</v>
      </c>
      <c r="F17" s="517">
        <v>4400324</v>
      </c>
      <c r="G17" s="519">
        <v>4309060</v>
      </c>
      <c r="H17" s="642"/>
      <c r="I17" s="643"/>
      <c r="J17" s="267" t="s">
        <v>63</v>
      </c>
      <c r="K17" s="517">
        <v>13252920</v>
      </c>
      <c r="L17" s="519">
        <v>12974047</v>
      </c>
      <c r="M17" s="180">
        <f t="shared" si="0"/>
        <v>12974047</v>
      </c>
      <c r="N17" s="269"/>
      <c r="O17" s="517">
        <v>1026</v>
      </c>
      <c r="P17" s="518">
        <v>690</v>
      </c>
      <c r="Q17" s="519">
        <v>336</v>
      </c>
    </row>
    <row r="18" spans="1:17" s="263" customFormat="1" ht="15.95" customHeight="1" x14ac:dyDescent="0.15">
      <c r="A18" s="267" t="s">
        <v>64</v>
      </c>
      <c r="B18" s="616">
        <v>35415026</v>
      </c>
      <c r="C18" s="617">
        <v>34230739</v>
      </c>
      <c r="D18" s="617">
        <v>954485</v>
      </c>
      <c r="E18" s="618">
        <v>33276254</v>
      </c>
      <c r="F18" s="517">
        <v>9766177</v>
      </c>
      <c r="G18" s="519">
        <v>8797248</v>
      </c>
      <c r="H18" s="642"/>
      <c r="I18" s="643"/>
      <c r="J18" s="267" t="s">
        <v>64</v>
      </c>
      <c r="K18" s="517">
        <v>45181203</v>
      </c>
      <c r="L18" s="519">
        <v>43027987</v>
      </c>
      <c r="M18" s="180">
        <f t="shared" si="0"/>
        <v>43027987</v>
      </c>
      <c r="N18" s="269"/>
      <c r="O18" s="517">
        <v>1274</v>
      </c>
      <c r="P18" s="518">
        <v>686</v>
      </c>
      <c r="Q18" s="519">
        <v>588</v>
      </c>
    </row>
    <row r="19" spans="1:17" s="263" customFormat="1" ht="15.95" customHeight="1" x14ac:dyDescent="0.15">
      <c r="A19" s="267" t="s">
        <v>65</v>
      </c>
      <c r="B19" s="619">
        <v>11296908</v>
      </c>
      <c r="C19" s="620">
        <v>11203186</v>
      </c>
      <c r="D19" s="620">
        <v>11216</v>
      </c>
      <c r="E19" s="621">
        <v>11191970</v>
      </c>
      <c r="F19" s="521">
        <v>34793825</v>
      </c>
      <c r="G19" s="523">
        <v>34518749</v>
      </c>
      <c r="H19" s="644"/>
      <c r="I19" s="645"/>
      <c r="J19" s="267" t="s">
        <v>65</v>
      </c>
      <c r="K19" s="517">
        <v>46090733</v>
      </c>
      <c r="L19" s="519">
        <v>45721935</v>
      </c>
      <c r="M19" s="180">
        <f t="shared" si="0"/>
        <v>45721935</v>
      </c>
      <c r="N19" s="270"/>
      <c r="O19" s="521">
        <v>1576</v>
      </c>
      <c r="P19" s="522">
        <v>1055</v>
      </c>
      <c r="Q19" s="523">
        <v>521</v>
      </c>
    </row>
    <row r="20" spans="1:17" s="263" customFormat="1" ht="15.95" customHeight="1" x14ac:dyDescent="0.15">
      <c r="A20" s="267" t="s">
        <v>382</v>
      </c>
      <c r="B20" s="619">
        <v>24868594</v>
      </c>
      <c r="C20" s="620">
        <v>24806388</v>
      </c>
      <c r="D20" s="620">
        <v>35788</v>
      </c>
      <c r="E20" s="621">
        <v>24770600</v>
      </c>
      <c r="F20" s="521">
        <v>13558803</v>
      </c>
      <c r="G20" s="523">
        <v>13468384</v>
      </c>
      <c r="H20" s="644"/>
      <c r="I20" s="645"/>
      <c r="J20" s="267" t="s">
        <v>382</v>
      </c>
      <c r="K20" s="517">
        <v>38427397</v>
      </c>
      <c r="L20" s="519">
        <v>38274772</v>
      </c>
      <c r="M20" s="180">
        <f t="shared" si="0"/>
        <v>38274772</v>
      </c>
      <c r="N20" s="270"/>
      <c r="O20" s="521">
        <v>1949</v>
      </c>
      <c r="P20" s="522">
        <v>1430</v>
      </c>
      <c r="Q20" s="523">
        <v>519</v>
      </c>
    </row>
    <row r="21" spans="1:17" s="263" customFormat="1" ht="15.95" customHeight="1" x14ac:dyDescent="0.15">
      <c r="A21" s="294" t="s">
        <v>383</v>
      </c>
      <c r="B21" s="619">
        <v>69281774</v>
      </c>
      <c r="C21" s="620">
        <v>65586739</v>
      </c>
      <c r="D21" s="620">
        <v>869901</v>
      </c>
      <c r="E21" s="621">
        <v>64716838</v>
      </c>
      <c r="F21" s="521">
        <v>51597926</v>
      </c>
      <c r="G21" s="523">
        <v>48012070</v>
      </c>
      <c r="H21" s="644"/>
      <c r="I21" s="645"/>
      <c r="J21" s="294" t="s">
        <v>383</v>
      </c>
      <c r="K21" s="513">
        <v>120879700</v>
      </c>
      <c r="L21" s="512">
        <v>113598809</v>
      </c>
      <c r="M21" s="185">
        <f t="shared" si="0"/>
        <v>113598809</v>
      </c>
      <c r="N21" s="270"/>
      <c r="O21" s="521">
        <v>8111</v>
      </c>
      <c r="P21" s="522">
        <v>6499</v>
      </c>
      <c r="Q21" s="523">
        <v>1612</v>
      </c>
    </row>
    <row r="22" spans="1:17" s="263" customFormat="1" ht="15.95" customHeight="1" x14ac:dyDescent="0.15">
      <c r="A22" s="267" t="s">
        <v>427</v>
      </c>
      <c r="B22" s="616">
        <v>22400958</v>
      </c>
      <c r="C22" s="617">
        <v>21674313</v>
      </c>
      <c r="D22" s="617">
        <v>256844</v>
      </c>
      <c r="E22" s="618">
        <v>21417469</v>
      </c>
      <c r="F22" s="517">
        <v>15093129</v>
      </c>
      <c r="G22" s="519">
        <v>14719480</v>
      </c>
      <c r="H22" s="642"/>
      <c r="I22" s="643"/>
      <c r="J22" s="267" t="s">
        <v>427</v>
      </c>
      <c r="K22" s="517">
        <v>37494087</v>
      </c>
      <c r="L22" s="519">
        <v>36393793</v>
      </c>
      <c r="M22" s="180">
        <f>L22</f>
        <v>36393793</v>
      </c>
      <c r="N22" s="269"/>
      <c r="O22" s="517">
        <v>1600</v>
      </c>
      <c r="P22" s="518">
        <v>999</v>
      </c>
      <c r="Q22" s="519">
        <v>601</v>
      </c>
    </row>
    <row r="23" spans="1:17" s="263" customFormat="1" ht="15.95" customHeight="1" x14ac:dyDescent="0.15">
      <c r="A23" s="359" t="s">
        <v>400</v>
      </c>
      <c r="B23" s="622">
        <f t="shared" ref="B23:G23" si="1">SUM(B9:B22)</f>
        <v>1184059425</v>
      </c>
      <c r="C23" s="623">
        <f t="shared" si="1"/>
        <v>1167595495</v>
      </c>
      <c r="D23" s="623">
        <f t="shared" si="1"/>
        <v>5468150</v>
      </c>
      <c r="E23" s="624">
        <f t="shared" si="1"/>
        <v>1162127345</v>
      </c>
      <c r="F23" s="296">
        <f>SUM(F9:F22)</f>
        <v>413674357</v>
      </c>
      <c r="G23" s="299">
        <f t="shared" si="1"/>
        <v>392815052</v>
      </c>
      <c r="H23" s="646">
        <f>SUM(H9:H21)</f>
        <v>0</v>
      </c>
      <c r="I23" s="647">
        <f>SUM(I9:I21)</f>
        <v>0</v>
      </c>
      <c r="J23" s="359" t="s">
        <v>400</v>
      </c>
      <c r="K23" s="296">
        <f>SUM(K9:K22)</f>
        <v>1597733782</v>
      </c>
      <c r="L23" s="322">
        <f>SUM(L9:L22)</f>
        <v>1560410547</v>
      </c>
      <c r="M23" s="183">
        <f>SUM(M9:M22)</f>
        <v>1560410547</v>
      </c>
      <c r="N23" s="208">
        <f>SUM(N9:N21)</f>
        <v>0</v>
      </c>
      <c r="O23" s="296">
        <f>SUM(O9:O22)</f>
        <v>47067</v>
      </c>
      <c r="P23" s="297">
        <f>SUM(P9:P22)</f>
        <v>32026</v>
      </c>
      <c r="Q23" s="299">
        <f>SUM(Q9:Q22)</f>
        <v>15041</v>
      </c>
    </row>
    <row r="24" spans="1:17" s="263" customFormat="1" ht="15.95" customHeight="1" x14ac:dyDescent="0.15">
      <c r="A24" s="293" t="s">
        <v>67</v>
      </c>
      <c r="B24" s="625">
        <v>18761722</v>
      </c>
      <c r="C24" s="626">
        <v>18677776</v>
      </c>
      <c r="D24" s="626">
        <v>12215</v>
      </c>
      <c r="E24" s="627">
        <v>18665561</v>
      </c>
      <c r="F24" s="513">
        <v>13794239</v>
      </c>
      <c r="G24" s="512">
        <v>13100506</v>
      </c>
      <c r="H24" s="648"/>
      <c r="I24" s="649"/>
      <c r="J24" s="293" t="s">
        <v>67</v>
      </c>
      <c r="K24" s="650">
        <v>32555961</v>
      </c>
      <c r="L24" s="651">
        <v>31778282</v>
      </c>
      <c r="M24" s="373">
        <f t="shared" ref="M24:M42" si="2">L24</f>
        <v>31778282</v>
      </c>
      <c r="N24" s="271"/>
      <c r="O24" s="513">
        <v>1557</v>
      </c>
      <c r="P24" s="514">
        <v>1155</v>
      </c>
      <c r="Q24" s="512">
        <v>402</v>
      </c>
    </row>
    <row r="25" spans="1:17" s="263" customFormat="1" ht="15.95" customHeight="1" x14ac:dyDescent="0.15">
      <c r="A25" s="267" t="s">
        <v>68</v>
      </c>
      <c r="B25" s="616">
        <v>12118022</v>
      </c>
      <c r="C25" s="617">
        <v>8948569</v>
      </c>
      <c r="D25" s="617">
        <v>6289835</v>
      </c>
      <c r="E25" s="618">
        <v>2658734</v>
      </c>
      <c r="F25" s="517">
        <v>2902915</v>
      </c>
      <c r="G25" s="519">
        <v>2902915</v>
      </c>
      <c r="H25" s="642"/>
      <c r="I25" s="643"/>
      <c r="J25" s="267" t="s">
        <v>68</v>
      </c>
      <c r="K25" s="517">
        <v>15020937</v>
      </c>
      <c r="L25" s="519">
        <v>11851484</v>
      </c>
      <c r="M25" s="180">
        <f t="shared" si="2"/>
        <v>11851484</v>
      </c>
      <c r="N25" s="269"/>
      <c r="O25" s="517">
        <v>191</v>
      </c>
      <c r="P25" s="518">
        <v>95</v>
      </c>
      <c r="Q25" s="519">
        <v>96</v>
      </c>
    </row>
    <row r="26" spans="1:17" s="263" customFormat="1" ht="15.95" customHeight="1" x14ac:dyDescent="0.15">
      <c r="A26" s="267" t="s">
        <v>69</v>
      </c>
      <c r="B26" s="616">
        <v>7823914</v>
      </c>
      <c r="C26" s="617">
        <v>7810295</v>
      </c>
      <c r="D26" s="617">
        <v>11132</v>
      </c>
      <c r="E26" s="618">
        <v>7799163</v>
      </c>
      <c r="F26" s="517">
        <v>31925065</v>
      </c>
      <c r="G26" s="519">
        <v>31610550</v>
      </c>
      <c r="H26" s="642"/>
      <c r="I26" s="643"/>
      <c r="J26" s="267" t="s">
        <v>69</v>
      </c>
      <c r="K26" s="517">
        <v>39748979</v>
      </c>
      <c r="L26" s="519">
        <v>39420845</v>
      </c>
      <c r="M26" s="180">
        <f t="shared" si="2"/>
        <v>39420845</v>
      </c>
      <c r="N26" s="269"/>
      <c r="O26" s="517">
        <v>669</v>
      </c>
      <c r="P26" s="518">
        <v>403</v>
      </c>
      <c r="Q26" s="519">
        <v>266</v>
      </c>
    </row>
    <row r="27" spans="1:17" s="263" customFormat="1" ht="15.95" customHeight="1" x14ac:dyDescent="0.15">
      <c r="A27" s="267" t="s">
        <v>70</v>
      </c>
      <c r="B27" s="616">
        <v>17242228</v>
      </c>
      <c r="C27" s="617">
        <v>16987668</v>
      </c>
      <c r="D27" s="617">
        <v>142396</v>
      </c>
      <c r="E27" s="618">
        <v>16845272</v>
      </c>
      <c r="F27" s="517">
        <v>15874471</v>
      </c>
      <c r="G27" s="519">
        <v>14650179</v>
      </c>
      <c r="H27" s="642"/>
      <c r="I27" s="643"/>
      <c r="J27" s="267" t="s">
        <v>70</v>
      </c>
      <c r="K27" s="517">
        <v>33116699</v>
      </c>
      <c r="L27" s="519">
        <v>31637847</v>
      </c>
      <c r="M27" s="180">
        <f t="shared" si="2"/>
        <v>31637847</v>
      </c>
      <c r="N27" s="269"/>
      <c r="O27" s="517">
        <v>2216</v>
      </c>
      <c r="P27" s="518">
        <v>1743</v>
      </c>
      <c r="Q27" s="519">
        <v>473</v>
      </c>
    </row>
    <row r="28" spans="1:17" s="263" customFormat="1" ht="15.95" customHeight="1" x14ac:dyDescent="0.15">
      <c r="A28" s="267" t="s">
        <v>71</v>
      </c>
      <c r="B28" s="616">
        <v>17344550</v>
      </c>
      <c r="C28" s="617">
        <v>17250111</v>
      </c>
      <c r="D28" s="617">
        <v>51311</v>
      </c>
      <c r="E28" s="618">
        <v>17198800</v>
      </c>
      <c r="F28" s="517">
        <v>9978753</v>
      </c>
      <c r="G28" s="519">
        <v>8895312</v>
      </c>
      <c r="H28" s="642"/>
      <c r="I28" s="643"/>
      <c r="J28" s="267" t="s">
        <v>71</v>
      </c>
      <c r="K28" s="517">
        <v>27323303</v>
      </c>
      <c r="L28" s="519">
        <v>26145423</v>
      </c>
      <c r="M28" s="180">
        <f t="shared" si="2"/>
        <v>26145423</v>
      </c>
      <c r="N28" s="269"/>
      <c r="O28" s="517">
        <v>1494</v>
      </c>
      <c r="P28" s="518">
        <v>824</v>
      </c>
      <c r="Q28" s="519">
        <v>670</v>
      </c>
    </row>
    <row r="29" spans="1:17" s="263" customFormat="1" ht="15.95" customHeight="1" x14ac:dyDescent="0.15">
      <c r="A29" s="267" t="s">
        <v>384</v>
      </c>
      <c r="B29" s="616">
        <v>2807347</v>
      </c>
      <c r="C29" s="617">
        <v>2778902</v>
      </c>
      <c r="D29" s="617">
        <v>28445</v>
      </c>
      <c r="E29" s="618">
        <v>2750457</v>
      </c>
      <c r="F29" s="517">
        <v>2912264</v>
      </c>
      <c r="G29" s="519">
        <v>2912257</v>
      </c>
      <c r="H29" s="642"/>
      <c r="I29" s="643"/>
      <c r="J29" s="267" t="s">
        <v>384</v>
      </c>
      <c r="K29" s="517">
        <v>5719611</v>
      </c>
      <c r="L29" s="519">
        <v>5691159</v>
      </c>
      <c r="M29" s="180">
        <f t="shared" si="2"/>
        <v>5691159</v>
      </c>
      <c r="N29" s="269"/>
      <c r="O29" s="517">
        <v>539</v>
      </c>
      <c r="P29" s="518">
        <v>392</v>
      </c>
      <c r="Q29" s="519">
        <v>147</v>
      </c>
    </row>
    <row r="30" spans="1:17" s="263" customFormat="1" ht="15.95" customHeight="1" x14ac:dyDescent="0.15">
      <c r="A30" s="267" t="s">
        <v>429</v>
      </c>
      <c r="B30" s="616">
        <v>68803642</v>
      </c>
      <c r="C30" s="617">
        <v>68573406</v>
      </c>
      <c r="D30" s="617">
        <v>170973</v>
      </c>
      <c r="E30" s="618">
        <v>68402433</v>
      </c>
      <c r="F30" s="517">
        <v>6334392</v>
      </c>
      <c r="G30" s="519">
        <v>6215712</v>
      </c>
      <c r="H30" s="642"/>
      <c r="I30" s="643"/>
      <c r="J30" s="267" t="s">
        <v>429</v>
      </c>
      <c r="K30" s="517">
        <v>75138034</v>
      </c>
      <c r="L30" s="519">
        <v>74789118</v>
      </c>
      <c r="M30" s="180">
        <f t="shared" si="2"/>
        <v>74789118</v>
      </c>
      <c r="N30" s="269"/>
      <c r="O30" s="517">
        <v>1814</v>
      </c>
      <c r="P30" s="518">
        <v>1471</v>
      </c>
      <c r="Q30" s="519">
        <v>343</v>
      </c>
    </row>
    <row r="31" spans="1:17" s="263" customFormat="1" ht="15.95" customHeight="1" x14ac:dyDescent="0.15">
      <c r="A31" s="267" t="s">
        <v>72</v>
      </c>
      <c r="B31" s="616">
        <v>5835010</v>
      </c>
      <c r="C31" s="617">
        <v>5824048</v>
      </c>
      <c r="D31" s="617">
        <v>10961</v>
      </c>
      <c r="E31" s="618">
        <v>5813087</v>
      </c>
      <c r="F31" s="517">
        <v>8631702</v>
      </c>
      <c r="G31" s="519">
        <v>8011331</v>
      </c>
      <c r="H31" s="642"/>
      <c r="I31" s="643"/>
      <c r="J31" s="267" t="s">
        <v>72</v>
      </c>
      <c r="K31" s="517">
        <v>14466712</v>
      </c>
      <c r="L31" s="519">
        <v>13835379</v>
      </c>
      <c r="M31" s="180">
        <f t="shared" si="2"/>
        <v>13835379</v>
      </c>
      <c r="N31" s="269"/>
      <c r="O31" s="517">
        <v>264</v>
      </c>
      <c r="P31" s="518">
        <v>131</v>
      </c>
      <c r="Q31" s="519">
        <v>133</v>
      </c>
    </row>
    <row r="32" spans="1:17" s="263" customFormat="1" ht="15.95" customHeight="1" x14ac:dyDescent="0.15">
      <c r="A32" s="267" t="s">
        <v>73</v>
      </c>
      <c r="B32" s="616">
        <v>16518240</v>
      </c>
      <c r="C32" s="617">
        <v>16403502</v>
      </c>
      <c r="D32" s="617">
        <v>114713</v>
      </c>
      <c r="E32" s="618">
        <v>16288789</v>
      </c>
      <c r="F32" s="517">
        <v>2820444</v>
      </c>
      <c r="G32" s="519">
        <v>2572490</v>
      </c>
      <c r="H32" s="642"/>
      <c r="I32" s="643"/>
      <c r="J32" s="267" t="s">
        <v>73</v>
      </c>
      <c r="K32" s="517">
        <v>19338684</v>
      </c>
      <c r="L32" s="519">
        <v>18975992</v>
      </c>
      <c r="M32" s="180">
        <f t="shared" si="2"/>
        <v>18975992</v>
      </c>
      <c r="N32" s="269"/>
      <c r="O32" s="517">
        <v>203</v>
      </c>
      <c r="P32" s="518">
        <v>103</v>
      </c>
      <c r="Q32" s="519">
        <v>100</v>
      </c>
    </row>
    <row r="33" spans="1:17" s="263" customFormat="1" ht="15.95" customHeight="1" x14ac:dyDescent="0.15">
      <c r="A33" s="267" t="s">
        <v>74</v>
      </c>
      <c r="B33" s="616">
        <v>5401532</v>
      </c>
      <c r="C33" s="617">
        <v>5329415</v>
      </c>
      <c r="D33" s="617">
        <v>62186</v>
      </c>
      <c r="E33" s="618">
        <v>5267229</v>
      </c>
      <c r="F33" s="517">
        <v>2753026</v>
      </c>
      <c r="G33" s="519">
        <v>2539368</v>
      </c>
      <c r="H33" s="642"/>
      <c r="I33" s="643"/>
      <c r="J33" s="267" t="s">
        <v>74</v>
      </c>
      <c r="K33" s="517">
        <v>8154558</v>
      </c>
      <c r="L33" s="519">
        <v>7868783</v>
      </c>
      <c r="M33" s="180">
        <f t="shared" si="2"/>
        <v>7868783</v>
      </c>
      <c r="N33" s="269"/>
      <c r="O33" s="517">
        <v>390</v>
      </c>
      <c r="P33" s="518">
        <v>213</v>
      </c>
      <c r="Q33" s="519">
        <v>177</v>
      </c>
    </row>
    <row r="34" spans="1:17" s="263" customFormat="1" ht="15.95" customHeight="1" x14ac:dyDescent="0.15">
      <c r="A34" s="267" t="s">
        <v>75</v>
      </c>
      <c r="B34" s="616">
        <v>9662073</v>
      </c>
      <c r="C34" s="617">
        <v>9496242</v>
      </c>
      <c r="D34" s="617">
        <v>71025</v>
      </c>
      <c r="E34" s="618">
        <v>9425217</v>
      </c>
      <c r="F34" s="517">
        <v>5566175</v>
      </c>
      <c r="G34" s="519">
        <v>4979834</v>
      </c>
      <c r="H34" s="642"/>
      <c r="I34" s="643"/>
      <c r="J34" s="267" t="s">
        <v>75</v>
      </c>
      <c r="K34" s="517">
        <v>15228248</v>
      </c>
      <c r="L34" s="519">
        <v>14476076</v>
      </c>
      <c r="M34" s="180">
        <f t="shared" si="2"/>
        <v>14476076</v>
      </c>
      <c r="N34" s="269"/>
      <c r="O34" s="517">
        <v>553</v>
      </c>
      <c r="P34" s="518">
        <v>331</v>
      </c>
      <c r="Q34" s="519">
        <v>222</v>
      </c>
    </row>
    <row r="35" spans="1:17" s="263" customFormat="1" ht="15.95" customHeight="1" x14ac:dyDescent="0.15">
      <c r="A35" s="267" t="s">
        <v>76</v>
      </c>
      <c r="B35" s="616">
        <v>5211795</v>
      </c>
      <c r="C35" s="617">
        <v>5133496</v>
      </c>
      <c r="D35" s="617">
        <v>62547</v>
      </c>
      <c r="E35" s="618">
        <v>5070949</v>
      </c>
      <c r="F35" s="517">
        <v>6120765</v>
      </c>
      <c r="G35" s="519">
        <v>5934668</v>
      </c>
      <c r="H35" s="642"/>
      <c r="I35" s="643"/>
      <c r="J35" s="267" t="s">
        <v>76</v>
      </c>
      <c r="K35" s="517">
        <v>11332560</v>
      </c>
      <c r="L35" s="519">
        <v>11068164</v>
      </c>
      <c r="M35" s="180">
        <f t="shared" si="2"/>
        <v>11068164</v>
      </c>
      <c r="N35" s="269"/>
      <c r="O35" s="517">
        <v>313</v>
      </c>
      <c r="P35" s="518">
        <v>168</v>
      </c>
      <c r="Q35" s="519">
        <v>145</v>
      </c>
    </row>
    <row r="36" spans="1:17" s="263" customFormat="1" ht="15.95" customHeight="1" x14ac:dyDescent="0.15">
      <c r="A36" s="267" t="s">
        <v>79</v>
      </c>
      <c r="B36" s="616">
        <v>1737554</v>
      </c>
      <c r="C36" s="617">
        <v>1694745</v>
      </c>
      <c r="D36" s="617">
        <v>42809</v>
      </c>
      <c r="E36" s="618">
        <v>1651936</v>
      </c>
      <c r="F36" s="517">
        <v>1794972</v>
      </c>
      <c r="G36" s="519">
        <v>1556925</v>
      </c>
      <c r="H36" s="642"/>
      <c r="I36" s="643"/>
      <c r="J36" s="267" t="s">
        <v>79</v>
      </c>
      <c r="K36" s="517">
        <v>3532526</v>
      </c>
      <c r="L36" s="519">
        <v>3251670</v>
      </c>
      <c r="M36" s="180">
        <f t="shared" si="2"/>
        <v>3251670</v>
      </c>
      <c r="N36" s="269"/>
      <c r="O36" s="517">
        <v>171</v>
      </c>
      <c r="P36" s="518">
        <v>101</v>
      </c>
      <c r="Q36" s="519">
        <v>70</v>
      </c>
    </row>
    <row r="37" spans="1:17" s="263" customFormat="1" ht="15.95" customHeight="1" x14ac:dyDescent="0.15">
      <c r="A37" s="267" t="s">
        <v>80</v>
      </c>
      <c r="B37" s="616">
        <v>1299646</v>
      </c>
      <c r="C37" s="617">
        <v>1251393</v>
      </c>
      <c r="D37" s="617">
        <v>48253</v>
      </c>
      <c r="E37" s="618">
        <v>1203140</v>
      </c>
      <c r="F37" s="517">
        <v>1530047</v>
      </c>
      <c r="G37" s="519">
        <v>1304552</v>
      </c>
      <c r="H37" s="642"/>
      <c r="I37" s="643"/>
      <c r="J37" s="267" t="s">
        <v>80</v>
      </c>
      <c r="K37" s="517">
        <v>2829693</v>
      </c>
      <c r="L37" s="519">
        <v>2555945</v>
      </c>
      <c r="M37" s="180">
        <f t="shared" si="2"/>
        <v>2555945</v>
      </c>
      <c r="N37" s="269"/>
      <c r="O37" s="517">
        <v>379</v>
      </c>
      <c r="P37" s="518">
        <v>318</v>
      </c>
      <c r="Q37" s="519">
        <v>61</v>
      </c>
    </row>
    <row r="38" spans="1:17" s="263" customFormat="1" ht="15.95" customHeight="1" x14ac:dyDescent="0.15">
      <c r="A38" s="267" t="s">
        <v>77</v>
      </c>
      <c r="B38" s="616">
        <v>49200254</v>
      </c>
      <c r="C38" s="617">
        <v>46140996</v>
      </c>
      <c r="D38" s="617">
        <v>520129</v>
      </c>
      <c r="E38" s="618">
        <v>45620867</v>
      </c>
      <c r="F38" s="517">
        <v>4197724</v>
      </c>
      <c r="G38" s="519">
        <v>3849015</v>
      </c>
      <c r="H38" s="642"/>
      <c r="I38" s="643"/>
      <c r="J38" s="267" t="s">
        <v>77</v>
      </c>
      <c r="K38" s="517">
        <v>53397978</v>
      </c>
      <c r="L38" s="519">
        <v>49990011</v>
      </c>
      <c r="M38" s="180">
        <f t="shared" si="2"/>
        <v>49990011</v>
      </c>
      <c r="N38" s="269"/>
      <c r="O38" s="517">
        <v>272</v>
      </c>
      <c r="P38" s="518">
        <v>117</v>
      </c>
      <c r="Q38" s="519">
        <v>155</v>
      </c>
    </row>
    <row r="39" spans="1:17" s="263" customFormat="1" ht="15.95" customHeight="1" x14ac:dyDescent="0.15">
      <c r="A39" s="267" t="s">
        <v>81</v>
      </c>
      <c r="B39" s="616">
        <v>4182646</v>
      </c>
      <c r="C39" s="617">
        <v>4114651</v>
      </c>
      <c r="D39" s="617">
        <v>41736</v>
      </c>
      <c r="E39" s="618">
        <v>4072915</v>
      </c>
      <c r="F39" s="517">
        <v>1576045</v>
      </c>
      <c r="G39" s="519">
        <v>1390211</v>
      </c>
      <c r="H39" s="642"/>
      <c r="I39" s="643"/>
      <c r="J39" s="267" t="s">
        <v>81</v>
      </c>
      <c r="K39" s="517">
        <v>5758691</v>
      </c>
      <c r="L39" s="519">
        <v>5504862</v>
      </c>
      <c r="M39" s="180">
        <f t="shared" si="2"/>
        <v>5504862</v>
      </c>
      <c r="N39" s="269"/>
      <c r="O39" s="517">
        <v>204</v>
      </c>
      <c r="P39" s="518">
        <v>133</v>
      </c>
      <c r="Q39" s="519">
        <v>71</v>
      </c>
    </row>
    <row r="40" spans="1:17" s="263" customFormat="1" ht="15.95" customHeight="1" x14ac:dyDescent="0.15">
      <c r="A40" s="267" t="s">
        <v>82</v>
      </c>
      <c r="B40" s="616">
        <v>3693168</v>
      </c>
      <c r="C40" s="617">
        <v>3025960</v>
      </c>
      <c r="D40" s="617">
        <v>332977</v>
      </c>
      <c r="E40" s="618">
        <v>2692983</v>
      </c>
      <c r="F40" s="517">
        <v>890816</v>
      </c>
      <c r="G40" s="519">
        <v>890816</v>
      </c>
      <c r="H40" s="642"/>
      <c r="I40" s="643"/>
      <c r="J40" s="267" t="s">
        <v>82</v>
      </c>
      <c r="K40" s="517">
        <v>4583984</v>
      </c>
      <c r="L40" s="519">
        <v>3916776</v>
      </c>
      <c r="M40" s="180">
        <f t="shared" si="2"/>
        <v>3916776</v>
      </c>
      <c r="N40" s="269"/>
      <c r="O40" s="517">
        <v>240</v>
      </c>
      <c r="P40" s="518">
        <v>126</v>
      </c>
      <c r="Q40" s="519">
        <v>114</v>
      </c>
    </row>
    <row r="41" spans="1:17" s="263" customFormat="1" ht="15.95" customHeight="1" x14ac:dyDescent="0.15">
      <c r="A41" s="267" t="s">
        <v>385</v>
      </c>
      <c r="B41" s="616">
        <v>25801700</v>
      </c>
      <c r="C41" s="617">
        <v>24343889</v>
      </c>
      <c r="D41" s="617">
        <v>81076</v>
      </c>
      <c r="E41" s="618">
        <v>24262813</v>
      </c>
      <c r="F41" s="517">
        <v>5871978</v>
      </c>
      <c r="G41" s="519">
        <v>5847625</v>
      </c>
      <c r="H41" s="642"/>
      <c r="I41" s="643"/>
      <c r="J41" s="267" t="s">
        <v>385</v>
      </c>
      <c r="K41" s="517">
        <v>31673678</v>
      </c>
      <c r="L41" s="519">
        <v>30191514</v>
      </c>
      <c r="M41" s="180">
        <f t="shared" si="2"/>
        <v>30191514</v>
      </c>
      <c r="N41" s="269"/>
      <c r="O41" s="517">
        <v>470</v>
      </c>
      <c r="P41" s="518">
        <v>203</v>
      </c>
      <c r="Q41" s="519">
        <v>267</v>
      </c>
    </row>
    <row r="42" spans="1:17" s="220" customFormat="1" ht="15.95" customHeight="1" x14ac:dyDescent="0.15">
      <c r="A42" s="267" t="s">
        <v>78</v>
      </c>
      <c r="B42" s="616">
        <v>5356281</v>
      </c>
      <c r="C42" s="617">
        <v>5349304</v>
      </c>
      <c r="D42" s="617">
        <v>6977</v>
      </c>
      <c r="E42" s="618">
        <v>5342327</v>
      </c>
      <c r="F42" s="517">
        <v>41378376</v>
      </c>
      <c r="G42" s="519">
        <v>40887940</v>
      </c>
      <c r="H42" s="642"/>
      <c r="I42" s="643"/>
      <c r="J42" s="267" t="s">
        <v>78</v>
      </c>
      <c r="K42" s="513">
        <v>46734657</v>
      </c>
      <c r="L42" s="512">
        <v>46237244</v>
      </c>
      <c r="M42" s="185">
        <f t="shared" si="2"/>
        <v>46237244</v>
      </c>
      <c r="N42" s="269"/>
      <c r="O42" s="517">
        <v>954</v>
      </c>
      <c r="P42" s="518">
        <v>667</v>
      </c>
      <c r="Q42" s="519">
        <v>287</v>
      </c>
    </row>
    <row r="43" spans="1:17" s="635" customFormat="1" ht="15.75" customHeight="1" x14ac:dyDescent="0.15">
      <c r="A43" s="628" t="s">
        <v>83</v>
      </c>
      <c r="B43" s="629">
        <f t="shared" ref="B43:Q43" si="3">SUM(B24:B42)</f>
        <v>278801324</v>
      </c>
      <c r="C43" s="630">
        <f t="shared" si="3"/>
        <v>269134368</v>
      </c>
      <c r="D43" s="630">
        <f t="shared" si="3"/>
        <v>8101696</v>
      </c>
      <c r="E43" s="631">
        <f t="shared" si="3"/>
        <v>261032672</v>
      </c>
      <c r="F43" s="629">
        <f t="shared" si="3"/>
        <v>166854169</v>
      </c>
      <c r="G43" s="631">
        <f t="shared" si="3"/>
        <v>160052206</v>
      </c>
      <c r="H43" s="632">
        <f t="shared" si="3"/>
        <v>0</v>
      </c>
      <c r="I43" s="633">
        <f t="shared" si="3"/>
        <v>0</v>
      </c>
      <c r="J43" s="628" t="s">
        <v>83</v>
      </c>
      <c r="K43" s="629">
        <f t="shared" si="3"/>
        <v>445655493</v>
      </c>
      <c r="L43" s="631">
        <f t="shared" si="3"/>
        <v>429186574</v>
      </c>
      <c r="M43" s="629">
        <f t="shared" si="3"/>
        <v>429186574</v>
      </c>
      <c r="N43" s="631">
        <f t="shared" si="3"/>
        <v>0</v>
      </c>
      <c r="O43" s="629">
        <f t="shared" si="3"/>
        <v>12893</v>
      </c>
      <c r="P43" s="630">
        <f t="shared" si="3"/>
        <v>8694</v>
      </c>
      <c r="Q43" s="634">
        <f t="shared" si="3"/>
        <v>4199</v>
      </c>
    </row>
    <row r="44" spans="1:17" s="635" customFormat="1" ht="15.75" customHeight="1" x14ac:dyDescent="0.15">
      <c r="A44" s="628" t="s">
        <v>84</v>
      </c>
      <c r="B44" s="636">
        <f t="shared" ref="B44:G44" si="4">SUM(B43,B23)</f>
        <v>1462860749</v>
      </c>
      <c r="C44" s="630">
        <f t="shared" si="4"/>
        <v>1436729863</v>
      </c>
      <c r="D44" s="630">
        <f t="shared" si="4"/>
        <v>13569846</v>
      </c>
      <c r="E44" s="637">
        <f t="shared" si="4"/>
        <v>1423160017</v>
      </c>
      <c r="F44" s="636">
        <f t="shared" si="4"/>
        <v>580528526</v>
      </c>
      <c r="G44" s="634">
        <f t="shared" si="4"/>
        <v>552867258</v>
      </c>
      <c r="H44" s="629">
        <f>SUM(H23+H43)</f>
        <v>0</v>
      </c>
      <c r="I44" s="634">
        <f>SUM(I23+I43)</f>
        <v>0</v>
      </c>
      <c r="J44" s="628" t="s">
        <v>84</v>
      </c>
      <c r="K44" s="638">
        <f t="shared" ref="K44:Q44" si="5">SUM(K43,K23)</f>
        <v>2043389275</v>
      </c>
      <c r="L44" s="634">
        <f t="shared" si="5"/>
        <v>1989597121</v>
      </c>
      <c r="M44" s="636">
        <f t="shared" si="5"/>
        <v>1989597121</v>
      </c>
      <c r="N44" s="634">
        <f t="shared" si="5"/>
        <v>0</v>
      </c>
      <c r="O44" s="636">
        <f t="shared" si="5"/>
        <v>59960</v>
      </c>
      <c r="P44" s="639">
        <f t="shared" si="5"/>
        <v>40720</v>
      </c>
      <c r="Q44" s="634">
        <f t="shared" si="5"/>
        <v>19240</v>
      </c>
    </row>
    <row r="45" spans="1:17" s="657" customFormat="1" ht="15.75" customHeight="1" x14ac:dyDescent="0.15">
      <c r="A45" s="628" t="s">
        <v>360</v>
      </c>
      <c r="B45" s="652">
        <v>1367361035</v>
      </c>
      <c r="C45" s="653">
        <v>1340606441</v>
      </c>
      <c r="D45" s="653">
        <v>18899095</v>
      </c>
      <c r="E45" s="654">
        <v>1321707346</v>
      </c>
      <c r="F45" s="652">
        <v>593798751</v>
      </c>
      <c r="G45" s="654">
        <v>560351012</v>
      </c>
      <c r="H45" s="655">
        <v>0</v>
      </c>
      <c r="I45" s="656">
        <v>0</v>
      </c>
      <c r="J45" s="628" t="s">
        <v>84</v>
      </c>
      <c r="K45" s="652">
        <v>1961159786</v>
      </c>
      <c r="L45" s="654">
        <v>1900957453</v>
      </c>
      <c r="M45" s="652">
        <v>1900957453</v>
      </c>
      <c r="N45" s="656">
        <v>0</v>
      </c>
      <c r="O45" s="652">
        <v>60048</v>
      </c>
      <c r="P45" s="653">
        <v>40814</v>
      </c>
      <c r="Q45" s="654">
        <v>19234</v>
      </c>
    </row>
    <row r="47" spans="1:17" ht="10.9" customHeight="1" x14ac:dyDescent="0.15">
      <c r="A47" s="2" t="s">
        <v>683</v>
      </c>
      <c r="B47" s="2" t="s">
        <v>693</v>
      </c>
      <c r="C47" s="2" t="s">
        <v>694</v>
      </c>
      <c r="D47" s="2" t="s">
        <v>695</v>
      </c>
      <c r="E47" s="2" t="s">
        <v>696</v>
      </c>
      <c r="F47" s="2" t="s">
        <v>691</v>
      </c>
      <c r="G47" s="2" t="s">
        <v>692</v>
      </c>
      <c r="K47" s="2" t="s">
        <v>689</v>
      </c>
      <c r="L47" s="2" t="s">
        <v>690</v>
      </c>
      <c r="M47" s="2" t="s">
        <v>697</v>
      </c>
      <c r="O47" s="2" t="s">
        <v>699</v>
      </c>
      <c r="P47" s="2" t="s">
        <v>698</v>
      </c>
      <c r="Q47" s="2" t="s">
        <v>700</v>
      </c>
    </row>
  </sheetData>
  <mergeCells count="20">
    <mergeCell ref="M4:N6"/>
    <mergeCell ref="M7:M8"/>
    <mergeCell ref="N7:N8"/>
    <mergeCell ref="O4:Q6"/>
    <mergeCell ref="O7:O8"/>
    <mergeCell ref="Q7:Q8"/>
    <mergeCell ref="P7:P8"/>
    <mergeCell ref="B4:E6"/>
    <mergeCell ref="F7:F8"/>
    <mergeCell ref="G7:G8"/>
    <mergeCell ref="F4:G6"/>
    <mergeCell ref="B7:B8"/>
    <mergeCell ref="C7:C8"/>
    <mergeCell ref="D7:E7"/>
    <mergeCell ref="H4:I6"/>
    <mergeCell ref="H7:H8"/>
    <mergeCell ref="I7:I8"/>
    <mergeCell ref="K4:L6"/>
    <mergeCell ref="K7:K8"/>
    <mergeCell ref="L7:L8"/>
  </mergeCells>
  <phoneticPr fontId="2"/>
  <pageMargins left="0.59055118110236227" right="0.59055118110236227" top="0.59055118110236227" bottom="0.39370078740157483" header="0.51181102362204722" footer="0.31496062992125984"/>
  <pageSetup paperSize="9" scale="86" firstPageNumber="159" fitToWidth="2" orientation="portrait" useFirstPageNumber="1" r:id="rId1"/>
  <headerFooter alignWithMargins="0">
    <oddFooter>&amp;C&amp;P</oddFooter>
  </headerFooter>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
  <sheetViews>
    <sheetView workbookViewId="0">
      <selection activeCell="H51" sqref="H51"/>
    </sheetView>
  </sheetViews>
  <sheetFormatPr defaultRowHeight="13.5" x14ac:dyDescent="0.15"/>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169"/>
  <sheetViews>
    <sheetView view="pageBreakPreview" zoomScale="115" zoomScaleNormal="100" zoomScaleSheetLayoutView="115" workbookViewId="0">
      <pane xSplit="1" ySplit="8" topLeftCell="B9" activePane="bottomRight" state="frozen"/>
      <selection activeCell="A4" sqref="A4:E15"/>
      <selection pane="topRight" activeCell="A4" sqref="A4:E15"/>
      <selection pane="bottomLeft" activeCell="A4" sqref="A4:E15"/>
      <selection pane="bottomRight" activeCell="L76" sqref="L76"/>
    </sheetView>
  </sheetViews>
  <sheetFormatPr defaultColWidth="8.875" defaultRowHeight="10.9" customHeight="1" x14ac:dyDescent="0.15"/>
  <cols>
    <col min="1" max="1" width="8.625" style="1" customWidth="1"/>
    <col min="2" max="2" width="10.125" style="2" customWidth="1"/>
    <col min="3" max="3" width="5.625" style="2" bestFit="1" customWidth="1"/>
    <col min="4" max="4" width="9.75" style="2" bestFit="1" customWidth="1"/>
    <col min="5" max="5" width="5.625" style="2" bestFit="1" customWidth="1"/>
    <col min="6" max="6" width="9.75" style="2" bestFit="1" customWidth="1"/>
    <col min="7" max="7" width="5.625" style="2" bestFit="1" customWidth="1"/>
    <col min="8" max="8" width="9.75" style="2" bestFit="1" customWidth="1"/>
    <col min="9" max="9" width="5.625" style="2" bestFit="1" customWidth="1"/>
    <col min="10" max="10" width="9.75" style="2" bestFit="1" customWidth="1"/>
    <col min="11" max="11" width="5.625" style="2" bestFit="1" customWidth="1"/>
    <col min="12" max="12" width="9.75" style="2" bestFit="1" customWidth="1"/>
    <col min="13" max="13" width="5.625" style="2" bestFit="1" customWidth="1"/>
    <col min="14" max="14" width="8.625" style="1" customWidth="1"/>
    <col min="15" max="15" width="9.75" style="2" bestFit="1" customWidth="1"/>
    <col min="16" max="16" width="5.625" style="2" customWidth="1"/>
    <col min="17" max="17" width="11.75" style="2" customWidth="1"/>
    <col min="18" max="18" width="5.625" style="2" bestFit="1" customWidth="1"/>
    <col min="19" max="19" width="11.375" style="2" bestFit="1" customWidth="1"/>
    <col min="20" max="20" width="5.625" style="2" bestFit="1" customWidth="1"/>
    <col min="21" max="21" width="11.375" style="2" bestFit="1" customWidth="1"/>
    <col min="22" max="22" width="5.625" style="2" bestFit="1" customWidth="1"/>
    <col min="23" max="23" width="11.75" style="2" customWidth="1"/>
    <col min="24" max="16384" width="8.875" style="2"/>
  </cols>
  <sheetData>
    <row r="1" spans="1:23" ht="18.95" customHeight="1" x14ac:dyDescent="0.15">
      <c r="A1" s="443" t="s">
        <v>572</v>
      </c>
    </row>
    <row r="2" spans="1:23" ht="12" customHeight="1" x14ac:dyDescent="0.15"/>
    <row r="3" spans="1:23" ht="12" customHeight="1" x14ac:dyDescent="0.15"/>
    <row r="4" spans="1:23" ht="10.9" customHeight="1" x14ac:dyDescent="0.15">
      <c r="A4" s="3" t="s">
        <v>0</v>
      </c>
      <c r="B4" s="697" t="s">
        <v>249</v>
      </c>
      <c r="C4" s="698"/>
      <c r="D4" s="698"/>
      <c r="E4" s="699"/>
      <c r="F4" s="697" t="s">
        <v>111</v>
      </c>
      <c r="G4" s="698"/>
      <c r="H4" s="698"/>
      <c r="I4" s="699"/>
      <c r="J4" s="697" t="s">
        <v>250</v>
      </c>
      <c r="K4" s="698"/>
      <c r="L4" s="698"/>
      <c r="M4" s="699"/>
      <c r="N4" s="3" t="s">
        <v>0</v>
      </c>
      <c r="O4" s="697" t="s">
        <v>251</v>
      </c>
      <c r="P4" s="698"/>
      <c r="Q4" s="698"/>
      <c r="R4" s="699"/>
      <c r="S4" s="697" t="s">
        <v>252</v>
      </c>
      <c r="T4" s="698"/>
      <c r="U4" s="698"/>
      <c r="V4" s="699"/>
      <c r="W4" s="718" t="s">
        <v>253</v>
      </c>
    </row>
    <row r="5" spans="1:23" ht="10.9" customHeight="1" x14ac:dyDescent="0.15">
      <c r="A5" s="4"/>
      <c r="B5" s="700"/>
      <c r="C5" s="701"/>
      <c r="D5" s="701"/>
      <c r="E5" s="702"/>
      <c r="F5" s="700"/>
      <c r="G5" s="701"/>
      <c r="H5" s="701"/>
      <c r="I5" s="702"/>
      <c r="J5" s="700"/>
      <c r="K5" s="701"/>
      <c r="L5" s="701"/>
      <c r="M5" s="702"/>
      <c r="N5" s="4"/>
      <c r="O5" s="700"/>
      <c r="P5" s="701"/>
      <c r="Q5" s="701"/>
      <c r="R5" s="702"/>
      <c r="S5" s="700"/>
      <c r="T5" s="701"/>
      <c r="U5" s="701"/>
      <c r="V5" s="702"/>
      <c r="W5" s="719"/>
    </row>
    <row r="6" spans="1:23" ht="10.9" customHeight="1" x14ac:dyDescent="0.15">
      <c r="A6" s="4"/>
      <c r="B6" s="715" t="s">
        <v>123</v>
      </c>
      <c r="C6" s="704" t="s">
        <v>29</v>
      </c>
      <c r="D6" s="708" t="s">
        <v>124</v>
      </c>
      <c r="E6" s="706" t="s">
        <v>29</v>
      </c>
      <c r="F6" s="716" t="s">
        <v>123</v>
      </c>
      <c r="G6" s="709" t="s">
        <v>29</v>
      </c>
      <c r="H6" s="710" t="s">
        <v>124</v>
      </c>
      <c r="I6" s="703" t="s">
        <v>29</v>
      </c>
      <c r="J6" s="715" t="s">
        <v>123</v>
      </c>
      <c r="K6" s="704" t="s">
        <v>29</v>
      </c>
      <c r="L6" s="710" t="s">
        <v>124</v>
      </c>
      <c r="M6" s="703" t="s">
        <v>29</v>
      </c>
      <c r="N6" s="4"/>
      <c r="O6" s="715" t="s">
        <v>123</v>
      </c>
      <c r="P6" s="704" t="s">
        <v>29</v>
      </c>
      <c r="Q6" s="708" t="s">
        <v>124</v>
      </c>
      <c r="R6" s="706" t="s">
        <v>29</v>
      </c>
      <c r="S6" s="716" t="s">
        <v>123</v>
      </c>
      <c r="T6" s="709" t="s">
        <v>29</v>
      </c>
      <c r="U6" s="710" t="s">
        <v>124</v>
      </c>
      <c r="V6" s="703" t="s">
        <v>29</v>
      </c>
      <c r="W6" s="719"/>
    </row>
    <row r="7" spans="1:23" ht="10.9" customHeight="1" x14ac:dyDescent="0.15">
      <c r="A7" s="4"/>
      <c r="B7" s="697"/>
      <c r="C7" s="705"/>
      <c r="D7" s="698"/>
      <c r="E7" s="707"/>
      <c r="F7" s="717"/>
      <c r="G7" s="709"/>
      <c r="H7" s="711"/>
      <c r="I7" s="703"/>
      <c r="J7" s="697"/>
      <c r="K7" s="705"/>
      <c r="L7" s="711"/>
      <c r="M7" s="703"/>
      <c r="N7" s="4"/>
      <c r="O7" s="697"/>
      <c r="P7" s="705"/>
      <c r="Q7" s="698"/>
      <c r="R7" s="707"/>
      <c r="S7" s="717"/>
      <c r="T7" s="709"/>
      <c r="U7" s="711"/>
      <c r="V7" s="703"/>
      <c r="W7" s="719"/>
    </row>
    <row r="8" spans="1:23" ht="10.9" customHeight="1" x14ac:dyDescent="0.15">
      <c r="A8" s="5" t="s">
        <v>1</v>
      </c>
      <c r="B8" s="8" t="s">
        <v>38</v>
      </c>
      <c r="C8" s="9" t="s">
        <v>254</v>
      </c>
      <c r="D8" s="10" t="s">
        <v>255</v>
      </c>
      <c r="E8" s="11" t="s">
        <v>256</v>
      </c>
      <c r="F8" s="6" t="s">
        <v>38</v>
      </c>
      <c r="G8" s="10" t="s">
        <v>256</v>
      </c>
      <c r="H8" s="9" t="s">
        <v>255</v>
      </c>
      <c r="I8" s="7" t="s">
        <v>256</v>
      </c>
      <c r="J8" s="8" t="s">
        <v>38</v>
      </c>
      <c r="K8" s="9" t="s">
        <v>256</v>
      </c>
      <c r="L8" s="9" t="s">
        <v>255</v>
      </c>
      <c r="M8" s="7" t="s">
        <v>256</v>
      </c>
      <c r="N8" s="5" t="s">
        <v>1</v>
      </c>
      <c r="O8" s="8" t="s">
        <v>38</v>
      </c>
      <c r="P8" s="9" t="s">
        <v>256</v>
      </c>
      <c r="Q8" s="10" t="s">
        <v>255</v>
      </c>
      <c r="R8" s="11" t="s">
        <v>256</v>
      </c>
      <c r="S8" s="6" t="s">
        <v>38</v>
      </c>
      <c r="T8" s="10" t="s">
        <v>256</v>
      </c>
      <c r="U8" s="9" t="s">
        <v>255</v>
      </c>
      <c r="V8" s="7" t="s">
        <v>256</v>
      </c>
      <c r="W8" s="27" t="s">
        <v>255</v>
      </c>
    </row>
    <row r="9" spans="1:23" ht="10.9" hidden="1" customHeight="1" x14ac:dyDescent="0.15">
      <c r="A9" s="12" t="s">
        <v>257</v>
      </c>
      <c r="B9" s="13">
        <v>26850559</v>
      </c>
      <c r="C9" s="386"/>
      <c r="D9" s="15">
        <v>24212494</v>
      </c>
      <c r="E9" s="391"/>
      <c r="F9" s="13">
        <v>12512130</v>
      </c>
      <c r="G9" s="386"/>
      <c r="H9" s="15">
        <v>10029918</v>
      </c>
      <c r="I9" s="391"/>
      <c r="J9" s="13">
        <v>92310</v>
      </c>
      <c r="K9" s="386"/>
      <c r="L9" s="15">
        <v>92200</v>
      </c>
      <c r="M9" s="391"/>
      <c r="N9" s="12" t="s">
        <v>257</v>
      </c>
      <c r="O9" s="13">
        <v>15468524</v>
      </c>
      <c r="P9" s="386"/>
      <c r="Q9" s="15">
        <v>14678978</v>
      </c>
      <c r="R9" s="391"/>
      <c r="S9" s="13">
        <f t="shared" ref="S9:S47" si="0">B9+F9+J9+O9</f>
        <v>54923523</v>
      </c>
      <c r="T9" s="386"/>
      <c r="U9" s="15">
        <f t="shared" ref="U9:U47" si="1">D9+H9+L9+Q9</f>
        <v>49013590</v>
      </c>
      <c r="V9" s="391"/>
      <c r="W9" s="28"/>
    </row>
    <row r="10" spans="1:23" ht="10.5" hidden="1" customHeight="1" x14ac:dyDescent="0.15">
      <c r="A10" s="16" t="s">
        <v>3</v>
      </c>
      <c r="B10" s="17">
        <v>29761570</v>
      </c>
      <c r="C10" s="22">
        <f t="shared" ref="C10:C44" si="2">((B10/B9)*100)-100</f>
        <v>10.84152847618553</v>
      </c>
      <c r="D10" s="20">
        <v>26959447</v>
      </c>
      <c r="E10" s="21">
        <f t="shared" ref="E10:E44" si="3">((D10/D9)*100)-100</f>
        <v>11.345188149556179</v>
      </c>
      <c r="F10" s="17">
        <v>13549176</v>
      </c>
      <c r="G10" s="22">
        <f t="shared" ref="G10:G44" si="4">((F10/F9)*100)-100</f>
        <v>8.2883250094108547</v>
      </c>
      <c r="H10" s="20">
        <v>11361894</v>
      </c>
      <c r="I10" s="21">
        <f t="shared" ref="I10:I44" si="5">((H10/H9)*100)-100</f>
        <v>13.280028809806808</v>
      </c>
      <c r="J10" s="17">
        <v>82442</v>
      </c>
      <c r="K10" s="22">
        <f t="shared" ref="K10:K44" si="6">((J10/J9)*100)-100</f>
        <v>-10.690066081681294</v>
      </c>
      <c r="L10" s="20">
        <v>82344</v>
      </c>
      <c r="M10" s="21">
        <f t="shared" ref="M10:M44" si="7">((L10/L9)*100)-100</f>
        <v>-10.689804772234268</v>
      </c>
      <c r="N10" s="16" t="s">
        <v>3</v>
      </c>
      <c r="O10" s="17">
        <v>13999584</v>
      </c>
      <c r="P10" s="22">
        <f t="shared" ref="P10:P18" si="8">((O10/O9)*100)-100</f>
        <v>-9.4963165199213506</v>
      </c>
      <c r="Q10" s="20">
        <v>13758095</v>
      </c>
      <c r="R10" s="21">
        <f t="shared" ref="R10:R18" si="9">((Q10/Q9)*100)-100</f>
        <v>-6.2734817096939679</v>
      </c>
      <c r="S10" s="17">
        <f t="shared" si="0"/>
        <v>57392772</v>
      </c>
      <c r="T10" s="22">
        <f t="shared" ref="T10:T44" si="10">((S10/S9)*100)-100</f>
        <v>4.4957949984381003</v>
      </c>
      <c r="U10" s="20">
        <f t="shared" si="1"/>
        <v>52161780</v>
      </c>
      <c r="V10" s="21">
        <f t="shared" ref="V10:V44" si="11">((U10/U9)*100)-100</f>
        <v>6.4230961249726874</v>
      </c>
      <c r="W10" s="29"/>
    </row>
    <row r="11" spans="1:23" ht="10.9" hidden="1" customHeight="1" x14ac:dyDescent="0.15">
      <c r="A11" s="16" t="s">
        <v>4</v>
      </c>
      <c r="B11" s="17">
        <v>33111255</v>
      </c>
      <c r="C11" s="22">
        <f t="shared" si="2"/>
        <v>11.255068197007077</v>
      </c>
      <c r="D11" s="20">
        <v>29705416</v>
      </c>
      <c r="E11" s="21">
        <f t="shared" si="3"/>
        <v>10.185553880240946</v>
      </c>
      <c r="F11" s="17">
        <v>13964904</v>
      </c>
      <c r="G11" s="22">
        <f t="shared" si="4"/>
        <v>3.0682899092904279</v>
      </c>
      <c r="H11" s="20">
        <v>11547289</v>
      </c>
      <c r="I11" s="21">
        <f t="shared" si="5"/>
        <v>1.6317261893131558</v>
      </c>
      <c r="J11" s="17">
        <v>74776</v>
      </c>
      <c r="K11" s="22">
        <f t="shared" si="6"/>
        <v>-9.2986584507896453</v>
      </c>
      <c r="L11" s="20">
        <v>74732</v>
      </c>
      <c r="M11" s="21">
        <f t="shared" si="7"/>
        <v>-9.2441465073350884</v>
      </c>
      <c r="N11" s="16" t="s">
        <v>4</v>
      </c>
      <c r="O11" s="17">
        <v>14299074</v>
      </c>
      <c r="P11" s="22">
        <f t="shared" si="8"/>
        <v>2.1392778528276324</v>
      </c>
      <c r="Q11" s="20">
        <v>13740454</v>
      </c>
      <c r="R11" s="21">
        <f t="shared" si="9"/>
        <v>-0.12822269362146699</v>
      </c>
      <c r="S11" s="17">
        <f t="shared" si="0"/>
        <v>61450009</v>
      </c>
      <c r="T11" s="22">
        <f t="shared" si="10"/>
        <v>7.0692473261266997</v>
      </c>
      <c r="U11" s="20">
        <f t="shared" si="1"/>
        <v>55067891</v>
      </c>
      <c r="V11" s="21">
        <f t="shared" si="11"/>
        <v>5.5713416988453872</v>
      </c>
      <c r="W11" s="29"/>
    </row>
    <row r="12" spans="1:23" ht="10.9" hidden="1" customHeight="1" x14ac:dyDescent="0.15">
      <c r="A12" s="16" t="s">
        <v>258</v>
      </c>
      <c r="B12" s="17">
        <v>33815933</v>
      </c>
      <c r="C12" s="22">
        <f t="shared" si="2"/>
        <v>2.1282128992090321</v>
      </c>
      <c r="D12" s="20">
        <v>30257681</v>
      </c>
      <c r="E12" s="21">
        <f t="shared" si="3"/>
        <v>1.8591390876330394</v>
      </c>
      <c r="F12" s="17">
        <v>14686685</v>
      </c>
      <c r="G12" s="22">
        <f t="shared" si="4"/>
        <v>5.1685353511918208</v>
      </c>
      <c r="H12" s="20">
        <v>11953001</v>
      </c>
      <c r="I12" s="21">
        <f t="shared" si="5"/>
        <v>3.5134826884474819</v>
      </c>
      <c r="J12" s="17">
        <v>71941</v>
      </c>
      <c r="K12" s="22">
        <f t="shared" si="6"/>
        <v>-3.7913234192789105</v>
      </c>
      <c r="L12" s="20">
        <v>71902</v>
      </c>
      <c r="M12" s="21">
        <f t="shared" si="7"/>
        <v>-3.7868650644971353</v>
      </c>
      <c r="N12" s="16" t="s">
        <v>258</v>
      </c>
      <c r="O12" s="17">
        <v>12963437</v>
      </c>
      <c r="P12" s="22">
        <f t="shared" si="8"/>
        <v>-9.3407237419709759</v>
      </c>
      <c r="Q12" s="20">
        <v>12563663</v>
      </c>
      <c r="R12" s="21">
        <f t="shared" si="9"/>
        <v>-8.5644258916044578</v>
      </c>
      <c r="S12" s="17">
        <f t="shared" si="0"/>
        <v>61537996</v>
      </c>
      <c r="T12" s="22">
        <f t="shared" si="10"/>
        <v>0.14318468203966006</v>
      </c>
      <c r="U12" s="20">
        <f t="shared" si="1"/>
        <v>54846247</v>
      </c>
      <c r="V12" s="21">
        <f t="shared" si="11"/>
        <v>-0.4024922617792015</v>
      </c>
      <c r="W12" s="29"/>
    </row>
    <row r="13" spans="1:23" ht="10.9" hidden="1" customHeight="1" x14ac:dyDescent="0.15">
      <c r="A13" s="16" t="s">
        <v>5</v>
      </c>
      <c r="B13" s="17">
        <v>39219016</v>
      </c>
      <c r="C13" s="22">
        <f t="shared" si="2"/>
        <v>15.977920822116602</v>
      </c>
      <c r="D13" s="20">
        <v>34425837</v>
      </c>
      <c r="E13" s="21">
        <f t="shared" si="3"/>
        <v>13.775530252962881</v>
      </c>
      <c r="F13" s="17">
        <v>15293235</v>
      </c>
      <c r="G13" s="22">
        <f t="shared" si="4"/>
        <v>4.129931294910989</v>
      </c>
      <c r="H13" s="20">
        <v>12259745</v>
      </c>
      <c r="I13" s="21">
        <f t="shared" si="5"/>
        <v>2.5662509356436942</v>
      </c>
      <c r="J13" s="17">
        <v>78949</v>
      </c>
      <c r="K13" s="22">
        <f t="shared" si="6"/>
        <v>9.7413158004475946</v>
      </c>
      <c r="L13" s="20">
        <v>78914</v>
      </c>
      <c r="M13" s="21">
        <f t="shared" si="7"/>
        <v>9.7521626658507472</v>
      </c>
      <c r="N13" s="16" t="s">
        <v>5</v>
      </c>
      <c r="O13" s="17">
        <v>12081811</v>
      </c>
      <c r="P13" s="22">
        <f t="shared" si="8"/>
        <v>-6.8008661591829451</v>
      </c>
      <c r="Q13" s="20">
        <v>11752800</v>
      </c>
      <c r="R13" s="21">
        <f t="shared" si="9"/>
        <v>-6.4540333499871707</v>
      </c>
      <c r="S13" s="17">
        <f t="shared" si="0"/>
        <v>66673011</v>
      </c>
      <c r="T13" s="22">
        <f t="shared" si="10"/>
        <v>8.3444625008588247</v>
      </c>
      <c r="U13" s="20">
        <f t="shared" si="1"/>
        <v>58517296</v>
      </c>
      <c r="V13" s="21">
        <f t="shared" si="11"/>
        <v>6.6933458546397873</v>
      </c>
      <c r="W13" s="29"/>
    </row>
    <row r="14" spans="1:23" ht="10.9" hidden="1" customHeight="1" x14ac:dyDescent="0.15">
      <c r="A14" s="16" t="s">
        <v>6</v>
      </c>
      <c r="B14" s="17">
        <v>48661973</v>
      </c>
      <c r="C14" s="22">
        <f t="shared" si="2"/>
        <v>24.077495977971509</v>
      </c>
      <c r="D14" s="20">
        <v>43388469</v>
      </c>
      <c r="E14" s="21">
        <f t="shared" si="3"/>
        <v>26.034608831732982</v>
      </c>
      <c r="F14" s="17">
        <v>16060061</v>
      </c>
      <c r="G14" s="22">
        <f t="shared" si="4"/>
        <v>5.0141516820999499</v>
      </c>
      <c r="H14" s="20">
        <v>12743712</v>
      </c>
      <c r="I14" s="21">
        <f t="shared" si="5"/>
        <v>3.9476106558497008</v>
      </c>
      <c r="J14" s="17">
        <v>73207</v>
      </c>
      <c r="K14" s="22">
        <f t="shared" si="6"/>
        <v>-7.2730496903063937</v>
      </c>
      <c r="L14" s="20">
        <v>73176</v>
      </c>
      <c r="M14" s="21">
        <f t="shared" si="7"/>
        <v>-7.2712066300022826</v>
      </c>
      <c r="N14" s="16" t="s">
        <v>6</v>
      </c>
      <c r="O14" s="17">
        <v>11839597</v>
      </c>
      <c r="P14" s="22">
        <f t="shared" si="8"/>
        <v>-2.0047822300812328</v>
      </c>
      <c r="Q14" s="20">
        <v>11764739</v>
      </c>
      <c r="R14" s="21">
        <f t="shared" si="9"/>
        <v>0.10158430331495083</v>
      </c>
      <c r="S14" s="17">
        <f t="shared" si="0"/>
        <v>76634838</v>
      </c>
      <c r="T14" s="22">
        <f t="shared" si="10"/>
        <v>14.941318609414537</v>
      </c>
      <c r="U14" s="20">
        <f t="shared" si="1"/>
        <v>67970096</v>
      </c>
      <c r="V14" s="21">
        <f t="shared" si="11"/>
        <v>16.153856459806335</v>
      </c>
      <c r="W14" s="29"/>
    </row>
    <row r="15" spans="1:23" ht="10.9" hidden="1" customHeight="1" x14ac:dyDescent="0.15">
      <c r="A15" s="16" t="s">
        <v>259</v>
      </c>
      <c r="B15" s="17">
        <v>51425218</v>
      </c>
      <c r="C15" s="22">
        <f t="shared" si="2"/>
        <v>5.6784483440488458</v>
      </c>
      <c r="D15" s="20">
        <v>46011841</v>
      </c>
      <c r="E15" s="21">
        <f t="shared" si="3"/>
        <v>6.0462423783609296</v>
      </c>
      <c r="F15" s="17">
        <v>18548609</v>
      </c>
      <c r="G15" s="22">
        <f t="shared" si="4"/>
        <v>15.495258704185488</v>
      </c>
      <c r="H15" s="20">
        <v>13933121</v>
      </c>
      <c r="I15" s="21">
        <f t="shared" si="5"/>
        <v>9.3333010036636068</v>
      </c>
      <c r="J15" s="17">
        <v>53487</v>
      </c>
      <c r="K15" s="22">
        <f t="shared" si="6"/>
        <v>-26.937314737661694</v>
      </c>
      <c r="L15" s="20">
        <v>53459</v>
      </c>
      <c r="M15" s="21">
        <f t="shared" si="7"/>
        <v>-26.944626653547616</v>
      </c>
      <c r="N15" s="16" t="s">
        <v>259</v>
      </c>
      <c r="O15" s="17">
        <v>13727780</v>
      </c>
      <c r="P15" s="22">
        <f t="shared" si="8"/>
        <v>15.948034379886408</v>
      </c>
      <c r="Q15" s="20">
        <v>13326754</v>
      </c>
      <c r="R15" s="21">
        <f t="shared" si="9"/>
        <v>13.277090124991304</v>
      </c>
      <c r="S15" s="17">
        <f t="shared" si="0"/>
        <v>83755094</v>
      </c>
      <c r="T15" s="22">
        <f t="shared" si="10"/>
        <v>9.2911477153510873</v>
      </c>
      <c r="U15" s="20">
        <f t="shared" si="1"/>
        <v>73325175</v>
      </c>
      <c r="V15" s="21">
        <f t="shared" si="11"/>
        <v>7.8785808982820811</v>
      </c>
      <c r="W15" s="29"/>
    </row>
    <row r="16" spans="1:23" ht="10.9" hidden="1" customHeight="1" x14ac:dyDescent="0.15">
      <c r="A16" s="16" t="s">
        <v>7</v>
      </c>
      <c r="B16" s="17">
        <v>57167121</v>
      </c>
      <c r="C16" s="22">
        <f t="shared" si="2"/>
        <v>11.165539444091422</v>
      </c>
      <c r="D16" s="20">
        <v>51826626</v>
      </c>
      <c r="E16" s="21">
        <f t="shared" si="3"/>
        <v>12.637583877593599</v>
      </c>
      <c r="F16" s="17">
        <v>19310309</v>
      </c>
      <c r="G16" s="22">
        <f t="shared" si="4"/>
        <v>4.1065073936271972</v>
      </c>
      <c r="H16" s="20">
        <v>14374283</v>
      </c>
      <c r="I16" s="21">
        <f t="shared" si="5"/>
        <v>3.1662827014851729</v>
      </c>
      <c r="J16" s="17">
        <v>41862</v>
      </c>
      <c r="K16" s="22">
        <f t="shared" si="6"/>
        <v>-21.734253183016435</v>
      </c>
      <c r="L16" s="20">
        <v>41862</v>
      </c>
      <c r="M16" s="21">
        <f t="shared" si="7"/>
        <v>-21.693260255522929</v>
      </c>
      <c r="N16" s="16" t="s">
        <v>7</v>
      </c>
      <c r="O16" s="17">
        <v>15864612</v>
      </c>
      <c r="P16" s="22">
        <f t="shared" si="8"/>
        <v>15.56575061663284</v>
      </c>
      <c r="Q16" s="20">
        <v>15513740</v>
      </c>
      <c r="R16" s="21">
        <f t="shared" si="9"/>
        <v>16.410492757651269</v>
      </c>
      <c r="S16" s="17">
        <f t="shared" si="0"/>
        <v>92383904</v>
      </c>
      <c r="T16" s="22">
        <f t="shared" si="10"/>
        <v>10.302430082640711</v>
      </c>
      <c r="U16" s="20">
        <f t="shared" si="1"/>
        <v>81756511</v>
      </c>
      <c r="V16" s="21">
        <f t="shared" si="11"/>
        <v>11.498555577944416</v>
      </c>
      <c r="W16" s="29"/>
    </row>
    <row r="17" spans="1:23" ht="10.9" hidden="1" customHeight="1" x14ac:dyDescent="0.15">
      <c r="A17" s="16" t="s">
        <v>8</v>
      </c>
      <c r="B17" s="17">
        <v>66590434</v>
      </c>
      <c r="C17" s="22">
        <f t="shared" si="2"/>
        <v>16.483798440715589</v>
      </c>
      <c r="D17" s="20">
        <v>61357752</v>
      </c>
      <c r="E17" s="21">
        <f t="shared" si="3"/>
        <v>18.390404191081245</v>
      </c>
      <c r="F17" s="17">
        <v>20226870</v>
      </c>
      <c r="G17" s="22">
        <f t="shared" si="4"/>
        <v>4.7464854135684789</v>
      </c>
      <c r="H17" s="20">
        <v>15364304</v>
      </c>
      <c r="I17" s="21">
        <f t="shared" si="5"/>
        <v>6.8874461425310756</v>
      </c>
      <c r="J17" s="17">
        <v>31432</v>
      </c>
      <c r="K17" s="22">
        <f t="shared" si="6"/>
        <v>-24.915197553867472</v>
      </c>
      <c r="L17" s="20">
        <v>31432</v>
      </c>
      <c r="M17" s="21">
        <f t="shared" si="7"/>
        <v>-24.915197553867472</v>
      </c>
      <c r="N17" s="16" t="s">
        <v>8</v>
      </c>
      <c r="O17" s="17">
        <v>16207321</v>
      </c>
      <c r="P17" s="22">
        <f t="shared" si="8"/>
        <v>2.1602104104405413</v>
      </c>
      <c r="Q17" s="20">
        <v>15950253</v>
      </c>
      <c r="R17" s="21">
        <f t="shared" si="9"/>
        <v>2.8137186777656495</v>
      </c>
      <c r="S17" s="17">
        <f t="shared" si="0"/>
        <v>103056057</v>
      </c>
      <c r="T17" s="22">
        <f t="shared" si="10"/>
        <v>11.551961475886529</v>
      </c>
      <c r="U17" s="20">
        <f t="shared" si="1"/>
        <v>92703741</v>
      </c>
      <c r="V17" s="21">
        <f t="shared" si="11"/>
        <v>13.390040580376535</v>
      </c>
      <c r="W17" s="29"/>
    </row>
    <row r="18" spans="1:23" ht="10.9" hidden="1" customHeight="1" x14ac:dyDescent="0.15">
      <c r="A18" s="16" t="s">
        <v>260</v>
      </c>
      <c r="B18" s="17">
        <v>74696757</v>
      </c>
      <c r="C18" s="22">
        <f t="shared" si="2"/>
        <v>12.173404666502094</v>
      </c>
      <c r="D18" s="20">
        <v>69866704</v>
      </c>
      <c r="E18" s="21">
        <f t="shared" si="3"/>
        <v>13.867770122999289</v>
      </c>
      <c r="F18" s="17">
        <v>21554476</v>
      </c>
      <c r="G18" s="22">
        <f t="shared" si="4"/>
        <v>6.5635760747955629</v>
      </c>
      <c r="H18" s="20">
        <v>16696443</v>
      </c>
      <c r="I18" s="21">
        <f t="shared" si="5"/>
        <v>8.6703504434694878</v>
      </c>
      <c r="J18" s="17"/>
      <c r="K18" s="22"/>
      <c r="L18" s="20"/>
      <c r="M18" s="21"/>
      <c r="N18" s="16" t="s">
        <v>260</v>
      </c>
      <c r="O18" s="17">
        <v>16131667</v>
      </c>
      <c r="P18" s="22">
        <f t="shared" si="8"/>
        <v>-0.46678905168843698</v>
      </c>
      <c r="Q18" s="20">
        <v>16109551</v>
      </c>
      <c r="R18" s="21">
        <f t="shared" si="9"/>
        <v>0.99871770059070286</v>
      </c>
      <c r="S18" s="17">
        <f t="shared" si="0"/>
        <v>112382900</v>
      </c>
      <c r="T18" s="22">
        <f t="shared" si="10"/>
        <v>9.0502618395345706</v>
      </c>
      <c r="U18" s="20">
        <f t="shared" si="1"/>
        <v>102672698</v>
      </c>
      <c r="V18" s="21">
        <f t="shared" si="11"/>
        <v>10.753564950523426</v>
      </c>
      <c r="W18" s="29"/>
    </row>
    <row r="19" spans="1:23" ht="10.9" hidden="1" customHeight="1" x14ac:dyDescent="0.15">
      <c r="A19" s="16" t="s">
        <v>9</v>
      </c>
      <c r="B19" s="17">
        <v>103151747</v>
      </c>
      <c r="C19" s="22">
        <f t="shared" si="2"/>
        <v>38.094009891219258</v>
      </c>
      <c r="D19" s="20">
        <v>97931147</v>
      </c>
      <c r="E19" s="21">
        <f t="shared" si="3"/>
        <v>40.168551532071717</v>
      </c>
      <c r="F19" s="17">
        <v>22016771</v>
      </c>
      <c r="G19" s="22">
        <f t="shared" si="4"/>
        <v>2.1447749414089259</v>
      </c>
      <c r="H19" s="20">
        <v>17834364</v>
      </c>
      <c r="I19" s="21">
        <f t="shared" si="5"/>
        <v>6.8153498322966186</v>
      </c>
      <c r="J19" s="17"/>
      <c r="K19" s="22"/>
      <c r="L19" s="20"/>
      <c r="M19" s="21"/>
      <c r="N19" s="16" t="s">
        <v>9</v>
      </c>
      <c r="O19" s="17"/>
      <c r="P19" s="22"/>
      <c r="Q19" s="20"/>
      <c r="R19" s="21"/>
      <c r="S19" s="17">
        <f t="shared" si="0"/>
        <v>125168518</v>
      </c>
      <c r="T19" s="22">
        <f t="shared" si="10"/>
        <v>11.376835799752456</v>
      </c>
      <c r="U19" s="20">
        <f t="shared" si="1"/>
        <v>115765511</v>
      </c>
      <c r="V19" s="21">
        <f t="shared" si="11"/>
        <v>12.751990797008176</v>
      </c>
      <c r="W19" s="29"/>
    </row>
    <row r="20" spans="1:23" ht="10.9" hidden="1" customHeight="1" x14ac:dyDescent="0.15">
      <c r="A20" s="16" t="s">
        <v>10</v>
      </c>
      <c r="B20" s="17">
        <v>127328467</v>
      </c>
      <c r="C20" s="22">
        <f t="shared" si="2"/>
        <v>23.438013124489302</v>
      </c>
      <c r="D20" s="20">
        <v>120320519</v>
      </c>
      <c r="E20" s="21">
        <f t="shared" si="3"/>
        <v>22.862360633844105</v>
      </c>
      <c r="F20" s="17">
        <v>29871233</v>
      </c>
      <c r="G20" s="22">
        <f t="shared" si="4"/>
        <v>35.674904371762779</v>
      </c>
      <c r="H20" s="20">
        <v>21252267</v>
      </c>
      <c r="I20" s="21">
        <f t="shared" si="5"/>
        <v>19.164703602550674</v>
      </c>
      <c r="J20" s="17"/>
      <c r="K20" s="22"/>
      <c r="L20" s="20"/>
      <c r="M20" s="21"/>
      <c r="N20" s="16" t="s">
        <v>10</v>
      </c>
      <c r="O20" s="17"/>
      <c r="P20" s="22"/>
      <c r="Q20" s="20"/>
      <c r="R20" s="21"/>
      <c r="S20" s="17">
        <f t="shared" si="0"/>
        <v>157199700</v>
      </c>
      <c r="T20" s="22">
        <f t="shared" si="10"/>
        <v>25.590445993776157</v>
      </c>
      <c r="U20" s="20">
        <f t="shared" si="1"/>
        <v>141572786</v>
      </c>
      <c r="V20" s="21">
        <f t="shared" si="11"/>
        <v>22.292714623788072</v>
      </c>
      <c r="W20" s="29"/>
    </row>
    <row r="21" spans="1:23" ht="10.9" hidden="1" customHeight="1" x14ac:dyDescent="0.15">
      <c r="A21" s="16" t="s">
        <v>261</v>
      </c>
      <c r="B21" s="17">
        <v>140575130</v>
      </c>
      <c r="C21" s="22">
        <f t="shared" si="2"/>
        <v>10.403536076500458</v>
      </c>
      <c r="D21" s="20">
        <v>133736239</v>
      </c>
      <c r="E21" s="21">
        <f t="shared" si="3"/>
        <v>11.149985149249559</v>
      </c>
      <c r="F21" s="17">
        <v>35385505</v>
      </c>
      <c r="G21" s="22">
        <f t="shared" si="4"/>
        <v>18.460141903081137</v>
      </c>
      <c r="H21" s="20">
        <v>25719201</v>
      </c>
      <c r="I21" s="21">
        <f t="shared" si="5"/>
        <v>21.018623566135332</v>
      </c>
      <c r="J21" s="17"/>
      <c r="K21" s="22"/>
      <c r="L21" s="20"/>
      <c r="M21" s="21"/>
      <c r="N21" s="16" t="s">
        <v>261</v>
      </c>
      <c r="O21" s="17"/>
      <c r="P21" s="22"/>
      <c r="Q21" s="20"/>
      <c r="R21" s="21"/>
      <c r="S21" s="17">
        <f t="shared" si="0"/>
        <v>175960635</v>
      </c>
      <c r="T21" s="22">
        <f t="shared" si="10"/>
        <v>11.934459798587397</v>
      </c>
      <c r="U21" s="20">
        <f t="shared" si="1"/>
        <v>159455440</v>
      </c>
      <c r="V21" s="21">
        <f t="shared" si="11"/>
        <v>12.631420561293467</v>
      </c>
      <c r="W21" s="29"/>
    </row>
    <row r="22" spans="1:23" ht="10.9" hidden="1" customHeight="1" x14ac:dyDescent="0.15">
      <c r="A22" s="16" t="s">
        <v>11</v>
      </c>
      <c r="B22" s="17">
        <v>160144783</v>
      </c>
      <c r="C22" s="22">
        <f t="shared" si="2"/>
        <v>13.921134556304523</v>
      </c>
      <c r="D22" s="20">
        <v>151780008</v>
      </c>
      <c r="E22" s="21">
        <f t="shared" si="3"/>
        <v>13.492056554693448</v>
      </c>
      <c r="F22" s="17">
        <v>38320838</v>
      </c>
      <c r="G22" s="22">
        <f t="shared" si="4"/>
        <v>8.2952977497424456</v>
      </c>
      <c r="H22" s="20">
        <v>29353017</v>
      </c>
      <c r="I22" s="21">
        <f t="shared" si="5"/>
        <v>14.128805945410193</v>
      </c>
      <c r="J22" s="17"/>
      <c r="K22" s="22"/>
      <c r="L22" s="20"/>
      <c r="M22" s="21"/>
      <c r="N22" s="16" t="s">
        <v>11</v>
      </c>
      <c r="O22" s="17"/>
      <c r="P22" s="22"/>
      <c r="Q22" s="20"/>
      <c r="R22" s="21"/>
      <c r="S22" s="17">
        <f t="shared" si="0"/>
        <v>198465621</v>
      </c>
      <c r="T22" s="22">
        <f t="shared" si="10"/>
        <v>12.789784487877071</v>
      </c>
      <c r="U22" s="20">
        <f t="shared" si="1"/>
        <v>181133025</v>
      </c>
      <c r="V22" s="21">
        <f t="shared" si="11"/>
        <v>13.594760391994143</v>
      </c>
      <c r="W22" s="29"/>
    </row>
    <row r="23" spans="1:23" ht="10.9" hidden="1" customHeight="1" x14ac:dyDescent="0.15">
      <c r="A23" s="16" t="s">
        <v>12</v>
      </c>
      <c r="B23" s="17">
        <v>171038859</v>
      </c>
      <c r="C23" s="22">
        <f t="shared" si="2"/>
        <v>6.8026418319228128</v>
      </c>
      <c r="D23" s="20">
        <v>161782010</v>
      </c>
      <c r="E23" s="21">
        <f t="shared" si="3"/>
        <v>6.5898019981656546</v>
      </c>
      <c r="F23" s="17">
        <v>44201240</v>
      </c>
      <c r="G23" s="22">
        <f t="shared" si="4"/>
        <v>15.345181125736346</v>
      </c>
      <c r="H23" s="20">
        <v>33225903</v>
      </c>
      <c r="I23" s="21">
        <f t="shared" si="5"/>
        <v>13.194166718875948</v>
      </c>
      <c r="J23" s="17">
        <v>497469</v>
      </c>
      <c r="K23" s="22"/>
      <c r="L23" s="20">
        <v>488211</v>
      </c>
      <c r="M23" s="21"/>
      <c r="N23" s="16" t="s">
        <v>12</v>
      </c>
      <c r="O23" s="17"/>
      <c r="P23" s="22"/>
      <c r="Q23" s="20"/>
      <c r="R23" s="21"/>
      <c r="S23" s="17">
        <f t="shared" si="0"/>
        <v>215737568</v>
      </c>
      <c r="T23" s="22">
        <f t="shared" si="10"/>
        <v>8.7027400075502186</v>
      </c>
      <c r="U23" s="20">
        <f t="shared" si="1"/>
        <v>195496124</v>
      </c>
      <c r="V23" s="21">
        <f t="shared" si="11"/>
        <v>7.9295860045400275</v>
      </c>
      <c r="W23" s="29"/>
    </row>
    <row r="24" spans="1:23" ht="10.9" hidden="1" customHeight="1" x14ac:dyDescent="0.15">
      <c r="A24" s="16" t="s">
        <v>262</v>
      </c>
      <c r="B24" s="17">
        <v>191678517</v>
      </c>
      <c r="C24" s="22">
        <f t="shared" si="2"/>
        <v>12.067233212775335</v>
      </c>
      <c r="D24" s="20">
        <v>181557088</v>
      </c>
      <c r="E24" s="21">
        <f t="shared" si="3"/>
        <v>12.223286136697141</v>
      </c>
      <c r="F24" s="17">
        <v>55948311</v>
      </c>
      <c r="G24" s="22">
        <f t="shared" si="4"/>
        <v>26.576338129880511</v>
      </c>
      <c r="H24" s="20">
        <v>44252002</v>
      </c>
      <c r="I24" s="21">
        <f t="shared" si="5"/>
        <v>33.185250074316997</v>
      </c>
      <c r="J24" s="17">
        <v>509594</v>
      </c>
      <c r="K24" s="22">
        <f t="shared" si="6"/>
        <v>2.4373378039636719</v>
      </c>
      <c r="L24" s="20">
        <v>505473</v>
      </c>
      <c r="M24" s="21">
        <f t="shared" si="7"/>
        <v>3.535766297768788</v>
      </c>
      <c r="N24" s="16" t="s">
        <v>262</v>
      </c>
      <c r="O24" s="17"/>
      <c r="P24" s="22"/>
      <c r="Q24" s="20"/>
      <c r="R24" s="21"/>
      <c r="S24" s="17">
        <f t="shared" si="0"/>
        <v>248136422</v>
      </c>
      <c r="T24" s="22">
        <f t="shared" si="10"/>
        <v>15.017715412458912</v>
      </c>
      <c r="U24" s="20">
        <f t="shared" si="1"/>
        <v>226314563</v>
      </c>
      <c r="V24" s="21">
        <f t="shared" si="11"/>
        <v>15.764219959675515</v>
      </c>
      <c r="W24" s="29"/>
    </row>
    <row r="25" spans="1:23" ht="10.9" hidden="1" customHeight="1" x14ac:dyDescent="0.15">
      <c r="A25" s="16" t="s">
        <v>13</v>
      </c>
      <c r="B25" s="17">
        <v>209992979</v>
      </c>
      <c r="C25" s="22">
        <f t="shared" si="2"/>
        <v>9.5547807269397822</v>
      </c>
      <c r="D25" s="20">
        <v>198167569</v>
      </c>
      <c r="E25" s="21">
        <f t="shared" si="3"/>
        <v>9.148902520401748</v>
      </c>
      <c r="F25" s="17">
        <v>79482535</v>
      </c>
      <c r="G25" s="22">
        <f t="shared" si="4"/>
        <v>42.064226031774211</v>
      </c>
      <c r="H25" s="20">
        <v>55144278</v>
      </c>
      <c r="I25" s="21">
        <f t="shared" si="5"/>
        <v>24.614199375657634</v>
      </c>
      <c r="J25" s="17">
        <v>455696</v>
      </c>
      <c r="K25" s="22">
        <f t="shared" si="6"/>
        <v>-10.576655141151576</v>
      </c>
      <c r="L25" s="20">
        <v>453152</v>
      </c>
      <c r="M25" s="21">
        <f t="shared" si="7"/>
        <v>-10.350899058901263</v>
      </c>
      <c r="N25" s="16" t="s">
        <v>13</v>
      </c>
      <c r="O25" s="17"/>
      <c r="P25" s="22"/>
      <c r="Q25" s="20"/>
      <c r="R25" s="21"/>
      <c r="S25" s="17">
        <f t="shared" si="0"/>
        <v>289931210</v>
      </c>
      <c r="T25" s="22">
        <f t="shared" si="10"/>
        <v>16.843471693164005</v>
      </c>
      <c r="U25" s="20">
        <f t="shared" si="1"/>
        <v>253764999</v>
      </c>
      <c r="V25" s="21">
        <f t="shared" si="11"/>
        <v>12.129328151100907</v>
      </c>
      <c r="W25" s="29"/>
    </row>
    <row r="26" spans="1:23" ht="10.9" hidden="1" customHeight="1" x14ac:dyDescent="0.15">
      <c r="A26" s="16" t="s">
        <v>14</v>
      </c>
      <c r="B26" s="17">
        <v>237597126</v>
      </c>
      <c r="C26" s="22">
        <f t="shared" si="2"/>
        <v>13.145271395002212</v>
      </c>
      <c r="D26" s="20">
        <v>223507018</v>
      </c>
      <c r="E26" s="21">
        <f t="shared" si="3"/>
        <v>12.786879875384642</v>
      </c>
      <c r="F26" s="17">
        <v>80090152</v>
      </c>
      <c r="G26" s="22">
        <f t="shared" si="4"/>
        <v>0.76446605534160028</v>
      </c>
      <c r="H26" s="20">
        <v>57935536</v>
      </c>
      <c r="I26" s="21">
        <f t="shared" si="5"/>
        <v>5.0617364144290633</v>
      </c>
      <c r="J26" s="17">
        <v>404299</v>
      </c>
      <c r="K26" s="22">
        <f t="shared" si="6"/>
        <v>-11.278791123907155</v>
      </c>
      <c r="L26" s="20">
        <v>402653</v>
      </c>
      <c r="M26" s="21">
        <f t="shared" si="7"/>
        <v>-11.143942871266148</v>
      </c>
      <c r="N26" s="16" t="s">
        <v>14</v>
      </c>
      <c r="O26" s="17"/>
      <c r="P26" s="22"/>
      <c r="Q26" s="20"/>
      <c r="R26" s="21"/>
      <c r="S26" s="17">
        <f t="shared" si="0"/>
        <v>318091577</v>
      </c>
      <c r="T26" s="22">
        <f t="shared" si="10"/>
        <v>9.7127753166001014</v>
      </c>
      <c r="U26" s="20">
        <f t="shared" si="1"/>
        <v>281845207</v>
      </c>
      <c r="V26" s="21">
        <f t="shared" si="11"/>
        <v>11.065437751720836</v>
      </c>
      <c r="W26" s="29"/>
    </row>
    <row r="27" spans="1:23" ht="10.9" hidden="1" customHeight="1" x14ac:dyDescent="0.15">
      <c r="A27" s="16" t="s">
        <v>15</v>
      </c>
      <c r="B27" s="17">
        <v>265870873</v>
      </c>
      <c r="C27" s="22">
        <f t="shared" si="2"/>
        <v>11.899869108686104</v>
      </c>
      <c r="D27" s="20">
        <v>251628436</v>
      </c>
      <c r="E27" s="21">
        <f t="shared" si="3"/>
        <v>12.581894855757952</v>
      </c>
      <c r="F27" s="17">
        <v>93067657</v>
      </c>
      <c r="G27" s="22">
        <f t="shared" si="4"/>
        <v>16.203621389056664</v>
      </c>
      <c r="H27" s="20">
        <v>65191988</v>
      </c>
      <c r="I27" s="21">
        <f t="shared" si="5"/>
        <v>12.525045077687722</v>
      </c>
      <c r="J27" s="17">
        <v>1695557</v>
      </c>
      <c r="K27" s="22">
        <f t="shared" si="6"/>
        <v>319.38194257220528</v>
      </c>
      <c r="L27" s="20">
        <v>1693910</v>
      </c>
      <c r="M27" s="21">
        <f t="shared" si="7"/>
        <v>320.68729153886846</v>
      </c>
      <c r="N27" s="16" t="s">
        <v>15</v>
      </c>
      <c r="O27" s="17"/>
      <c r="P27" s="22"/>
      <c r="Q27" s="20"/>
      <c r="R27" s="21"/>
      <c r="S27" s="17">
        <f t="shared" si="0"/>
        <v>360634087</v>
      </c>
      <c r="T27" s="22">
        <f t="shared" si="10"/>
        <v>13.374296295811689</v>
      </c>
      <c r="U27" s="20">
        <f t="shared" si="1"/>
        <v>318514334</v>
      </c>
      <c r="V27" s="21">
        <f t="shared" si="11"/>
        <v>13.010378068980245</v>
      </c>
      <c r="W27" s="29"/>
    </row>
    <row r="28" spans="1:23" ht="10.9" hidden="1" customHeight="1" x14ac:dyDescent="0.15">
      <c r="A28" s="16" t="s">
        <v>16</v>
      </c>
      <c r="B28" s="17">
        <v>286600639</v>
      </c>
      <c r="C28" s="22">
        <f t="shared" si="2"/>
        <v>7.7969300533345773</v>
      </c>
      <c r="D28" s="20">
        <v>273127621</v>
      </c>
      <c r="E28" s="21">
        <f t="shared" si="3"/>
        <v>8.5440204381352203</v>
      </c>
      <c r="F28" s="17">
        <v>99434196</v>
      </c>
      <c r="G28" s="22">
        <f t="shared" si="4"/>
        <v>6.8407642410080172</v>
      </c>
      <c r="H28" s="20">
        <v>68973597</v>
      </c>
      <c r="I28" s="21">
        <f t="shared" si="5"/>
        <v>5.8007266168965401</v>
      </c>
      <c r="J28" s="17">
        <v>1405006</v>
      </c>
      <c r="K28" s="22">
        <f t="shared" si="6"/>
        <v>-17.136020788448874</v>
      </c>
      <c r="L28" s="20">
        <v>1404044</v>
      </c>
      <c r="M28" s="21">
        <f t="shared" si="7"/>
        <v>-17.112243271484317</v>
      </c>
      <c r="N28" s="16" t="s">
        <v>16</v>
      </c>
      <c r="O28" s="17"/>
      <c r="P28" s="22"/>
      <c r="Q28" s="20"/>
      <c r="R28" s="21"/>
      <c r="S28" s="17">
        <f t="shared" si="0"/>
        <v>387439841</v>
      </c>
      <c r="T28" s="22">
        <f t="shared" si="10"/>
        <v>7.4329507293635118</v>
      </c>
      <c r="U28" s="20">
        <f t="shared" si="1"/>
        <v>343505262</v>
      </c>
      <c r="V28" s="21">
        <f t="shared" si="11"/>
        <v>7.8460921008346247</v>
      </c>
      <c r="W28" s="29"/>
    </row>
    <row r="29" spans="1:23" ht="10.9" hidden="1" customHeight="1" x14ac:dyDescent="0.15">
      <c r="A29" s="16" t="s">
        <v>17</v>
      </c>
      <c r="B29" s="17">
        <v>309944824</v>
      </c>
      <c r="C29" s="22">
        <f t="shared" si="2"/>
        <v>8.1451964243526902</v>
      </c>
      <c r="D29" s="20">
        <v>297427783</v>
      </c>
      <c r="E29" s="21">
        <f t="shared" si="3"/>
        <v>8.8969991065092557</v>
      </c>
      <c r="F29" s="17">
        <v>99460371</v>
      </c>
      <c r="G29" s="22">
        <f t="shared" si="4"/>
        <v>2.632394191633125E-2</v>
      </c>
      <c r="H29" s="20">
        <v>70583583</v>
      </c>
      <c r="I29" s="21">
        <f t="shared" si="5"/>
        <v>2.3342062325675101</v>
      </c>
      <c r="J29" s="17">
        <v>1565564</v>
      </c>
      <c r="K29" s="22">
        <f t="shared" si="6"/>
        <v>11.427566857365719</v>
      </c>
      <c r="L29" s="20">
        <v>1544726</v>
      </c>
      <c r="M29" s="21">
        <f t="shared" si="7"/>
        <v>10.019771460153663</v>
      </c>
      <c r="N29" s="16" t="s">
        <v>17</v>
      </c>
      <c r="O29" s="17"/>
      <c r="P29" s="22"/>
      <c r="Q29" s="20"/>
      <c r="R29" s="21"/>
      <c r="S29" s="17">
        <f t="shared" si="0"/>
        <v>410970759</v>
      </c>
      <c r="T29" s="22">
        <f t="shared" si="10"/>
        <v>6.0734378630926642</v>
      </c>
      <c r="U29" s="20">
        <f t="shared" si="1"/>
        <v>369556092</v>
      </c>
      <c r="V29" s="21">
        <f t="shared" si="11"/>
        <v>7.5838226897380139</v>
      </c>
      <c r="W29" s="29"/>
    </row>
    <row r="30" spans="1:23" ht="10.9" hidden="1" customHeight="1" x14ac:dyDescent="0.15">
      <c r="A30" s="16" t="s">
        <v>263</v>
      </c>
      <c r="B30" s="17">
        <v>355961328</v>
      </c>
      <c r="C30" s="22">
        <f t="shared" si="2"/>
        <v>14.846676065156686</v>
      </c>
      <c r="D30" s="20">
        <v>343711945</v>
      </c>
      <c r="E30" s="21">
        <f t="shared" si="3"/>
        <v>15.561479002787038</v>
      </c>
      <c r="F30" s="17">
        <v>102171045</v>
      </c>
      <c r="G30" s="22">
        <f t="shared" si="4"/>
        <v>2.7253809459447922</v>
      </c>
      <c r="H30" s="20">
        <v>78124092</v>
      </c>
      <c r="I30" s="21">
        <f t="shared" si="5"/>
        <v>10.683091845875836</v>
      </c>
      <c r="J30" s="17">
        <v>2341948</v>
      </c>
      <c r="K30" s="22">
        <f t="shared" si="6"/>
        <v>49.591329386725818</v>
      </c>
      <c r="L30" s="20">
        <v>1755874</v>
      </c>
      <c r="M30" s="21">
        <f t="shared" si="7"/>
        <v>13.668961356253462</v>
      </c>
      <c r="N30" s="16" t="s">
        <v>263</v>
      </c>
      <c r="O30" s="17"/>
      <c r="P30" s="22"/>
      <c r="Q30" s="20"/>
      <c r="R30" s="21"/>
      <c r="S30" s="17">
        <f t="shared" si="0"/>
        <v>460474321</v>
      </c>
      <c r="T30" s="22">
        <f t="shared" si="10"/>
        <v>12.04551927744329</v>
      </c>
      <c r="U30" s="20">
        <f t="shared" si="1"/>
        <v>423591911</v>
      </c>
      <c r="V30" s="21">
        <f t="shared" si="11"/>
        <v>14.621817951251643</v>
      </c>
      <c r="W30" s="29"/>
    </row>
    <row r="31" spans="1:23" ht="10.9" hidden="1" customHeight="1" x14ac:dyDescent="0.15">
      <c r="A31" s="16" t="s">
        <v>18</v>
      </c>
      <c r="B31" s="17">
        <v>371450777</v>
      </c>
      <c r="C31" s="22">
        <f t="shared" si="2"/>
        <v>4.3514415138938887</v>
      </c>
      <c r="D31" s="20">
        <v>359655634</v>
      </c>
      <c r="E31" s="21">
        <f t="shared" si="3"/>
        <v>4.6386775996394363</v>
      </c>
      <c r="F31" s="17">
        <v>207299640</v>
      </c>
      <c r="G31" s="22">
        <f t="shared" si="4"/>
        <v>102.894704659231</v>
      </c>
      <c r="H31" s="20">
        <v>147931317</v>
      </c>
      <c r="I31" s="21">
        <f t="shared" si="5"/>
        <v>89.354286511259545</v>
      </c>
      <c r="J31" s="17">
        <v>2282595</v>
      </c>
      <c r="K31" s="22">
        <f t="shared" si="6"/>
        <v>-2.5343432048875627</v>
      </c>
      <c r="L31" s="20">
        <v>1734374</v>
      </c>
      <c r="M31" s="21">
        <f t="shared" si="7"/>
        <v>-1.2244614362989665</v>
      </c>
      <c r="N31" s="16" t="s">
        <v>18</v>
      </c>
      <c r="O31" s="17"/>
      <c r="P31" s="22"/>
      <c r="Q31" s="20"/>
      <c r="R31" s="21"/>
      <c r="S31" s="17">
        <f t="shared" si="0"/>
        <v>581033012</v>
      </c>
      <c r="T31" s="22">
        <f t="shared" si="10"/>
        <v>26.181414576644755</v>
      </c>
      <c r="U31" s="20">
        <f t="shared" si="1"/>
        <v>509321325</v>
      </c>
      <c r="V31" s="21">
        <f t="shared" si="11"/>
        <v>20.238680620131106</v>
      </c>
      <c r="W31" s="29"/>
    </row>
    <row r="32" spans="1:23" ht="10.9" hidden="1" customHeight="1" x14ac:dyDescent="0.15">
      <c r="A32" s="16" t="s">
        <v>19</v>
      </c>
      <c r="B32" s="17">
        <v>386985545</v>
      </c>
      <c r="C32" s="22">
        <f t="shared" si="2"/>
        <v>4.1821875095983359</v>
      </c>
      <c r="D32" s="20">
        <v>373902697</v>
      </c>
      <c r="E32" s="21">
        <f t="shared" si="3"/>
        <v>3.9613067760256371</v>
      </c>
      <c r="F32" s="17">
        <v>202600455</v>
      </c>
      <c r="G32" s="22">
        <f t="shared" si="4"/>
        <v>-2.2668563244972404</v>
      </c>
      <c r="H32" s="20">
        <v>152137420</v>
      </c>
      <c r="I32" s="21">
        <f t="shared" si="5"/>
        <v>2.843280980186222</v>
      </c>
      <c r="J32" s="17">
        <v>2327548</v>
      </c>
      <c r="K32" s="22">
        <f t="shared" si="6"/>
        <v>1.9693813400975699</v>
      </c>
      <c r="L32" s="20">
        <v>1895446</v>
      </c>
      <c r="M32" s="21">
        <f t="shared" si="7"/>
        <v>9.2870395889237187</v>
      </c>
      <c r="N32" s="16" t="s">
        <v>19</v>
      </c>
      <c r="O32" s="17"/>
      <c r="P32" s="22"/>
      <c r="Q32" s="20"/>
      <c r="R32" s="21"/>
      <c r="S32" s="17">
        <f t="shared" si="0"/>
        <v>591913548</v>
      </c>
      <c r="T32" s="22">
        <f t="shared" si="10"/>
        <v>1.8726192445671188</v>
      </c>
      <c r="U32" s="20">
        <f t="shared" si="1"/>
        <v>527935563</v>
      </c>
      <c r="V32" s="21">
        <f t="shared" si="11"/>
        <v>3.6547140452051678</v>
      </c>
      <c r="W32" s="29"/>
    </row>
    <row r="33" spans="1:23" ht="10.9" hidden="1" customHeight="1" x14ac:dyDescent="0.15">
      <c r="A33" s="16" t="s">
        <v>264</v>
      </c>
      <c r="B33" s="17">
        <v>394995352</v>
      </c>
      <c r="C33" s="22">
        <f t="shared" si="2"/>
        <v>2.0697948808398081</v>
      </c>
      <c r="D33" s="20">
        <v>382469646</v>
      </c>
      <c r="E33" s="21">
        <f t="shared" si="3"/>
        <v>2.2912241791077435</v>
      </c>
      <c r="F33" s="17">
        <v>202004161</v>
      </c>
      <c r="G33" s="22">
        <f t="shared" si="4"/>
        <v>-0.29432016823456308</v>
      </c>
      <c r="H33" s="20">
        <v>155759448</v>
      </c>
      <c r="I33" s="21">
        <f t="shared" si="5"/>
        <v>2.3807607622108975</v>
      </c>
      <c r="J33" s="17">
        <v>3372441</v>
      </c>
      <c r="K33" s="22">
        <f t="shared" si="6"/>
        <v>44.892436160285428</v>
      </c>
      <c r="L33" s="20">
        <v>3021194</v>
      </c>
      <c r="M33" s="21">
        <f t="shared" si="7"/>
        <v>59.392248578962409</v>
      </c>
      <c r="N33" s="16" t="s">
        <v>264</v>
      </c>
      <c r="O33" s="17"/>
      <c r="P33" s="22"/>
      <c r="Q33" s="20"/>
      <c r="R33" s="21"/>
      <c r="S33" s="17">
        <f t="shared" si="0"/>
        <v>600371954</v>
      </c>
      <c r="T33" s="22">
        <f t="shared" si="10"/>
        <v>1.428993478621976</v>
      </c>
      <c r="U33" s="20">
        <f t="shared" si="1"/>
        <v>541250288</v>
      </c>
      <c r="V33" s="21">
        <f t="shared" si="11"/>
        <v>2.5220360083982456</v>
      </c>
      <c r="W33" s="29"/>
    </row>
    <row r="34" spans="1:23" ht="10.9" hidden="1" customHeight="1" x14ac:dyDescent="0.15">
      <c r="A34" s="16" t="s">
        <v>20</v>
      </c>
      <c r="B34" s="17">
        <v>431944798</v>
      </c>
      <c r="C34" s="22">
        <f t="shared" si="2"/>
        <v>9.3544002006383096</v>
      </c>
      <c r="D34" s="20">
        <v>418888894</v>
      </c>
      <c r="E34" s="21">
        <f t="shared" si="3"/>
        <v>9.5221276723225259</v>
      </c>
      <c r="F34" s="17">
        <v>446773129</v>
      </c>
      <c r="G34" s="22">
        <f t="shared" si="4"/>
        <v>121.17026044824888</v>
      </c>
      <c r="H34" s="20">
        <v>228524438</v>
      </c>
      <c r="I34" s="21">
        <f t="shared" si="5"/>
        <v>46.71626083317912</v>
      </c>
      <c r="J34" s="17">
        <v>3003213</v>
      </c>
      <c r="K34" s="22">
        <f t="shared" si="6"/>
        <v>-10.948390201637324</v>
      </c>
      <c r="L34" s="20">
        <v>2718353</v>
      </c>
      <c r="M34" s="21">
        <f t="shared" si="7"/>
        <v>-10.023884596619752</v>
      </c>
      <c r="N34" s="16" t="s">
        <v>20</v>
      </c>
      <c r="O34" s="17"/>
      <c r="P34" s="22"/>
      <c r="Q34" s="20"/>
      <c r="R34" s="21"/>
      <c r="S34" s="17">
        <f t="shared" si="0"/>
        <v>881721140</v>
      </c>
      <c r="T34" s="22">
        <f t="shared" si="10"/>
        <v>46.862479855279844</v>
      </c>
      <c r="U34" s="20">
        <f t="shared" si="1"/>
        <v>650131685</v>
      </c>
      <c r="V34" s="21">
        <f t="shared" si="11"/>
        <v>20.116644630773848</v>
      </c>
      <c r="W34" s="29"/>
    </row>
    <row r="35" spans="1:23" ht="10.9" hidden="1" customHeight="1" x14ac:dyDescent="0.15">
      <c r="A35" s="16" t="s">
        <v>517</v>
      </c>
      <c r="B35" s="17">
        <v>492078329</v>
      </c>
      <c r="C35" s="22">
        <f t="shared" si="2"/>
        <v>13.92157777531564</v>
      </c>
      <c r="D35" s="20">
        <v>479225542</v>
      </c>
      <c r="E35" s="21">
        <f t="shared" si="3"/>
        <v>14.403974147856019</v>
      </c>
      <c r="F35" s="17">
        <v>473505394</v>
      </c>
      <c r="G35" s="22">
        <f t="shared" si="4"/>
        <v>5.9834093110823687</v>
      </c>
      <c r="H35" s="20">
        <v>245739504</v>
      </c>
      <c r="I35" s="21">
        <f t="shared" si="5"/>
        <v>7.5331400661840888</v>
      </c>
      <c r="J35" s="17">
        <v>2628838</v>
      </c>
      <c r="K35" s="22">
        <f t="shared" si="6"/>
        <v>-12.465815777968459</v>
      </c>
      <c r="L35" s="20">
        <v>2597403</v>
      </c>
      <c r="M35" s="21">
        <f t="shared" si="7"/>
        <v>-4.4493853447289666</v>
      </c>
      <c r="N35" s="16" t="s">
        <v>517</v>
      </c>
      <c r="O35" s="17"/>
      <c r="P35" s="22"/>
      <c r="Q35" s="20"/>
      <c r="R35" s="21"/>
      <c r="S35" s="17">
        <f t="shared" si="0"/>
        <v>968212561</v>
      </c>
      <c r="T35" s="22">
        <f t="shared" si="10"/>
        <v>9.8093849717610198</v>
      </c>
      <c r="U35" s="20">
        <f t="shared" si="1"/>
        <v>727562449</v>
      </c>
      <c r="V35" s="21">
        <f t="shared" si="11"/>
        <v>11.910012353881811</v>
      </c>
      <c r="W35" s="29"/>
    </row>
    <row r="36" spans="1:23" ht="10.9" hidden="1" customHeight="1" x14ac:dyDescent="0.15">
      <c r="A36" s="16" t="s">
        <v>626</v>
      </c>
      <c r="B36" s="17">
        <v>558637628</v>
      </c>
      <c r="C36" s="22">
        <f t="shared" si="2"/>
        <v>13.526159368826825</v>
      </c>
      <c r="D36" s="20">
        <v>544233594</v>
      </c>
      <c r="E36" s="21">
        <f t="shared" si="3"/>
        <v>13.565231045218368</v>
      </c>
      <c r="F36" s="17">
        <v>476495985</v>
      </c>
      <c r="G36" s="22">
        <f t="shared" si="4"/>
        <v>0.63158541336490259</v>
      </c>
      <c r="H36" s="20">
        <v>261913594</v>
      </c>
      <c r="I36" s="21">
        <f t="shared" si="5"/>
        <v>6.5818029810949668</v>
      </c>
      <c r="J36" s="17">
        <v>2667996</v>
      </c>
      <c r="K36" s="22">
        <f t="shared" si="6"/>
        <v>1.4895554613863595</v>
      </c>
      <c r="L36" s="20">
        <v>2667996</v>
      </c>
      <c r="M36" s="21">
        <f t="shared" si="7"/>
        <v>2.7178300787363412</v>
      </c>
      <c r="N36" s="16" t="s">
        <v>626</v>
      </c>
      <c r="O36" s="17"/>
      <c r="P36" s="22"/>
      <c r="Q36" s="20"/>
      <c r="R36" s="21"/>
      <c r="S36" s="17">
        <f t="shared" si="0"/>
        <v>1037801609</v>
      </c>
      <c r="T36" s="22">
        <f t="shared" si="10"/>
        <v>7.187372980177642</v>
      </c>
      <c r="U36" s="20">
        <f t="shared" si="1"/>
        <v>808815184</v>
      </c>
      <c r="V36" s="21">
        <f t="shared" si="11"/>
        <v>11.167802174463247</v>
      </c>
      <c r="W36" s="29"/>
    </row>
    <row r="37" spans="1:23" ht="10.9" hidden="1" customHeight="1" x14ac:dyDescent="0.15">
      <c r="A37" s="16" t="s">
        <v>781</v>
      </c>
      <c r="B37" s="17">
        <v>617780386</v>
      </c>
      <c r="C37" s="22">
        <f t="shared" si="2"/>
        <v>10.586962824494876</v>
      </c>
      <c r="D37" s="20">
        <v>602713562</v>
      </c>
      <c r="E37" s="21">
        <f t="shared" si="3"/>
        <v>10.745380043555343</v>
      </c>
      <c r="F37" s="17">
        <v>496747943</v>
      </c>
      <c r="G37" s="22">
        <f t="shared" si="4"/>
        <v>4.2501843955726031</v>
      </c>
      <c r="H37" s="20">
        <v>277384229</v>
      </c>
      <c r="I37" s="21">
        <f t="shared" si="5"/>
        <v>5.9067705359348395</v>
      </c>
      <c r="J37" s="17">
        <v>2268132</v>
      </c>
      <c r="K37" s="22">
        <f t="shared" si="6"/>
        <v>-14.987428766759763</v>
      </c>
      <c r="L37" s="20">
        <v>2268132</v>
      </c>
      <c r="M37" s="21">
        <f t="shared" si="7"/>
        <v>-14.987428766759763</v>
      </c>
      <c r="N37" s="16" t="s">
        <v>781</v>
      </c>
      <c r="O37" s="17"/>
      <c r="P37" s="22"/>
      <c r="Q37" s="20"/>
      <c r="R37" s="21"/>
      <c r="S37" s="17">
        <f t="shared" si="0"/>
        <v>1116796461</v>
      </c>
      <c r="T37" s="22">
        <f t="shared" si="10"/>
        <v>7.6117488463057583</v>
      </c>
      <c r="U37" s="20">
        <f t="shared" si="1"/>
        <v>882365923</v>
      </c>
      <c r="V37" s="21">
        <f t="shared" si="11"/>
        <v>9.0936397405714473</v>
      </c>
      <c r="W37" s="29"/>
    </row>
    <row r="38" spans="1:23" ht="10.9" hidden="1" customHeight="1" x14ac:dyDescent="0.15">
      <c r="A38" s="16" t="s">
        <v>821</v>
      </c>
      <c r="B38" s="17">
        <v>643586773</v>
      </c>
      <c r="C38" s="22">
        <f t="shared" si="2"/>
        <v>4.1772752234966504</v>
      </c>
      <c r="D38" s="20">
        <v>627753300</v>
      </c>
      <c r="E38" s="21">
        <f t="shared" si="3"/>
        <v>4.1545005088171649</v>
      </c>
      <c r="F38" s="17">
        <v>486723943</v>
      </c>
      <c r="G38" s="22">
        <f t="shared" si="4"/>
        <v>-2.0179248130273635</v>
      </c>
      <c r="H38" s="20">
        <v>279964305</v>
      </c>
      <c r="I38" s="21">
        <f t="shared" si="5"/>
        <v>0.93014516697702732</v>
      </c>
      <c r="J38" s="17">
        <v>2353994</v>
      </c>
      <c r="K38" s="22">
        <f t="shared" si="6"/>
        <v>3.7855821442491049</v>
      </c>
      <c r="L38" s="20">
        <v>2353994</v>
      </c>
      <c r="M38" s="21">
        <f t="shared" si="7"/>
        <v>3.7855821442491049</v>
      </c>
      <c r="N38" s="16" t="s">
        <v>519</v>
      </c>
      <c r="O38" s="17"/>
      <c r="P38" s="22"/>
      <c r="Q38" s="20"/>
      <c r="R38" s="21"/>
      <c r="S38" s="17">
        <f t="shared" si="0"/>
        <v>1132664710</v>
      </c>
      <c r="T38" s="22">
        <f t="shared" si="10"/>
        <v>1.4208720706180742</v>
      </c>
      <c r="U38" s="20">
        <f t="shared" si="1"/>
        <v>910071599</v>
      </c>
      <c r="V38" s="21">
        <f t="shared" si="11"/>
        <v>3.1399304163744404</v>
      </c>
      <c r="W38" s="29"/>
    </row>
    <row r="39" spans="1:23" ht="10.9" customHeight="1" x14ac:dyDescent="0.15">
      <c r="A39" s="16" t="s">
        <v>520</v>
      </c>
      <c r="B39" s="17">
        <v>748640588</v>
      </c>
      <c r="C39" s="22">
        <f t="shared" si="2"/>
        <v>16.323178071280836</v>
      </c>
      <c r="D39" s="20">
        <v>723288716</v>
      </c>
      <c r="E39" s="21">
        <f t="shared" si="3"/>
        <v>15.218624258924635</v>
      </c>
      <c r="F39" s="17">
        <v>474756848</v>
      </c>
      <c r="G39" s="22">
        <f t="shared" si="4"/>
        <v>-2.4587027558658576</v>
      </c>
      <c r="H39" s="20">
        <v>319777808</v>
      </c>
      <c r="I39" s="21">
        <f t="shared" si="5"/>
        <v>14.220921127784479</v>
      </c>
      <c r="J39" s="17">
        <v>3290081</v>
      </c>
      <c r="K39" s="22">
        <f t="shared" si="6"/>
        <v>39.765904246145055</v>
      </c>
      <c r="L39" s="20">
        <v>3290081</v>
      </c>
      <c r="M39" s="21">
        <f t="shared" si="7"/>
        <v>39.765904246145055</v>
      </c>
      <c r="N39" s="16" t="s">
        <v>520</v>
      </c>
      <c r="O39" s="17"/>
      <c r="P39" s="22"/>
      <c r="Q39" s="20"/>
      <c r="R39" s="21"/>
      <c r="S39" s="17">
        <f t="shared" si="0"/>
        <v>1226687517</v>
      </c>
      <c r="T39" s="22">
        <f t="shared" si="10"/>
        <v>8.301027318137244</v>
      </c>
      <c r="U39" s="20">
        <f t="shared" si="1"/>
        <v>1046356605</v>
      </c>
      <c r="V39" s="21">
        <f t="shared" si="11"/>
        <v>14.975196033999083</v>
      </c>
      <c r="W39" s="29"/>
    </row>
    <row r="40" spans="1:23" ht="10.9" customHeight="1" x14ac:dyDescent="0.15">
      <c r="A40" s="16" t="s">
        <v>521</v>
      </c>
      <c r="B40" s="17">
        <v>737529405</v>
      </c>
      <c r="C40" s="22">
        <f t="shared" si="2"/>
        <v>-1.4841812183445313</v>
      </c>
      <c r="D40" s="20">
        <v>712945347</v>
      </c>
      <c r="E40" s="21">
        <f t="shared" si="3"/>
        <v>-1.4300470574464299</v>
      </c>
      <c r="F40" s="17">
        <v>473982330</v>
      </c>
      <c r="G40" s="22">
        <f t="shared" si="4"/>
        <v>-0.16313993221220358</v>
      </c>
      <c r="H40" s="20">
        <v>312224781</v>
      </c>
      <c r="I40" s="21">
        <f t="shared" si="5"/>
        <v>-2.3619609650961166</v>
      </c>
      <c r="J40" s="17">
        <v>2984109</v>
      </c>
      <c r="K40" s="22">
        <f t="shared" si="6"/>
        <v>-9.2998318278486209</v>
      </c>
      <c r="L40" s="20">
        <v>2940893</v>
      </c>
      <c r="M40" s="21">
        <f t="shared" si="7"/>
        <v>-10.613355719813583</v>
      </c>
      <c r="N40" s="16" t="s">
        <v>521</v>
      </c>
      <c r="O40" s="17"/>
      <c r="P40" s="22"/>
      <c r="Q40" s="20"/>
      <c r="R40" s="21"/>
      <c r="S40" s="17">
        <f t="shared" si="0"/>
        <v>1214495844</v>
      </c>
      <c r="T40" s="22">
        <f t="shared" si="10"/>
        <v>-0.99386949251885426</v>
      </c>
      <c r="U40" s="20">
        <f t="shared" si="1"/>
        <v>1028111021</v>
      </c>
      <c r="V40" s="21">
        <f t="shared" si="11"/>
        <v>-1.7437252188033909</v>
      </c>
      <c r="W40" s="29"/>
    </row>
    <row r="41" spans="1:23" ht="10.9" customHeight="1" x14ac:dyDescent="0.15">
      <c r="A41" s="16" t="s">
        <v>522</v>
      </c>
      <c r="B41" s="17">
        <v>782138680</v>
      </c>
      <c r="C41" s="22">
        <f t="shared" si="2"/>
        <v>6.0484740943989976</v>
      </c>
      <c r="D41" s="20">
        <v>758790716</v>
      </c>
      <c r="E41" s="21">
        <f t="shared" si="3"/>
        <v>6.4304184314986514</v>
      </c>
      <c r="F41" s="17">
        <v>483656123</v>
      </c>
      <c r="G41" s="22">
        <f t="shared" si="4"/>
        <v>2.0409606830701819</v>
      </c>
      <c r="H41" s="20">
        <v>322429354</v>
      </c>
      <c r="I41" s="21">
        <f t="shared" si="5"/>
        <v>3.2683417912302133</v>
      </c>
      <c r="J41" s="17">
        <v>2685138</v>
      </c>
      <c r="K41" s="22">
        <f t="shared" si="6"/>
        <v>-10.018769421626345</v>
      </c>
      <c r="L41" s="20">
        <v>2650092</v>
      </c>
      <c r="M41" s="21">
        <f t="shared" si="7"/>
        <v>-9.8881870234653206</v>
      </c>
      <c r="N41" s="16" t="s">
        <v>522</v>
      </c>
      <c r="O41" s="17"/>
      <c r="P41" s="22"/>
      <c r="Q41" s="20"/>
      <c r="R41" s="21"/>
      <c r="S41" s="130">
        <f t="shared" si="0"/>
        <v>1268479941</v>
      </c>
      <c r="T41" s="22">
        <f t="shared" si="10"/>
        <v>4.4449799698120529</v>
      </c>
      <c r="U41" s="20">
        <f t="shared" si="1"/>
        <v>1083870162</v>
      </c>
      <c r="V41" s="21">
        <f t="shared" si="11"/>
        <v>5.4234552359691151</v>
      </c>
      <c r="W41" s="29"/>
    </row>
    <row r="42" spans="1:23" ht="10.9" customHeight="1" x14ac:dyDescent="0.15">
      <c r="A42" s="16" t="s">
        <v>460</v>
      </c>
      <c r="B42" s="17">
        <v>811884740</v>
      </c>
      <c r="C42" s="22">
        <f t="shared" si="2"/>
        <v>3.8031695351008636</v>
      </c>
      <c r="D42" s="20">
        <v>790391878</v>
      </c>
      <c r="E42" s="21">
        <f t="shared" si="3"/>
        <v>4.1646743079023025</v>
      </c>
      <c r="F42" s="17">
        <v>475673455</v>
      </c>
      <c r="G42" s="22">
        <f t="shared" si="4"/>
        <v>-1.650484222237381</v>
      </c>
      <c r="H42" s="20">
        <v>395376805</v>
      </c>
      <c r="I42" s="21">
        <f t="shared" si="5"/>
        <v>22.624320675219906</v>
      </c>
      <c r="J42" s="17">
        <v>3033318</v>
      </c>
      <c r="K42" s="22">
        <f t="shared" si="6"/>
        <v>12.966931308558443</v>
      </c>
      <c r="L42" s="20">
        <v>3011238</v>
      </c>
      <c r="M42" s="21">
        <f t="shared" si="7"/>
        <v>13.627677831562067</v>
      </c>
      <c r="N42" s="16" t="s">
        <v>460</v>
      </c>
      <c r="O42" s="17"/>
      <c r="P42" s="22"/>
      <c r="Q42" s="20"/>
      <c r="R42" s="21"/>
      <c r="S42" s="130">
        <f t="shared" si="0"/>
        <v>1290591513</v>
      </c>
      <c r="T42" s="22">
        <f t="shared" si="10"/>
        <v>1.7431550381922847</v>
      </c>
      <c r="U42" s="20">
        <f t="shared" si="1"/>
        <v>1188779921</v>
      </c>
      <c r="V42" s="21">
        <f t="shared" si="11"/>
        <v>9.6791813888866756</v>
      </c>
      <c r="W42" s="29"/>
    </row>
    <row r="43" spans="1:23" ht="10.9" customHeight="1" x14ac:dyDescent="0.15">
      <c r="A43" s="16" t="s">
        <v>26</v>
      </c>
      <c r="B43" s="17">
        <v>819600232</v>
      </c>
      <c r="C43" s="22">
        <f t="shared" si="2"/>
        <v>0.95031863759380997</v>
      </c>
      <c r="D43" s="20">
        <v>798553382</v>
      </c>
      <c r="E43" s="21">
        <f t="shared" si="3"/>
        <v>1.0325895580622273</v>
      </c>
      <c r="F43" s="17">
        <v>497236666</v>
      </c>
      <c r="G43" s="22">
        <f t="shared" si="4"/>
        <v>4.533196202844664</v>
      </c>
      <c r="H43" s="20">
        <v>409383633</v>
      </c>
      <c r="I43" s="21">
        <f t="shared" si="5"/>
        <v>3.542652938378609</v>
      </c>
      <c r="J43" s="17">
        <v>2745193</v>
      </c>
      <c r="K43" s="22">
        <f t="shared" si="6"/>
        <v>-9.4986743889035097</v>
      </c>
      <c r="L43" s="20">
        <v>2727262</v>
      </c>
      <c r="M43" s="21">
        <f t="shared" si="7"/>
        <v>-9.430539864334861</v>
      </c>
      <c r="N43" s="16" t="s">
        <v>26</v>
      </c>
      <c r="O43" s="17"/>
      <c r="P43" s="22"/>
      <c r="Q43" s="20"/>
      <c r="R43" s="21"/>
      <c r="S43" s="130">
        <f t="shared" si="0"/>
        <v>1319582091</v>
      </c>
      <c r="T43" s="22">
        <f t="shared" si="10"/>
        <v>2.2463016150331612</v>
      </c>
      <c r="U43" s="20">
        <f t="shared" si="1"/>
        <v>1210664277</v>
      </c>
      <c r="V43" s="21">
        <f t="shared" si="11"/>
        <v>1.8409089532392926</v>
      </c>
      <c r="W43" s="29"/>
    </row>
    <row r="44" spans="1:23" ht="10.9" customHeight="1" x14ac:dyDescent="0.15">
      <c r="A44" s="16" t="s">
        <v>27</v>
      </c>
      <c r="B44" s="17">
        <v>788939857</v>
      </c>
      <c r="C44" s="22">
        <f t="shared" si="2"/>
        <v>-3.7408938898396968</v>
      </c>
      <c r="D44" s="20">
        <v>775620863</v>
      </c>
      <c r="E44" s="21">
        <f t="shared" si="3"/>
        <v>-2.8717577956485343</v>
      </c>
      <c r="F44" s="17">
        <v>482086452</v>
      </c>
      <c r="G44" s="22">
        <f t="shared" si="4"/>
        <v>-3.0468819047226106</v>
      </c>
      <c r="H44" s="20">
        <v>390230397</v>
      </c>
      <c r="I44" s="21">
        <f t="shared" si="5"/>
        <v>-4.678554406204114</v>
      </c>
      <c r="J44" s="17">
        <v>2661511</v>
      </c>
      <c r="K44" s="22">
        <f t="shared" si="6"/>
        <v>-3.0483102645242042</v>
      </c>
      <c r="L44" s="20">
        <v>2642817</v>
      </c>
      <c r="M44" s="21">
        <f t="shared" si="7"/>
        <v>-3.096328845560123</v>
      </c>
      <c r="N44" s="16" t="s">
        <v>27</v>
      </c>
      <c r="O44" s="17"/>
      <c r="P44" s="22"/>
      <c r="Q44" s="20"/>
      <c r="R44" s="21"/>
      <c r="S44" s="130">
        <f t="shared" si="0"/>
        <v>1273687820</v>
      </c>
      <c r="T44" s="22">
        <f t="shared" si="10"/>
        <v>-3.4779398199638081</v>
      </c>
      <c r="U44" s="20">
        <f t="shared" si="1"/>
        <v>1168494077</v>
      </c>
      <c r="V44" s="21">
        <f t="shared" si="11"/>
        <v>-3.4832282409865769</v>
      </c>
      <c r="W44" s="29"/>
    </row>
    <row r="45" spans="1:23" ht="10.9" customHeight="1" x14ac:dyDescent="0.15">
      <c r="A45" s="16" t="s">
        <v>102</v>
      </c>
      <c r="B45" s="17">
        <v>759976672</v>
      </c>
      <c r="C45" s="22">
        <f t="shared" ref="C45:C51" si="12">((B45/B44)*100)-100</f>
        <v>-3.6711524640337672</v>
      </c>
      <c r="D45" s="20">
        <v>747499765</v>
      </c>
      <c r="E45" s="21">
        <f t="shared" ref="E45:E51" si="13">((D45/D44)*100)-100</f>
        <v>-3.6256242374955292</v>
      </c>
      <c r="F45" s="17">
        <v>472974502</v>
      </c>
      <c r="G45" s="22">
        <f t="shared" ref="G45:G51" si="14">((F45/F44)*100)-100</f>
        <v>-1.8901070466091454</v>
      </c>
      <c r="H45" s="20">
        <v>389206874</v>
      </c>
      <c r="I45" s="21">
        <f t="shared" ref="I45:I51" si="15">((H45/H44)*100)-100</f>
        <v>-0.26228684589119666</v>
      </c>
      <c r="J45" s="17">
        <v>2911082</v>
      </c>
      <c r="K45" s="22">
        <f t="shared" ref="K45:K51" si="16">((J45/J44)*100)-100</f>
        <v>9.3770418382640486</v>
      </c>
      <c r="L45" s="20">
        <v>2911082</v>
      </c>
      <c r="M45" s="21">
        <f t="shared" ref="M45:M51" si="17">((L45/L44)*100)-100</f>
        <v>10.150721748800606</v>
      </c>
      <c r="N45" s="16" t="s">
        <v>102</v>
      </c>
      <c r="O45" s="17"/>
      <c r="P45" s="22"/>
      <c r="Q45" s="20"/>
      <c r="R45" s="21"/>
      <c r="S45" s="130">
        <f t="shared" si="0"/>
        <v>1235862256</v>
      </c>
      <c r="T45" s="22">
        <f t="shared" ref="T45:T51" si="18">((S45/S44)*100)-100</f>
        <v>-2.9697672699735733</v>
      </c>
      <c r="U45" s="20">
        <f t="shared" si="1"/>
        <v>1139617721</v>
      </c>
      <c r="V45" s="21">
        <f t="shared" ref="V45:V51" si="19">((U45/U44)*100)-100</f>
        <v>-2.4712453891197583</v>
      </c>
      <c r="W45" s="29"/>
    </row>
    <row r="46" spans="1:23" ht="10.9" customHeight="1" x14ac:dyDescent="0.15">
      <c r="A46" s="16" t="s">
        <v>265</v>
      </c>
      <c r="B46" s="17">
        <v>760589313</v>
      </c>
      <c r="C46" s="22">
        <f t="shared" si="12"/>
        <v>8.0613132293620993E-2</v>
      </c>
      <c r="D46" s="20">
        <v>743858977</v>
      </c>
      <c r="E46" s="21">
        <f t="shared" si="13"/>
        <v>-0.48706209292252822</v>
      </c>
      <c r="F46" s="17">
        <v>466480617</v>
      </c>
      <c r="G46" s="22">
        <f t="shared" si="14"/>
        <v>-1.3729883899745658</v>
      </c>
      <c r="H46" s="20">
        <v>390797647</v>
      </c>
      <c r="I46" s="21">
        <f t="shared" si="15"/>
        <v>0.40872171235083954</v>
      </c>
      <c r="J46" s="17">
        <v>8235350</v>
      </c>
      <c r="K46" s="22">
        <f t="shared" si="16"/>
        <v>182.89653125538888</v>
      </c>
      <c r="L46" s="20">
        <v>3906532</v>
      </c>
      <c r="M46" s="21">
        <f t="shared" si="17"/>
        <v>34.195189280137072</v>
      </c>
      <c r="N46" s="16" t="s">
        <v>265</v>
      </c>
      <c r="O46" s="30"/>
      <c r="P46" s="395"/>
      <c r="Q46" s="31"/>
      <c r="R46" s="392"/>
      <c r="S46" s="130">
        <f t="shared" si="0"/>
        <v>1235305280</v>
      </c>
      <c r="T46" s="22">
        <f t="shared" si="18"/>
        <v>-4.5067805679465778E-2</v>
      </c>
      <c r="U46" s="20">
        <f t="shared" si="1"/>
        <v>1138563156</v>
      </c>
      <c r="V46" s="21">
        <f t="shared" si="19"/>
        <v>-9.2536732324120408E-2</v>
      </c>
      <c r="W46" s="29"/>
    </row>
    <row r="47" spans="1:23" ht="10.5" customHeight="1" x14ac:dyDescent="0.15">
      <c r="A47" s="53" t="s">
        <v>266</v>
      </c>
      <c r="B47" s="44">
        <v>762837904</v>
      </c>
      <c r="C47" s="387">
        <f t="shared" si="12"/>
        <v>0.29563799563932491</v>
      </c>
      <c r="D47" s="45">
        <v>747948057</v>
      </c>
      <c r="E47" s="389">
        <f t="shared" si="13"/>
        <v>0.54971172311336147</v>
      </c>
      <c r="F47" s="44">
        <v>450878471</v>
      </c>
      <c r="G47" s="387">
        <f t="shared" si="14"/>
        <v>-3.3446504380695359</v>
      </c>
      <c r="H47" s="45">
        <v>380773572</v>
      </c>
      <c r="I47" s="389">
        <f t="shared" si="15"/>
        <v>-2.5650295176930769</v>
      </c>
      <c r="J47" s="44">
        <v>7819095</v>
      </c>
      <c r="K47" s="387">
        <f t="shared" si="16"/>
        <v>-5.0544907016702325</v>
      </c>
      <c r="L47" s="45">
        <v>3989903</v>
      </c>
      <c r="M47" s="389">
        <f t="shared" si="17"/>
        <v>2.1341435319101549</v>
      </c>
      <c r="N47" s="53" t="s">
        <v>266</v>
      </c>
      <c r="O47" s="59"/>
      <c r="P47" s="396"/>
      <c r="Q47" s="60"/>
      <c r="R47" s="393"/>
      <c r="S47" s="129">
        <f t="shared" si="0"/>
        <v>1221535470</v>
      </c>
      <c r="T47" s="387">
        <f t="shared" si="18"/>
        <v>-1.1146888322213044</v>
      </c>
      <c r="U47" s="45">
        <f t="shared" si="1"/>
        <v>1132711532</v>
      </c>
      <c r="V47" s="389">
        <f t="shared" si="19"/>
        <v>-0.51394812568481996</v>
      </c>
      <c r="W47" s="61"/>
    </row>
    <row r="48" spans="1:23" ht="10.5" customHeight="1" x14ac:dyDescent="0.15">
      <c r="A48" s="53" t="s">
        <v>309</v>
      </c>
      <c r="B48" s="44">
        <v>702683596</v>
      </c>
      <c r="C48" s="387">
        <f t="shared" si="12"/>
        <v>-7.885595050347689</v>
      </c>
      <c r="D48" s="45">
        <v>689110264</v>
      </c>
      <c r="E48" s="389">
        <f t="shared" si="13"/>
        <v>-7.866561380745722</v>
      </c>
      <c r="F48" s="44">
        <v>677862518</v>
      </c>
      <c r="G48" s="387">
        <f t="shared" si="14"/>
        <v>50.342622591088428</v>
      </c>
      <c r="H48" s="45">
        <v>410006864</v>
      </c>
      <c r="I48" s="389">
        <f t="shared" si="15"/>
        <v>7.6773426912096738</v>
      </c>
      <c r="J48" s="44">
        <v>11928361</v>
      </c>
      <c r="K48" s="387">
        <f t="shared" si="16"/>
        <v>52.554240612244769</v>
      </c>
      <c r="L48" s="45">
        <v>5319227</v>
      </c>
      <c r="M48" s="389">
        <f t="shared" si="17"/>
        <v>33.317200944484114</v>
      </c>
      <c r="N48" s="53" t="s">
        <v>309</v>
      </c>
      <c r="O48" s="59"/>
      <c r="P48" s="396"/>
      <c r="Q48" s="60"/>
      <c r="R48" s="393"/>
      <c r="S48" s="129">
        <f>B48+F48+J48+O48</f>
        <v>1392474475</v>
      </c>
      <c r="T48" s="387">
        <f t="shared" si="18"/>
        <v>13.993781531370516</v>
      </c>
      <c r="U48" s="45">
        <f>D48+H48+L48+Q48</f>
        <v>1104436355</v>
      </c>
      <c r="V48" s="389">
        <f t="shared" si="19"/>
        <v>-2.4962381154604429</v>
      </c>
      <c r="W48" s="61"/>
    </row>
    <row r="49" spans="1:23" ht="10.5" customHeight="1" x14ac:dyDescent="0.15">
      <c r="A49" s="16" t="s">
        <v>362</v>
      </c>
      <c r="B49" s="17">
        <v>674764200</v>
      </c>
      <c r="C49" s="22">
        <f t="shared" si="12"/>
        <v>-3.9732528493521215</v>
      </c>
      <c r="D49" s="20">
        <v>661258192</v>
      </c>
      <c r="E49" s="21">
        <f t="shared" si="13"/>
        <v>-4.0417438913665649</v>
      </c>
      <c r="F49" s="17">
        <v>678337580</v>
      </c>
      <c r="G49" s="22">
        <f t="shared" si="14"/>
        <v>7.008235259881701E-2</v>
      </c>
      <c r="H49" s="20">
        <v>408637614</v>
      </c>
      <c r="I49" s="21">
        <f t="shared" si="15"/>
        <v>-0.33395782369144911</v>
      </c>
      <c r="J49" s="17">
        <v>10331769</v>
      </c>
      <c r="K49" s="22">
        <f t="shared" si="16"/>
        <v>-13.38483971100473</v>
      </c>
      <c r="L49" s="20">
        <v>4582789</v>
      </c>
      <c r="M49" s="21">
        <f t="shared" si="17"/>
        <v>-13.844831213257109</v>
      </c>
      <c r="N49" s="16" t="s">
        <v>362</v>
      </c>
      <c r="O49" s="30"/>
      <c r="P49" s="395"/>
      <c r="Q49" s="31"/>
      <c r="R49" s="392"/>
      <c r="S49" s="130">
        <f>B49+F49+J49+O49</f>
        <v>1363433549</v>
      </c>
      <c r="T49" s="22">
        <f t="shared" si="18"/>
        <v>-2.0855625378698619</v>
      </c>
      <c r="U49" s="20">
        <f>D49+H49+L49+Q49</f>
        <v>1074478595</v>
      </c>
      <c r="V49" s="21">
        <f t="shared" si="19"/>
        <v>-2.7124931069477611</v>
      </c>
      <c r="W49" s="29"/>
    </row>
    <row r="50" spans="1:23" ht="10.5" customHeight="1" x14ac:dyDescent="0.15">
      <c r="A50" s="53" t="s">
        <v>368</v>
      </c>
      <c r="B50" s="138">
        <v>638282704</v>
      </c>
      <c r="C50" s="387">
        <f t="shared" si="12"/>
        <v>-5.4065547638715827</v>
      </c>
      <c r="D50" s="138">
        <v>625196677</v>
      </c>
      <c r="E50" s="389">
        <f t="shared" si="13"/>
        <v>-5.4534696789056909</v>
      </c>
      <c r="F50" s="138">
        <v>650553162</v>
      </c>
      <c r="G50" s="387">
        <f t="shared" si="14"/>
        <v>-4.0959573550384647</v>
      </c>
      <c r="H50" s="138">
        <v>396974098</v>
      </c>
      <c r="I50" s="389">
        <f t="shared" si="15"/>
        <v>-2.8542443476581241</v>
      </c>
      <c r="J50" s="138">
        <v>10425153</v>
      </c>
      <c r="K50" s="387">
        <f t="shared" si="16"/>
        <v>0.90385296070789423</v>
      </c>
      <c r="L50" s="138">
        <v>5128019</v>
      </c>
      <c r="M50" s="389">
        <f t="shared" si="17"/>
        <v>11.897340244117729</v>
      </c>
      <c r="N50" s="53" t="s">
        <v>368</v>
      </c>
      <c r="O50" s="59"/>
      <c r="P50" s="396"/>
      <c r="Q50" s="60"/>
      <c r="R50" s="393"/>
      <c r="S50" s="138">
        <f>B50+F50+J50+O50</f>
        <v>1299261019</v>
      </c>
      <c r="T50" s="387">
        <f t="shared" si="18"/>
        <v>-4.7066855621285555</v>
      </c>
      <c r="U50" s="138">
        <f>D50+H50+L50+Q50</f>
        <v>1027298794</v>
      </c>
      <c r="V50" s="389">
        <f t="shared" si="19"/>
        <v>-4.3909484302011634</v>
      </c>
      <c r="W50" s="139"/>
    </row>
    <row r="51" spans="1:23" ht="10.5" customHeight="1" x14ac:dyDescent="0.15">
      <c r="A51" s="53" t="s">
        <v>372</v>
      </c>
      <c r="B51" s="129">
        <v>649680895</v>
      </c>
      <c r="C51" s="387">
        <f t="shared" si="12"/>
        <v>1.7857590263012924</v>
      </c>
      <c r="D51" s="45">
        <v>636340150</v>
      </c>
      <c r="E51" s="389">
        <f t="shared" si="13"/>
        <v>1.7823947903037265</v>
      </c>
      <c r="F51" s="129">
        <v>621900860</v>
      </c>
      <c r="G51" s="387">
        <f t="shared" si="14"/>
        <v>-4.4042983223560128</v>
      </c>
      <c r="H51" s="45">
        <v>390334265</v>
      </c>
      <c r="I51" s="389">
        <f t="shared" si="15"/>
        <v>-1.6726111435109203</v>
      </c>
      <c r="J51" s="129">
        <v>9684336</v>
      </c>
      <c r="K51" s="387">
        <f t="shared" si="16"/>
        <v>-7.1060539830926217</v>
      </c>
      <c r="L51" s="45">
        <v>4695813</v>
      </c>
      <c r="M51" s="389">
        <f t="shared" si="17"/>
        <v>-8.4283229059798686</v>
      </c>
      <c r="N51" s="53" t="s">
        <v>372</v>
      </c>
      <c r="O51" s="275"/>
      <c r="P51" s="396"/>
      <c r="Q51" s="60"/>
      <c r="R51" s="393"/>
      <c r="S51" s="129">
        <v>1281266091</v>
      </c>
      <c r="T51" s="387">
        <f t="shared" si="18"/>
        <v>-1.385012536884247</v>
      </c>
      <c r="U51" s="45">
        <v>1031370228</v>
      </c>
      <c r="V51" s="389">
        <f t="shared" si="19"/>
        <v>0.39632422658135624</v>
      </c>
      <c r="W51" s="139"/>
    </row>
    <row r="52" spans="1:23" ht="10.5" customHeight="1" x14ac:dyDescent="0.15">
      <c r="A52" s="53" t="s">
        <v>394</v>
      </c>
      <c r="B52" s="129">
        <v>681257888</v>
      </c>
      <c r="C52" s="387">
        <f t="shared" ref="C52:C59" si="20">((B52/B51)*100)-100</f>
        <v>4.8603850356412295</v>
      </c>
      <c r="D52" s="45">
        <v>668674064</v>
      </c>
      <c r="E52" s="389">
        <f t="shared" ref="E52:E59" si="21">((D52/D51)*100)-100</f>
        <v>5.0812311622958219</v>
      </c>
      <c r="F52" s="129">
        <v>600286115</v>
      </c>
      <c r="G52" s="387">
        <f t="shared" ref="G52:G59" si="22">((F52/F51)*100)-100</f>
        <v>-3.4755933606523683</v>
      </c>
      <c r="H52" s="45">
        <v>379261992</v>
      </c>
      <c r="I52" s="389">
        <f t="shared" ref="I52:I59" si="23">((H52/H51)*100)-100</f>
        <v>-2.8366131269567063</v>
      </c>
      <c r="J52" s="129">
        <v>10026881</v>
      </c>
      <c r="K52" s="387">
        <f t="shared" ref="K52:K59" si="24">((J52/J51)*100)-100</f>
        <v>3.5371036279616845</v>
      </c>
      <c r="L52" s="45">
        <v>5268530</v>
      </c>
      <c r="M52" s="389">
        <f t="shared" ref="M52:M59" si="25">((L52/L51)*100)-100</f>
        <v>12.196333201513767</v>
      </c>
      <c r="N52" s="53" t="s">
        <v>394</v>
      </c>
      <c r="O52" s="275"/>
      <c r="P52" s="396"/>
      <c r="Q52" s="60"/>
      <c r="R52" s="393"/>
      <c r="S52" s="129">
        <v>1291570884</v>
      </c>
      <c r="T52" s="387">
        <f t="shared" ref="T52:T59" si="26">((S52/S51)*100)-100</f>
        <v>0.80426642618454025</v>
      </c>
      <c r="U52" s="45">
        <v>1053204586</v>
      </c>
      <c r="V52" s="389">
        <f t="shared" ref="V52:V59" si="27">((U52/U51)*100)-100</f>
        <v>2.1170242660911924</v>
      </c>
      <c r="W52" s="139"/>
    </row>
    <row r="53" spans="1:23" ht="10.5" customHeight="1" x14ac:dyDescent="0.15">
      <c r="A53" s="16" t="s">
        <v>397</v>
      </c>
      <c r="B53" s="130">
        <v>692193857</v>
      </c>
      <c r="C53" s="22">
        <f t="shared" si="20"/>
        <v>1.6052612663473411</v>
      </c>
      <c r="D53" s="20">
        <v>679755382</v>
      </c>
      <c r="E53" s="21">
        <f t="shared" si="21"/>
        <v>1.6572076885578184</v>
      </c>
      <c r="F53" s="130">
        <v>573369773</v>
      </c>
      <c r="G53" s="22">
        <f t="shared" si="22"/>
        <v>-4.4839188059513901</v>
      </c>
      <c r="H53" s="20">
        <v>405435010</v>
      </c>
      <c r="I53" s="21">
        <f t="shared" si="23"/>
        <v>6.9010390052478527</v>
      </c>
      <c r="J53" s="130">
        <v>9502376</v>
      </c>
      <c r="K53" s="22">
        <f t="shared" si="24"/>
        <v>-5.2309885795991846</v>
      </c>
      <c r="L53" s="20">
        <v>4990314</v>
      </c>
      <c r="M53" s="21">
        <f t="shared" si="25"/>
        <v>-5.2807139752454617</v>
      </c>
      <c r="N53" s="16" t="s">
        <v>397</v>
      </c>
      <c r="O53" s="342"/>
      <c r="P53" s="395"/>
      <c r="Q53" s="31"/>
      <c r="R53" s="392"/>
      <c r="S53" s="130">
        <v>1275066006</v>
      </c>
      <c r="T53" s="22">
        <f t="shared" si="26"/>
        <v>-1.2778917676499759</v>
      </c>
      <c r="U53" s="20">
        <v>1090180706</v>
      </c>
      <c r="V53" s="21">
        <f t="shared" si="27"/>
        <v>3.5108202614681829</v>
      </c>
      <c r="W53" s="343"/>
    </row>
    <row r="54" spans="1:23" ht="10.5" customHeight="1" x14ac:dyDescent="0.15">
      <c r="A54" s="16" t="s">
        <v>402</v>
      </c>
      <c r="B54" s="130">
        <v>668259063</v>
      </c>
      <c r="C54" s="22">
        <f t="shared" si="20"/>
        <v>-3.4578165867773691</v>
      </c>
      <c r="D54" s="20">
        <v>657556136</v>
      </c>
      <c r="E54" s="21">
        <f t="shared" si="21"/>
        <v>-3.2657698030554201</v>
      </c>
      <c r="F54" s="130">
        <v>555553927</v>
      </c>
      <c r="G54" s="22">
        <f t="shared" si="22"/>
        <v>-3.1072175128422685</v>
      </c>
      <c r="H54" s="20">
        <v>398563323</v>
      </c>
      <c r="I54" s="21">
        <f t="shared" si="23"/>
        <v>-1.6948923577172081</v>
      </c>
      <c r="J54" s="130">
        <v>8947470</v>
      </c>
      <c r="K54" s="22">
        <f t="shared" si="24"/>
        <v>-5.8396552609578833</v>
      </c>
      <c r="L54" s="20">
        <v>4675845</v>
      </c>
      <c r="M54" s="21">
        <f t="shared" si="25"/>
        <v>-6.3015874351794281</v>
      </c>
      <c r="N54" s="16" t="s">
        <v>402</v>
      </c>
      <c r="O54" s="342"/>
      <c r="P54" s="395"/>
      <c r="Q54" s="31"/>
      <c r="R54" s="392"/>
      <c r="S54" s="130">
        <f t="shared" ref="S54:S59" si="28">SUM(B54,F54,J54)</f>
        <v>1232760460</v>
      </c>
      <c r="T54" s="22">
        <f t="shared" si="26"/>
        <v>-3.3179102729525596</v>
      </c>
      <c r="U54" s="20">
        <f t="shared" ref="U54:U59" si="29">SUM(D54,H54,L54)</f>
        <v>1060795304</v>
      </c>
      <c r="V54" s="21">
        <f t="shared" si="27"/>
        <v>-2.6954615724046818</v>
      </c>
      <c r="W54" s="343"/>
    </row>
    <row r="55" spans="1:23" ht="10.5" customHeight="1" x14ac:dyDescent="0.15">
      <c r="A55" s="16" t="s">
        <v>408</v>
      </c>
      <c r="B55" s="130">
        <v>612283278</v>
      </c>
      <c r="C55" s="22">
        <f t="shared" si="20"/>
        <v>-8.3763600225201884</v>
      </c>
      <c r="D55" s="20">
        <v>598915022</v>
      </c>
      <c r="E55" s="21">
        <f t="shared" si="21"/>
        <v>-8.9180392044885508</v>
      </c>
      <c r="F55" s="130">
        <v>549536609</v>
      </c>
      <c r="G55" s="22">
        <f t="shared" si="22"/>
        <v>-1.0831204150591844</v>
      </c>
      <c r="H55" s="20">
        <v>402495629</v>
      </c>
      <c r="I55" s="21">
        <f t="shared" si="23"/>
        <v>0.98662013614334398</v>
      </c>
      <c r="J55" s="130">
        <v>8960342</v>
      </c>
      <c r="K55" s="22">
        <f t="shared" si="24"/>
        <v>0.14386189615611045</v>
      </c>
      <c r="L55" s="20">
        <v>4893383</v>
      </c>
      <c r="M55" s="21">
        <f t="shared" si="25"/>
        <v>4.6523783401716656</v>
      </c>
      <c r="N55" s="16" t="s">
        <v>408</v>
      </c>
      <c r="O55" s="342"/>
      <c r="P55" s="395"/>
      <c r="Q55" s="31"/>
      <c r="R55" s="392"/>
      <c r="S55" s="130">
        <f t="shared" si="28"/>
        <v>1170780229</v>
      </c>
      <c r="T55" s="22">
        <f t="shared" si="26"/>
        <v>-5.027759488651995</v>
      </c>
      <c r="U55" s="20">
        <f t="shared" si="29"/>
        <v>1006304034</v>
      </c>
      <c r="V55" s="21">
        <f t="shared" si="27"/>
        <v>-5.1368317520379918</v>
      </c>
      <c r="W55" s="343"/>
    </row>
    <row r="56" spans="1:23" ht="10.5" customHeight="1" x14ac:dyDescent="0.15">
      <c r="A56" s="16" t="s">
        <v>412</v>
      </c>
      <c r="B56" s="130">
        <v>571591865</v>
      </c>
      <c r="C56" s="22">
        <f t="shared" si="20"/>
        <v>-6.6458475124319847</v>
      </c>
      <c r="D56" s="20">
        <v>559932744</v>
      </c>
      <c r="E56" s="21">
        <f t="shared" si="21"/>
        <v>-6.5088162039789381</v>
      </c>
      <c r="F56" s="130">
        <v>614419233</v>
      </c>
      <c r="G56" s="22">
        <f t="shared" si="22"/>
        <v>11.806788289877161</v>
      </c>
      <c r="H56" s="20">
        <v>415029525</v>
      </c>
      <c r="I56" s="21">
        <f t="shared" si="23"/>
        <v>3.1140452459422789</v>
      </c>
      <c r="J56" s="130">
        <v>4125852</v>
      </c>
      <c r="K56" s="22">
        <f t="shared" si="24"/>
        <v>-53.954302190697632</v>
      </c>
      <c r="L56" s="20">
        <v>1744790</v>
      </c>
      <c r="M56" s="21">
        <f t="shared" si="25"/>
        <v>-64.343890515007715</v>
      </c>
      <c r="N56" s="16" t="s">
        <v>412</v>
      </c>
      <c r="O56" s="342"/>
      <c r="P56" s="395"/>
      <c r="Q56" s="31"/>
      <c r="R56" s="392"/>
      <c r="S56" s="130">
        <f t="shared" si="28"/>
        <v>1190136950</v>
      </c>
      <c r="T56" s="22">
        <f t="shared" si="26"/>
        <v>1.6533180626506834</v>
      </c>
      <c r="U56" s="20">
        <f t="shared" si="29"/>
        <v>976707059</v>
      </c>
      <c r="V56" s="21">
        <f t="shared" si="27"/>
        <v>-2.9411563503679616</v>
      </c>
      <c r="W56" s="343"/>
    </row>
    <row r="57" spans="1:23" ht="10.5" customHeight="1" x14ac:dyDescent="0.15">
      <c r="A57" s="4" t="s">
        <v>414</v>
      </c>
      <c r="B57" s="360">
        <v>546559020</v>
      </c>
      <c r="C57" s="388">
        <f t="shared" si="20"/>
        <v>-4.3794963736931436</v>
      </c>
      <c r="D57" s="362">
        <v>532902185</v>
      </c>
      <c r="E57" s="390">
        <f t="shared" si="21"/>
        <v>-4.8274653142985358</v>
      </c>
      <c r="F57" s="360">
        <v>697502534</v>
      </c>
      <c r="G57" s="388">
        <f t="shared" si="22"/>
        <v>13.522249392215883</v>
      </c>
      <c r="H57" s="362">
        <v>449442232</v>
      </c>
      <c r="I57" s="390">
        <f t="shared" si="23"/>
        <v>8.2916286497930543</v>
      </c>
      <c r="J57" s="360">
        <v>3961233</v>
      </c>
      <c r="K57" s="388">
        <f t="shared" si="24"/>
        <v>-3.9899395324893021</v>
      </c>
      <c r="L57" s="362">
        <v>1722289</v>
      </c>
      <c r="M57" s="390">
        <f t="shared" si="25"/>
        <v>-1.2896107841058182</v>
      </c>
      <c r="N57" s="4" t="s">
        <v>414</v>
      </c>
      <c r="O57" s="369"/>
      <c r="P57" s="397"/>
      <c r="Q57" s="370"/>
      <c r="R57" s="394"/>
      <c r="S57" s="360">
        <f t="shared" si="28"/>
        <v>1248022787</v>
      </c>
      <c r="T57" s="388">
        <f t="shared" si="26"/>
        <v>4.8637963051227047</v>
      </c>
      <c r="U57" s="362">
        <f t="shared" si="29"/>
        <v>984066706</v>
      </c>
      <c r="V57" s="390">
        <f t="shared" si="27"/>
        <v>0.75351631097406369</v>
      </c>
      <c r="W57" s="371"/>
    </row>
    <row r="58" spans="1:23" ht="10.5" customHeight="1" x14ac:dyDescent="0.15">
      <c r="A58" s="53" t="s">
        <v>419</v>
      </c>
      <c r="B58" s="129">
        <v>593182136</v>
      </c>
      <c r="C58" s="387">
        <f t="shared" si="20"/>
        <v>8.5302985211002493</v>
      </c>
      <c r="D58" s="45">
        <v>568669325</v>
      </c>
      <c r="E58" s="389">
        <f t="shared" si="21"/>
        <v>6.7117645614457331</v>
      </c>
      <c r="F58" s="129">
        <v>686888294</v>
      </c>
      <c r="G58" s="387">
        <f t="shared" si="22"/>
        <v>-1.5217493102326074</v>
      </c>
      <c r="H58" s="45">
        <v>498107176</v>
      </c>
      <c r="I58" s="389">
        <f t="shared" si="23"/>
        <v>10.827852955304834</v>
      </c>
      <c r="J58" s="44">
        <v>3728147</v>
      </c>
      <c r="K58" s="387">
        <f t="shared" si="24"/>
        <v>-5.8841779819566256</v>
      </c>
      <c r="L58" s="45">
        <v>1629487</v>
      </c>
      <c r="M58" s="389">
        <f t="shared" si="25"/>
        <v>-5.3882942990404104</v>
      </c>
      <c r="N58" s="53" t="s">
        <v>419</v>
      </c>
      <c r="O58" s="275"/>
      <c r="P58" s="396"/>
      <c r="Q58" s="60"/>
      <c r="R58" s="393"/>
      <c r="S58" s="129">
        <f t="shared" si="28"/>
        <v>1283798577</v>
      </c>
      <c r="T58" s="387">
        <f t="shared" si="26"/>
        <v>2.8665974990727392</v>
      </c>
      <c r="U58" s="45">
        <f t="shared" si="29"/>
        <v>1068405988</v>
      </c>
      <c r="V58" s="389">
        <f t="shared" si="27"/>
        <v>8.5704842452011434</v>
      </c>
      <c r="W58" s="139"/>
    </row>
    <row r="59" spans="1:23" ht="10.5" customHeight="1" x14ac:dyDescent="0.15">
      <c r="A59" s="53" t="s">
        <v>424</v>
      </c>
      <c r="B59" s="129">
        <v>634644530</v>
      </c>
      <c r="C59" s="387">
        <f t="shared" si="20"/>
        <v>6.989825128516685</v>
      </c>
      <c r="D59" s="45">
        <v>600992026</v>
      </c>
      <c r="E59" s="389">
        <f t="shared" si="21"/>
        <v>5.6839185057150843</v>
      </c>
      <c r="F59" s="129">
        <v>680445910</v>
      </c>
      <c r="G59" s="387">
        <f t="shared" si="22"/>
        <v>-0.93790854441319027</v>
      </c>
      <c r="H59" s="45">
        <v>502071678</v>
      </c>
      <c r="I59" s="389">
        <f t="shared" si="23"/>
        <v>0.795913448153172</v>
      </c>
      <c r="J59" s="44">
        <v>4876442</v>
      </c>
      <c r="K59" s="387">
        <f t="shared" si="24"/>
        <v>30.800689994251826</v>
      </c>
      <c r="L59" s="45">
        <v>2425266</v>
      </c>
      <c r="M59" s="389">
        <f t="shared" si="25"/>
        <v>48.836167456383492</v>
      </c>
      <c r="N59" s="53" t="s">
        <v>425</v>
      </c>
      <c r="O59" s="275"/>
      <c r="P59" s="396"/>
      <c r="Q59" s="60"/>
      <c r="R59" s="393"/>
      <c r="S59" s="129">
        <f t="shared" si="28"/>
        <v>1319966882</v>
      </c>
      <c r="T59" s="387">
        <f t="shared" si="26"/>
        <v>2.8172881360032846</v>
      </c>
      <c r="U59" s="45">
        <f t="shared" si="29"/>
        <v>1105488970</v>
      </c>
      <c r="V59" s="389">
        <f t="shared" si="27"/>
        <v>3.4708699142932886</v>
      </c>
      <c r="W59" s="139"/>
    </row>
    <row r="60" spans="1:23" ht="10.5" customHeight="1" x14ac:dyDescent="0.15">
      <c r="A60" s="53" t="s">
        <v>432</v>
      </c>
      <c r="B60" s="129">
        <v>665285523</v>
      </c>
      <c r="C60" s="387">
        <f t="shared" ref="C60:C67" si="30">((B60/B59)*100)-100</f>
        <v>4.8280559512582641</v>
      </c>
      <c r="D60" s="45">
        <v>632607205</v>
      </c>
      <c r="E60" s="389">
        <f t="shared" ref="E60:E67" si="31">((D60/D59)*100)-100</f>
        <v>5.2604989138408342</v>
      </c>
      <c r="F60" s="129">
        <v>670469606</v>
      </c>
      <c r="G60" s="387">
        <f t="shared" ref="G60:G67" si="32">((F60/F59)*100)-100</f>
        <v>-1.4661421067252718</v>
      </c>
      <c r="H60" s="45">
        <v>502159819</v>
      </c>
      <c r="I60" s="389">
        <f t="shared" ref="I60:I67" si="33">((H60/H59)*100)-100</f>
        <v>1.7555461473378386E-2</v>
      </c>
      <c r="J60" s="44">
        <v>2791272</v>
      </c>
      <c r="K60" s="387">
        <f t="shared" ref="K60:K67" si="34">((J60/J59)*100)-100</f>
        <v>-42.760069739371453</v>
      </c>
      <c r="L60" s="45">
        <v>2262430</v>
      </c>
      <c r="M60" s="389">
        <f t="shared" ref="M60:M67" si="35">((L60/L59)*100)-100</f>
        <v>-6.7141501179664402</v>
      </c>
      <c r="N60" s="53" t="s">
        <v>433</v>
      </c>
      <c r="O60" s="275"/>
      <c r="P60" s="396"/>
      <c r="Q60" s="60"/>
      <c r="R60" s="393"/>
      <c r="S60" s="129">
        <f t="shared" ref="S60:S66" si="36">SUM(B60,F60,J60)</f>
        <v>1338546401</v>
      </c>
      <c r="T60" s="387">
        <f t="shared" ref="T60:T67" si="37">((S60/S59)*100)-100</f>
        <v>1.4075746333762851</v>
      </c>
      <c r="U60" s="45">
        <f t="shared" ref="U60:U66" si="38">SUM(D60,H60,L60)</f>
        <v>1137029454</v>
      </c>
      <c r="V60" s="389">
        <f t="shared" ref="V60:V67" si="39">((U60/U59)*100)-100</f>
        <v>2.8530799362023345</v>
      </c>
      <c r="W60" s="139"/>
    </row>
    <row r="61" spans="1:23" ht="10.5" customHeight="1" x14ac:dyDescent="0.15">
      <c r="A61" s="53" t="s">
        <v>436</v>
      </c>
      <c r="B61" s="129">
        <v>719335428</v>
      </c>
      <c r="C61" s="387">
        <f t="shared" si="30"/>
        <v>8.124317023504517</v>
      </c>
      <c r="D61" s="45">
        <v>683153496</v>
      </c>
      <c r="E61" s="389">
        <f t="shared" si="31"/>
        <v>7.9901541747378531</v>
      </c>
      <c r="F61" s="129">
        <v>645575602</v>
      </c>
      <c r="G61" s="387">
        <f t="shared" si="32"/>
        <v>-3.7129205824133891</v>
      </c>
      <c r="H61" s="45">
        <v>504835739</v>
      </c>
      <c r="I61" s="389">
        <f t="shared" si="33"/>
        <v>0.53288214204967232</v>
      </c>
      <c r="J61" s="44">
        <v>2482472</v>
      </c>
      <c r="K61" s="387">
        <f t="shared" si="34"/>
        <v>-11.063056556294043</v>
      </c>
      <c r="L61" s="45">
        <v>1986063</v>
      </c>
      <c r="M61" s="389">
        <f t="shared" si="35"/>
        <v>-12.215493960034124</v>
      </c>
      <c r="N61" s="53" t="s">
        <v>438</v>
      </c>
      <c r="O61" s="275"/>
      <c r="P61" s="396"/>
      <c r="Q61" s="60"/>
      <c r="R61" s="393"/>
      <c r="S61" s="129">
        <f t="shared" si="36"/>
        <v>1367393502</v>
      </c>
      <c r="T61" s="387">
        <f t="shared" si="37"/>
        <v>2.1551065378420162</v>
      </c>
      <c r="U61" s="45">
        <f t="shared" si="38"/>
        <v>1189975298</v>
      </c>
      <c r="V61" s="389">
        <f t="shared" si="39"/>
        <v>4.6565059342781154</v>
      </c>
      <c r="W61" s="139"/>
    </row>
    <row r="62" spans="1:23" ht="10.5" customHeight="1" x14ac:dyDescent="0.15">
      <c r="A62" s="16" t="s">
        <v>440</v>
      </c>
      <c r="B62" s="130">
        <v>758928425</v>
      </c>
      <c r="C62" s="22">
        <f t="shared" si="30"/>
        <v>5.5041077442942168</v>
      </c>
      <c r="D62" s="20">
        <v>726936386</v>
      </c>
      <c r="E62" s="21">
        <f t="shared" si="31"/>
        <v>6.4089388777716323</v>
      </c>
      <c r="F62" s="130">
        <v>629573082</v>
      </c>
      <c r="G62" s="22">
        <f t="shared" si="32"/>
        <v>-2.4787987573297414</v>
      </c>
      <c r="H62" s="20">
        <v>510630271</v>
      </c>
      <c r="I62" s="21">
        <f t="shared" si="33"/>
        <v>1.1478054250830354</v>
      </c>
      <c r="J62" s="17">
        <v>2252084</v>
      </c>
      <c r="K62" s="22">
        <f t="shared" si="34"/>
        <v>-9.2805880589992569</v>
      </c>
      <c r="L62" s="20">
        <v>1858314</v>
      </c>
      <c r="M62" s="21">
        <f t="shared" si="35"/>
        <v>-6.432273296466434</v>
      </c>
      <c r="N62" s="16" t="s">
        <v>442</v>
      </c>
      <c r="O62" s="342"/>
      <c r="P62" s="395"/>
      <c r="Q62" s="31"/>
      <c r="R62" s="392"/>
      <c r="S62" s="130">
        <f t="shared" si="36"/>
        <v>1390753591</v>
      </c>
      <c r="T62" s="22">
        <f t="shared" si="37"/>
        <v>1.7083662432088857</v>
      </c>
      <c r="U62" s="20">
        <f t="shared" si="38"/>
        <v>1239424971</v>
      </c>
      <c r="V62" s="21">
        <f t="shared" si="39"/>
        <v>4.1555209661167396</v>
      </c>
      <c r="W62" s="343"/>
    </row>
    <row r="63" spans="1:23" ht="10.5" customHeight="1" x14ac:dyDescent="0.15">
      <c r="A63" s="16" t="s">
        <v>527</v>
      </c>
      <c r="B63" s="130">
        <v>776636916</v>
      </c>
      <c r="C63" s="22">
        <f t="shared" si="30"/>
        <v>2.3333545584354596</v>
      </c>
      <c r="D63" s="20">
        <v>748046366</v>
      </c>
      <c r="E63" s="21">
        <f t="shared" si="31"/>
        <v>2.9039652446287079</v>
      </c>
      <c r="F63" s="130">
        <v>625109915</v>
      </c>
      <c r="G63" s="22">
        <f t="shared" si="32"/>
        <v>-0.70891960403098153</v>
      </c>
      <c r="H63" s="20">
        <v>510212022</v>
      </c>
      <c r="I63" s="21">
        <f t="shared" si="33"/>
        <v>-8.1908383375107974E-2</v>
      </c>
      <c r="J63" s="17">
        <v>5185892</v>
      </c>
      <c r="K63" s="22">
        <f t="shared" si="34"/>
        <v>130.27080695036241</v>
      </c>
      <c r="L63" s="20">
        <v>4086024</v>
      </c>
      <c r="M63" s="21">
        <f t="shared" si="35"/>
        <v>119.87801846189612</v>
      </c>
      <c r="N63" s="16" t="s">
        <v>526</v>
      </c>
      <c r="O63" s="342"/>
      <c r="P63" s="395"/>
      <c r="Q63" s="31"/>
      <c r="R63" s="392"/>
      <c r="S63" s="130">
        <f t="shared" si="36"/>
        <v>1406932723</v>
      </c>
      <c r="T63" s="22">
        <f t="shared" si="37"/>
        <v>1.163335626433053</v>
      </c>
      <c r="U63" s="20">
        <f t="shared" si="38"/>
        <v>1262344412</v>
      </c>
      <c r="V63" s="21">
        <f t="shared" si="39"/>
        <v>1.8491995511037658</v>
      </c>
      <c r="W63" s="343"/>
    </row>
    <row r="64" spans="1:23" ht="10.5" customHeight="1" x14ac:dyDescent="0.15">
      <c r="A64" s="4" t="s">
        <v>540</v>
      </c>
      <c r="B64" s="360">
        <v>818109948</v>
      </c>
      <c r="C64" s="388">
        <f t="shared" si="30"/>
        <v>5.3400799196622302</v>
      </c>
      <c r="D64" s="362">
        <v>791772993</v>
      </c>
      <c r="E64" s="390">
        <f t="shared" si="31"/>
        <v>5.8454434093193584</v>
      </c>
      <c r="F64" s="360">
        <v>607721432</v>
      </c>
      <c r="G64" s="388">
        <f t="shared" si="32"/>
        <v>-2.7816680847239468</v>
      </c>
      <c r="H64" s="362">
        <v>499535548</v>
      </c>
      <c r="I64" s="390">
        <f t="shared" si="33"/>
        <v>-2.0925563372946101</v>
      </c>
      <c r="J64" s="378">
        <v>4796121</v>
      </c>
      <c r="K64" s="388">
        <f t="shared" si="34"/>
        <v>-7.5159876063751341</v>
      </c>
      <c r="L64" s="362">
        <v>3693536</v>
      </c>
      <c r="M64" s="390">
        <f t="shared" si="35"/>
        <v>-9.6056215039363479</v>
      </c>
      <c r="N64" s="4" t="s">
        <v>538</v>
      </c>
      <c r="O64" s="369"/>
      <c r="P64" s="397"/>
      <c r="Q64" s="370"/>
      <c r="R64" s="394"/>
      <c r="S64" s="360">
        <f t="shared" si="36"/>
        <v>1430627501</v>
      </c>
      <c r="T64" s="388">
        <f t="shared" si="37"/>
        <v>1.6841443526507618</v>
      </c>
      <c r="U64" s="362">
        <f t="shared" si="38"/>
        <v>1295002077</v>
      </c>
      <c r="V64" s="390">
        <f t="shared" si="39"/>
        <v>2.5870645672886354</v>
      </c>
      <c r="W64" s="371"/>
    </row>
    <row r="65" spans="1:23" ht="10.5" customHeight="1" x14ac:dyDescent="0.15">
      <c r="A65" s="16" t="s">
        <v>517</v>
      </c>
      <c r="B65" s="472">
        <v>1014851492</v>
      </c>
      <c r="C65" s="473">
        <f t="shared" si="30"/>
        <v>24.048301145948187</v>
      </c>
      <c r="D65" s="474">
        <v>985993539</v>
      </c>
      <c r="E65" s="21">
        <f t="shared" si="31"/>
        <v>24.529827073806246</v>
      </c>
      <c r="F65" s="130">
        <v>597001526</v>
      </c>
      <c r="G65" s="22">
        <f t="shared" si="32"/>
        <v>-1.7639506253253217</v>
      </c>
      <c r="H65" s="20">
        <v>493502445</v>
      </c>
      <c r="I65" s="21">
        <f t="shared" si="33"/>
        <v>-1.2077424768176854</v>
      </c>
      <c r="J65" s="17">
        <v>10919278</v>
      </c>
      <c r="K65" s="22">
        <f t="shared" si="34"/>
        <v>127.66894329813616</v>
      </c>
      <c r="L65" s="20">
        <v>6303554</v>
      </c>
      <c r="M65" s="21">
        <f t="shared" si="35"/>
        <v>70.664479783058823</v>
      </c>
      <c r="N65" s="16" t="str">
        <f>A65</f>
        <v>　　　　 2</v>
      </c>
      <c r="O65" s="342"/>
      <c r="P65" s="395"/>
      <c r="Q65" s="31"/>
      <c r="R65" s="392"/>
      <c r="S65" s="130">
        <f t="shared" ref="S65" si="40">SUM(B65,F65,J65)</f>
        <v>1622772296</v>
      </c>
      <c r="T65" s="22">
        <f t="shared" si="37"/>
        <v>13.430805353992696</v>
      </c>
      <c r="U65" s="20">
        <f t="shared" ref="U65" si="41">SUM(D65,H65,L65)</f>
        <v>1485799538</v>
      </c>
      <c r="V65" s="21">
        <f t="shared" si="39"/>
        <v>14.733371041535406</v>
      </c>
      <c r="W65" s="343"/>
    </row>
    <row r="66" spans="1:23" ht="10.5" customHeight="1" x14ac:dyDescent="0.15">
      <c r="A66" s="16" t="s">
        <v>780</v>
      </c>
      <c r="B66" s="472">
        <v>1093629501</v>
      </c>
      <c r="C66" s="473">
        <f t="shared" si="30"/>
        <v>7.7625159563740311</v>
      </c>
      <c r="D66" s="474">
        <v>1042690736</v>
      </c>
      <c r="E66" s="21">
        <f t="shared" si="31"/>
        <v>5.750260499425039</v>
      </c>
      <c r="F66" s="130">
        <v>584202450</v>
      </c>
      <c r="G66" s="22">
        <f t="shared" si="32"/>
        <v>-2.1438933474350961</v>
      </c>
      <c r="H66" s="20">
        <v>536779304</v>
      </c>
      <c r="I66" s="21">
        <f t="shared" si="33"/>
        <v>8.769330210714557</v>
      </c>
      <c r="J66" s="17">
        <v>17257582</v>
      </c>
      <c r="K66" s="22">
        <f t="shared" si="34"/>
        <v>58.04691482348926</v>
      </c>
      <c r="L66" s="20">
        <v>13245111</v>
      </c>
      <c r="M66" s="21">
        <f t="shared" si="35"/>
        <v>110.12132203515668</v>
      </c>
      <c r="N66" s="16" t="str">
        <f>A66</f>
        <v>　　　　 3</v>
      </c>
      <c r="O66" s="342"/>
      <c r="P66" s="395"/>
      <c r="Q66" s="31"/>
      <c r="R66" s="392"/>
      <c r="S66" s="130">
        <f t="shared" si="36"/>
        <v>1695089533</v>
      </c>
      <c r="T66" s="22">
        <f t="shared" si="37"/>
        <v>4.4564007641895387</v>
      </c>
      <c r="U66" s="20">
        <f t="shared" si="38"/>
        <v>1592715151</v>
      </c>
      <c r="V66" s="21">
        <f t="shared" si="39"/>
        <v>7.1958302762643598</v>
      </c>
      <c r="W66" s="343"/>
    </row>
    <row r="67" spans="1:23" ht="10.5" customHeight="1" x14ac:dyDescent="0.15">
      <c r="A67" s="4" t="s">
        <v>518</v>
      </c>
      <c r="B67" s="667">
        <v>1367361035</v>
      </c>
      <c r="C67" s="668">
        <f t="shared" si="30"/>
        <v>25.029640636952792</v>
      </c>
      <c r="D67" s="669">
        <v>1340606441</v>
      </c>
      <c r="E67" s="390">
        <f t="shared" si="31"/>
        <v>28.571818537764415</v>
      </c>
      <c r="F67" s="360">
        <v>575129440</v>
      </c>
      <c r="G67" s="388">
        <f t="shared" si="32"/>
        <v>-1.5530592177420743</v>
      </c>
      <c r="H67" s="362">
        <v>545265044</v>
      </c>
      <c r="I67" s="390">
        <f t="shared" si="33"/>
        <v>1.5808619923990221</v>
      </c>
      <c r="J67" s="378">
        <v>18669311</v>
      </c>
      <c r="K67" s="388">
        <f t="shared" si="34"/>
        <v>8.1803406757678943</v>
      </c>
      <c r="L67" s="362">
        <v>15085968</v>
      </c>
      <c r="M67" s="390">
        <f t="shared" si="35"/>
        <v>13.898388620525722</v>
      </c>
      <c r="N67" s="4" t="str">
        <f>A67</f>
        <v>　　　　 4</v>
      </c>
      <c r="O67" s="369"/>
      <c r="P67" s="397"/>
      <c r="Q67" s="370"/>
      <c r="R67" s="394"/>
      <c r="S67" s="360">
        <f t="shared" ref="S67" si="42">SUM(B67,F67,J67)</f>
        <v>1961159786</v>
      </c>
      <c r="T67" s="388">
        <f t="shared" si="37"/>
        <v>15.696530939525303</v>
      </c>
      <c r="U67" s="362">
        <f t="shared" ref="U67" si="43">SUM(D67,H67,L67)</f>
        <v>1900957453</v>
      </c>
      <c r="V67" s="390">
        <f t="shared" si="39"/>
        <v>19.353259859835404</v>
      </c>
      <c r="W67" s="371"/>
    </row>
    <row r="68" spans="1:23" ht="10.5" customHeight="1" x14ac:dyDescent="0.15">
      <c r="A68" s="660" t="s">
        <v>828</v>
      </c>
      <c r="B68" s="670">
        <v>1462860749</v>
      </c>
      <c r="C68" s="671">
        <f t="shared" ref="C68" si="44">((B68/B67)*100)-100</f>
        <v>6.9842354400569917</v>
      </c>
      <c r="D68" s="672">
        <v>1436729863</v>
      </c>
      <c r="E68" s="665">
        <f t="shared" ref="E68" si="45">((D68/D67)*100)-100</f>
        <v>7.1701447240771472</v>
      </c>
      <c r="F68" s="666">
        <v>563584008</v>
      </c>
      <c r="G68" s="664">
        <f t="shared" ref="G68" si="46">((F68/F67)*100)-100</f>
        <v>-2.0074493143665109</v>
      </c>
      <c r="H68" s="663">
        <v>539323408</v>
      </c>
      <c r="I68" s="665">
        <f t="shared" ref="I68" si="47">((H68/H67)*100)-100</f>
        <v>-1.0896785087143712</v>
      </c>
      <c r="J68" s="661">
        <v>16944518</v>
      </c>
      <c r="K68" s="664">
        <f t="shared" ref="K68" si="48">((J68/J67)*100)-100</f>
        <v>-9.2386537457113462</v>
      </c>
      <c r="L68" s="663">
        <v>13543850</v>
      </c>
      <c r="M68" s="665">
        <f t="shared" ref="M68" si="49">((L68/L67)*100)-100</f>
        <v>-10.222201187222453</v>
      </c>
      <c r="N68" s="660" t="str">
        <f>A68</f>
        <v>　　　　 5</v>
      </c>
      <c r="O68" s="673"/>
      <c r="P68" s="674"/>
      <c r="Q68" s="675"/>
      <c r="R68" s="676"/>
      <c r="S68" s="666">
        <f t="shared" ref="S68" si="50">SUM(B68,F68,J68)</f>
        <v>2043389275</v>
      </c>
      <c r="T68" s="664">
        <f t="shared" ref="T68" si="51">((S68/S67)*100)-100</f>
        <v>4.1929010367745718</v>
      </c>
      <c r="U68" s="663">
        <f t="shared" ref="U68" si="52">SUM(D68,H68,L68)</f>
        <v>1989597121</v>
      </c>
      <c r="V68" s="665">
        <f t="shared" ref="V68" si="53">((U68/U67)*100)-100</f>
        <v>4.662895945414931</v>
      </c>
      <c r="W68" s="677"/>
    </row>
    <row r="69" spans="1:23" ht="17.25" customHeight="1" x14ac:dyDescent="0.15"/>
    <row r="107" spans="1:17" ht="10.9" customHeight="1" x14ac:dyDescent="0.15">
      <c r="A107" s="1" t="s">
        <v>600</v>
      </c>
      <c r="B107" s="2" t="s">
        <v>628</v>
      </c>
      <c r="D107" s="2" t="s">
        <v>627</v>
      </c>
      <c r="F107" s="2" t="s">
        <v>629</v>
      </c>
      <c r="H107" s="2" t="s">
        <v>630</v>
      </c>
      <c r="J107" s="2" t="s">
        <v>631</v>
      </c>
      <c r="L107" s="2" t="s">
        <v>632</v>
      </c>
    </row>
    <row r="109" spans="1:17" ht="10.9" customHeight="1" x14ac:dyDescent="0.15">
      <c r="O109" s="23" t="s">
        <v>241</v>
      </c>
      <c r="P109" s="24" t="s">
        <v>123</v>
      </c>
      <c r="Q109" s="24" t="s">
        <v>124</v>
      </c>
    </row>
    <row r="110" spans="1:17" ht="10.9" hidden="1" customHeight="1" x14ac:dyDescent="0.15">
      <c r="O110" s="23" t="s">
        <v>101</v>
      </c>
      <c r="P110" s="25">
        <f t="shared" ref="P110:P141" si="54">S9</f>
        <v>54923523</v>
      </c>
      <c r="Q110" s="25">
        <f t="shared" ref="Q110:Q141" si="55">U9</f>
        <v>49013590</v>
      </c>
    </row>
    <row r="111" spans="1:17" ht="10.9" hidden="1" customHeight="1" x14ac:dyDescent="0.15">
      <c r="O111" s="23" t="s">
        <v>267</v>
      </c>
      <c r="P111" s="25">
        <f t="shared" si="54"/>
        <v>57392772</v>
      </c>
      <c r="Q111" s="25">
        <f t="shared" si="55"/>
        <v>52161780</v>
      </c>
    </row>
    <row r="112" spans="1:17" ht="10.9" hidden="1" customHeight="1" x14ac:dyDescent="0.15">
      <c r="O112" s="23" t="s">
        <v>4</v>
      </c>
      <c r="P112" s="25">
        <f t="shared" si="54"/>
        <v>61450009</v>
      </c>
      <c r="Q112" s="25">
        <f t="shared" si="55"/>
        <v>55067891</v>
      </c>
    </row>
    <row r="113" spans="15:17" ht="10.9" hidden="1" customHeight="1" x14ac:dyDescent="0.15">
      <c r="O113" s="23" t="s">
        <v>268</v>
      </c>
      <c r="P113" s="25">
        <f t="shared" si="54"/>
        <v>61537996</v>
      </c>
      <c r="Q113" s="25">
        <f t="shared" si="55"/>
        <v>54846247</v>
      </c>
    </row>
    <row r="114" spans="15:17" ht="10.9" hidden="1" customHeight="1" x14ac:dyDescent="0.15">
      <c r="O114" s="23" t="s">
        <v>5</v>
      </c>
      <c r="P114" s="25">
        <f t="shared" si="54"/>
        <v>66673011</v>
      </c>
      <c r="Q114" s="25">
        <f t="shared" si="55"/>
        <v>58517296</v>
      </c>
    </row>
    <row r="115" spans="15:17" ht="10.9" hidden="1" customHeight="1" x14ac:dyDescent="0.15">
      <c r="O115" s="23" t="s">
        <v>6</v>
      </c>
      <c r="P115" s="25">
        <f t="shared" si="54"/>
        <v>76634838</v>
      </c>
      <c r="Q115" s="25">
        <f t="shared" si="55"/>
        <v>67970096</v>
      </c>
    </row>
    <row r="116" spans="15:17" ht="10.9" hidden="1" customHeight="1" x14ac:dyDescent="0.15">
      <c r="O116" s="23" t="s">
        <v>269</v>
      </c>
      <c r="P116" s="25">
        <f t="shared" si="54"/>
        <v>83755094</v>
      </c>
      <c r="Q116" s="25">
        <f t="shared" si="55"/>
        <v>73325175</v>
      </c>
    </row>
    <row r="117" spans="15:17" ht="10.9" hidden="1" customHeight="1" x14ac:dyDescent="0.15">
      <c r="O117" s="23" t="s">
        <v>7</v>
      </c>
      <c r="P117" s="25">
        <f t="shared" si="54"/>
        <v>92383904</v>
      </c>
      <c r="Q117" s="25">
        <f t="shared" si="55"/>
        <v>81756511</v>
      </c>
    </row>
    <row r="118" spans="15:17" ht="10.9" hidden="1" customHeight="1" x14ac:dyDescent="0.15">
      <c r="O118" s="23" t="s">
        <v>8</v>
      </c>
      <c r="P118" s="25">
        <f t="shared" si="54"/>
        <v>103056057</v>
      </c>
      <c r="Q118" s="25">
        <f t="shared" si="55"/>
        <v>92703741</v>
      </c>
    </row>
    <row r="119" spans="15:17" ht="10.9" hidden="1" customHeight="1" x14ac:dyDescent="0.15">
      <c r="O119" s="23" t="s">
        <v>270</v>
      </c>
      <c r="P119" s="25">
        <f t="shared" si="54"/>
        <v>112382900</v>
      </c>
      <c r="Q119" s="25">
        <f t="shared" si="55"/>
        <v>102672698</v>
      </c>
    </row>
    <row r="120" spans="15:17" ht="10.9" hidden="1" customHeight="1" x14ac:dyDescent="0.15">
      <c r="O120" s="23" t="s">
        <v>9</v>
      </c>
      <c r="P120" s="25">
        <f t="shared" si="54"/>
        <v>125168518</v>
      </c>
      <c r="Q120" s="25">
        <f t="shared" si="55"/>
        <v>115765511</v>
      </c>
    </row>
    <row r="121" spans="15:17" ht="10.9" hidden="1" customHeight="1" x14ac:dyDescent="0.15">
      <c r="O121" s="23" t="s">
        <v>10</v>
      </c>
      <c r="P121" s="25">
        <f t="shared" si="54"/>
        <v>157199700</v>
      </c>
      <c r="Q121" s="25">
        <f t="shared" si="55"/>
        <v>141572786</v>
      </c>
    </row>
    <row r="122" spans="15:17" ht="10.9" hidden="1" customHeight="1" x14ac:dyDescent="0.15">
      <c r="O122" s="23" t="s">
        <v>271</v>
      </c>
      <c r="P122" s="25">
        <f t="shared" si="54"/>
        <v>175960635</v>
      </c>
      <c r="Q122" s="25">
        <f t="shared" si="55"/>
        <v>159455440</v>
      </c>
    </row>
    <row r="123" spans="15:17" ht="10.9" hidden="1" customHeight="1" x14ac:dyDescent="0.15">
      <c r="O123" s="23" t="s">
        <v>11</v>
      </c>
      <c r="P123" s="25">
        <f t="shared" si="54"/>
        <v>198465621</v>
      </c>
      <c r="Q123" s="25">
        <f t="shared" si="55"/>
        <v>181133025</v>
      </c>
    </row>
    <row r="124" spans="15:17" ht="10.9" hidden="1" customHeight="1" x14ac:dyDescent="0.15">
      <c r="O124" s="23" t="s">
        <v>12</v>
      </c>
      <c r="P124" s="25">
        <f t="shared" si="54"/>
        <v>215737568</v>
      </c>
      <c r="Q124" s="25">
        <f t="shared" si="55"/>
        <v>195496124</v>
      </c>
    </row>
    <row r="125" spans="15:17" ht="10.9" hidden="1" customHeight="1" x14ac:dyDescent="0.15">
      <c r="O125" s="23" t="s">
        <v>100</v>
      </c>
      <c r="P125" s="25">
        <f t="shared" si="54"/>
        <v>248136422</v>
      </c>
      <c r="Q125" s="25">
        <f t="shared" si="55"/>
        <v>226314563</v>
      </c>
    </row>
    <row r="126" spans="15:17" ht="10.9" hidden="1" customHeight="1" x14ac:dyDescent="0.15">
      <c r="O126" s="23" t="s">
        <v>13</v>
      </c>
      <c r="P126" s="25">
        <f t="shared" si="54"/>
        <v>289931210</v>
      </c>
      <c r="Q126" s="25">
        <f t="shared" si="55"/>
        <v>253764999</v>
      </c>
    </row>
    <row r="127" spans="15:17" ht="10.9" hidden="1" customHeight="1" x14ac:dyDescent="0.15">
      <c r="O127" s="23" t="s">
        <v>14</v>
      </c>
      <c r="P127" s="25">
        <f t="shared" si="54"/>
        <v>318091577</v>
      </c>
      <c r="Q127" s="25">
        <f t="shared" si="55"/>
        <v>281845207</v>
      </c>
    </row>
    <row r="128" spans="15:17" ht="10.9" hidden="1" customHeight="1" x14ac:dyDescent="0.15">
      <c r="O128" s="23" t="s">
        <v>272</v>
      </c>
      <c r="P128" s="25">
        <f t="shared" si="54"/>
        <v>360634087</v>
      </c>
      <c r="Q128" s="25">
        <f t="shared" si="55"/>
        <v>318514334</v>
      </c>
    </row>
    <row r="129" spans="1:17" ht="10.9" hidden="1" customHeight="1" x14ac:dyDescent="0.15">
      <c r="O129" s="23" t="s">
        <v>16</v>
      </c>
      <c r="P129" s="25">
        <f t="shared" si="54"/>
        <v>387439841</v>
      </c>
      <c r="Q129" s="25">
        <f t="shared" si="55"/>
        <v>343505262</v>
      </c>
    </row>
    <row r="130" spans="1:17" ht="10.9" hidden="1" customHeight="1" x14ac:dyDescent="0.15">
      <c r="O130" s="23" t="s">
        <v>17</v>
      </c>
      <c r="P130" s="25">
        <f t="shared" si="54"/>
        <v>410970759</v>
      </c>
      <c r="Q130" s="25">
        <f t="shared" si="55"/>
        <v>369556092</v>
      </c>
    </row>
    <row r="131" spans="1:17" ht="10.9" hidden="1" customHeight="1" x14ac:dyDescent="0.15">
      <c r="O131" s="23" t="s">
        <v>273</v>
      </c>
      <c r="P131" s="25">
        <f t="shared" si="54"/>
        <v>460474321</v>
      </c>
      <c r="Q131" s="25">
        <f t="shared" si="55"/>
        <v>423591911</v>
      </c>
    </row>
    <row r="132" spans="1:17" ht="11.25" hidden="1" customHeight="1" x14ac:dyDescent="0.15">
      <c r="O132" s="23" t="s">
        <v>18</v>
      </c>
      <c r="P132" s="25">
        <f t="shared" si="54"/>
        <v>581033012</v>
      </c>
      <c r="Q132" s="25">
        <f t="shared" si="55"/>
        <v>509321325</v>
      </c>
    </row>
    <row r="133" spans="1:17" ht="10.9" hidden="1" customHeight="1" x14ac:dyDescent="0.15">
      <c r="O133" s="23" t="s">
        <v>19</v>
      </c>
      <c r="P133" s="25">
        <f t="shared" si="54"/>
        <v>591913548</v>
      </c>
      <c r="Q133" s="25">
        <f t="shared" si="55"/>
        <v>527935563</v>
      </c>
    </row>
    <row r="134" spans="1:17" ht="10.9" hidden="1" customHeight="1" x14ac:dyDescent="0.15">
      <c r="O134" s="23" t="s">
        <v>274</v>
      </c>
      <c r="P134" s="25">
        <f t="shared" si="54"/>
        <v>600371954</v>
      </c>
      <c r="Q134" s="25">
        <f t="shared" si="55"/>
        <v>541250288</v>
      </c>
    </row>
    <row r="135" spans="1:17" ht="10.9" hidden="1" customHeight="1" x14ac:dyDescent="0.15">
      <c r="O135" s="99" t="s">
        <v>541</v>
      </c>
      <c r="P135" s="25">
        <f t="shared" si="54"/>
        <v>881721140</v>
      </c>
      <c r="Q135" s="25">
        <f t="shared" si="55"/>
        <v>650131685</v>
      </c>
    </row>
    <row r="136" spans="1:17" ht="10.9" hidden="1" customHeight="1" x14ac:dyDescent="0.15">
      <c r="O136" s="99" t="s">
        <v>345</v>
      </c>
      <c r="P136" s="25">
        <f t="shared" si="54"/>
        <v>968212561</v>
      </c>
      <c r="Q136" s="25">
        <f t="shared" si="55"/>
        <v>727562449</v>
      </c>
    </row>
    <row r="137" spans="1:17" ht="10.9" hidden="1" customHeight="1" x14ac:dyDescent="0.15">
      <c r="O137" s="99" t="s">
        <v>633</v>
      </c>
      <c r="P137" s="25">
        <f t="shared" si="54"/>
        <v>1037801609</v>
      </c>
      <c r="Q137" s="25">
        <f t="shared" si="55"/>
        <v>808815184</v>
      </c>
    </row>
    <row r="138" spans="1:17" ht="10.9" hidden="1" customHeight="1" x14ac:dyDescent="0.15">
      <c r="A138" s="1" t="s">
        <v>822</v>
      </c>
      <c r="O138" s="99" t="s">
        <v>782</v>
      </c>
      <c r="P138" s="25">
        <f t="shared" si="54"/>
        <v>1116796461</v>
      </c>
      <c r="Q138" s="25">
        <f t="shared" si="55"/>
        <v>882365923</v>
      </c>
    </row>
    <row r="139" spans="1:17" ht="10.9" hidden="1" customHeight="1" x14ac:dyDescent="0.15">
      <c r="O139" s="99" t="s">
        <v>823</v>
      </c>
      <c r="P139" s="25">
        <f t="shared" si="54"/>
        <v>1132664710</v>
      </c>
      <c r="Q139" s="25">
        <f t="shared" si="55"/>
        <v>910071599</v>
      </c>
    </row>
    <row r="140" spans="1:17" ht="10.9" customHeight="1" x14ac:dyDescent="0.15">
      <c r="O140" s="99" t="s">
        <v>349</v>
      </c>
      <c r="P140" s="25">
        <f t="shared" si="54"/>
        <v>1226687517</v>
      </c>
      <c r="Q140" s="25">
        <f t="shared" si="55"/>
        <v>1046356605</v>
      </c>
    </row>
    <row r="141" spans="1:17" ht="10.9" customHeight="1" x14ac:dyDescent="0.15">
      <c r="O141" s="99" t="s">
        <v>350</v>
      </c>
      <c r="P141" s="25">
        <f t="shared" si="54"/>
        <v>1214495844</v>
      </c>
      <c r="Q141" s="25">
        <f t="shared" si="55"/>
        <v>1028111021</v>
      </c>
    </row>
    <row r="142" spans="1:17" ht="10.9" customHeight="1" x14ac:dyDescent="0.15">
      <c r="O142" s="99" t="s">
        <v>351</v>
      </c>
      <c r="P142" s="25">
        <f t="shared" ref="P142:P167" si="56">S41</f>
        <v>1268479941</v>
      </c>
      <c r="Q142" s="25">
        <f t="shared" ref="Q142:Q166" si="57">U41</f>
        <v>1083870162</v>
      </c>
    </row>
    <row r="143" spans="1:17" ht="10.9" customHeight="1" x14ac:dyDescent="0.15">
      <c r="O143" s="99" t="s">
        <v>352</v>
      </c>
      <c r="P143" s="25">
        <f t="shared" si="56"/>
        <v>1290591513</v>
      </c>
      <c r="Q143" s="25">
        <f t="shared" si="57"/>
        <v>1188779921</v>
      </c>
    </row>
    <row r="144" spans="1:17" ht="10.9" customHeight="1" x14ac:dyDescent="0.15">
      <c r="O144" s="99" t="s">
        <v>536</v>
      </c>
      <c r="P144" s="25">
        <f t="shared" si="56"/>
        <v>1319582091</v>
      </c>
      <c r="Q144" s="25">
        <f t="shared" si="57"/>
        <v>1210664277</v>
      </c>
    </row>
    <row r="145" spans="15:17" ht="10.9" customHeight="1" x14ac:dyDescent="0.15">
      <c r="O145" s="99" t="s">
        <v>354</v>
      </c>
      <c r="P145" s="25">
        <f t="shared" si="56"/>
        <v>1273687820</v>
      </c>
      <c r="Q145" s="25">
        <f t="shared" si="57"/>
        <v>1168494077</v>
      </c>
    </row>
    <row r="146" spans="15:17" ht="10.9" customHeight="1" x14ac:dyDescent="0.15">
      <c r="O146" s="99" t="s">
        <v>355</v>
      </c>
      <c r="P146" s="25">
        <f t="shared" si="56"/>
        <v>1235862256</v>
      </c>
      <c r="Q146" s="25">
        <f t="shared" si="57"/>
        <v>1139617721</v>
      </c>
    </row>
    <row r="147" spans="15:17" ht="10.9" customHeight="1" x14ac:dyDescent="0.15">
      <c r="O147" s="99" t="s">
        <v>356</v>
      </c>
      <c r="P147" s="25">
        <f t="shared" si="56"/>
        <v>1235305280</v>
      </c>
      <c r="Q147" s="25">
        <f t="shared" si="57"/>
        <v>1138563156</v>
      </c>
    </row>
    <row r="148" spans="15:17" ht="10.9" customHeight="1" x14ac:dyDescent="0.15">
      <c r="O148" s="99" t="s">
        <v>357</v>
      </c>
      <c r="P148" s="25">
        <f t="shared" si="56"/>
        <v>1221535470</v>
      </c>
      <c r="Q148" s="25">
        <f t="shared" si="57"/>
        <v>1132711532</v>
      </c>
    </row>
    <row r="149" spans="15:17" ht="10.9" customHeight="1" x14ac:dyDescent="0.15">
      <c r="O149" s="99" t="s">
        <v>358</v>
      </c>
      <c r="P149" s="25">
        <f t="shared" si="56"/>
        <v>1392474475</v>
      </c>
      <c r="Q149" s="25">
        <f t="shared" si="57"/>
        <v>1104436355</v>
      </c>
    </row>
    <row r="150" spans="15:17" ht="10.9" customHeight="1" x14ac:dyDescent="0.15">
      <c r="O150" s="99" t="s">
        <v>529</v>
      </c>
      <c r="P150" s="25">
        <f t="shared" si="56"/>
        <v>1363433549</v>
      </c>
      <c r="Q150" s="25">
        <f t="shared" si="57"/>
        <v>1074478595</v>
      </c>
    </row>
    <row r="151" spans="15:17" ht="10.9" customHeight="1" x14ac:dyDescent="0.15">
      <c r="O151" s="99" t="s">
        <v>369</v>
      </c>
      <c r="P151" s="25">
        <f t="shared" si="56"/>
        <v>1299261019</v>
      </c>
      <c r="Q151" s="25">
        <f t="shared" si="57"/>
        <v>1027298794</v>
      </c>
    </row>
    <row r="152" spans="15:17" ht="10.9" customHeight="1" x14ac:dyDescent="0.15">
      <c r="O152" s="99" t="s">
        <v>374</v>
      </c>
      <c r="P152" s="25">
        <f t="shared" si="56"/>
        <v>1281266091</v>
      </c>
      <c r="Q152" s="25">
        <f t="shared" si="57"/>
        <v>1031370228</v>
      </c>
    </row>
    <row r="153" spans="15:17" ht="10.9" customHeight="1" x14ac:dyDescent="0.15">
      <c r="O153" s="99" t="s">
        <v>530</v>
      </c>
      <c r="P153" s="25">
        <f t="shared" si="56"/>
        <v>1291570884</v>
      </c>
      <c r="Q153" s="25">
        <f t="shared" si="57"/>
        <v>1053204586</v>
      </c>
    </row>
    <row r="154" spans="15:17" ht="10.9" customHeight="1" x14ac:dyDescent="0.15">
      <c r="O154" s="99" t="s">
        <v>531</v>
      </c>
      <c r="P154" s="25">
        <f t="shared" si="56"/>
        <v>1275066006</v>
      </c>
      <c r="Q154" s="25">
        <f t="shared" si="57"/>
        <v>1090180706</v>
      </c>
    </row>
    <row r="155" spans="15:17" ht="10.9" customHeight="1" x14ac:dyDescent="0.15">
      <c r="O155" s="99" t="s">
        <v>403</v>
      </c>
      <c r="P155" s="25">
        <f t="shared" si="56"/>
        <v>1232760460</v>
      </c>
      <c r="Q155" s="25">
        <f t="shared" si="57"/>
        <v>1060795304</v>
      </c>
    </row>
    <row r="156" spans="15:17" ht="10.9" customHeight="1" x14ac:dyDescent="0.15">
      <c r="O156" s="99" t="s">
        <v>409</v>
      </c>
      <c r="P156" s="25">
        <f t="shared" si="56"/>
        <v>1170780229</v>
      </c>
      <c r="Q156" s="25">
        <f t="shared" si="57"/>
        <v>1006304034</v>
      </c>
    </row>
    <row r="157" spans="15:17" ht="10.9" customHeight="1" x14ac:dyDescent="0.15">
      <c r="O157" s="99" t="s">
        <v>413</v>
      </c>
      <c r="P157" s="25">
        <f t="shared" si="56"/>
        <v>1190136950</v>
      </c>
      <c r="Q157" s="25">
        <f t="shared" si="57"/>
        <v>976707059</v>
      </c>
    </row>
    <row r="158" spans="15:17" ht="10.9" customHeight="1" x14ac:dyDescent="0.15">
      <c r="O158" s="99" t="s">
        <v>532</v>
      </c>
      <c r="P158" s="25">
        <f t="shared" si="56"/>
        <v>1248022787</v>
      </c>
      <c r="Q158" s="25">
        <f t="shared" si="57"/>
        <v>984066706</v>
      </c>
    </row>
    <row r="159" spans="15:17" ht="10.9" customHeight="1" x14ac:dyDescent="0.15">
      <c r="O159" s="99" t="s">
        <v>533</v>
      </c>
      <c r="P159" s="25">
        <f t="shared" si="56"/>
        <v>1283798577</v>
      </c>
      <c r="Q159" s="25">
        <f t="shared" si="57"/>
        <v>1068405988</v>
      </c>
    </row>
    <row r="160" spans="15:17" ht="10.9" customHeight="1" x14ac:dyDescent="0.15">
      <c r="O160" s="99" t="s">
        <v>534</v>
      </c>
      <c r="P160" s="25">
        <f t="shared" si="56"/>
        <v>1319966882</v>
      </c>
      <c r="Q160" s="25">
        <f t="shared" si="57"/>
        <v>1105488970</v>
      </c>
    </row>
    <row r="161" spans="15:17" ht="10.9" customHeight="1" x14ac:dyDescent="0.15">
      <c r="O161" s="99" t="s">
        <v>535</v>
      </c>
      <c r="P161" s="25">
        <f t="shared" si="56"/>
        <v>1338546401</v>
      </c>
      <c r="Q161" s="25">
        <f t="shared" si="57"/>
        <v>1137029454</v>
      </c>
    </row>
    <row r="162" spans="15:17" ht="10.9" customHeight="1" x14ac:dyDescent="0.15">
      <c r="O162" s="99" t="s">
        <v>437</v>
      </c>
      <c r="P162" s="25">
        <f t="shared" si="56"/>
        <v>1367393502</v>
      </c>
      <c r="Q162" s="25">
        <f t="shared" si="57"/>
        <v>1189975298</v>
      </c>
    </row>
    <row r="163" spans="15:17" ht="10.9" customHeight="1" x14ac:dyDescent="0.15">
      <c r="O163" s="99" t="s">
        <v>441</v>
      </c>
      <c r="P163" s="25">
        <f t="shared" si="56"/>
        <v>1390753591</v>
      </c>
      <c r="Q163" s="25">
        <f t="shared" si="57"/>
        <v>1239424971</v>
      </c>
    </row>
    <row r="164" spans="15:17" ht="10.9" customHeight="1" x14ac:dyDescent="0.15">
      <c r="O164" s="99" t="s">
        <v>525</v>
      </c>
      <c r="P164" s="25">
        <f t="shared" si="56"/>
        <v>1406932723</v>
      </c>
      <c r="Q164" s="25">
        <f t="shared" si="57"/>
        <v>1262344412</v>
      </c>
    </row>
    <row r="165" spans="15:17" ht="10.9" customHeight="1" x14ac:dyDescent="0.15">
      <c r="O165" s="99" t="s">
        <v>813</v>
      </c>
      <c r="P165" s="25">
        <f t="shared" si="56"/>
        <v>1430627501</v>
      </c>
      <c r="Q165" s="25">
        <f t="shared" si="57"/>
        <v>1295002077</v>
      </c>
    </row>
    <row r="166" spans="15:17" ht="10.9" customHeight="1" x14ac:dyDescent="0.15">
      <c r="O166" s="99" t="s">
        <v>815</v>
      </c>
      <c r="P166" s="25">
        <f t="shared" si="56"/>
        <v>1622772296</v>
      </c>
      <c r="Q166" s="25">
        <f t="shared" si="57"/>
        <v>1485799538</v>
      </c>
    </row>
    <row r="167" spans="15:17" ht="10.9" customHeight="1" x14ac:dyDescent="0.15">
      <c r="O167" s="99" t="s">
        <v>814</v>
      </c>
      <c r="P167" s="25">
        <f t="shared" si="56"/>
        <v>1695089533</v>
      </c>
      <c r="Q167" s="25">
        <f t="shared" ref="Q167" si="58">U66</f>
        <v>1592715151</v>
      </c>
    </row>
    <row r="168" spans="15:17" ht="10.9" customHeight="1" x14ac:dyDescent="0.15">
      <c r="O168" s="99" t="s">
        <v>824</v>
      </c>
      <c r="P168" s="25">
        <f t="shared" ref="P168" si="59">S67</f>
        <v>1961159786</v>
      </c>
      <c r="Q168" s="25">
        <f t="shared" ref="Q168" si="60">U67</f>
        <v>1900957453</v>
      </c>
    </row>
    <row r="169" spans="15:17" ht="10.9" customHeight="1" x14ac:dyDescent="0.15">
      <c r="O169" s="99" t="s">
        <v>829</v>
      </c>
      <c r="P169" s="25">
        <f t="shared" ref="P169" si="61">S68</f>
        <v>2043389275</v>
      </c>
      <c r="Q169" s="25">
        <f t="shared" ref="Q169" si="62">U68</f>
        <v>1989597121</v>
      </c>
    </row>
  </sheetData>
  <mergeCells count="26">
    <mergeCell ref="W4:W7"/>
    <mergeCell ref="O4:R5"/>
    <mergeCell ref="O6:O7"/>
    <mergeCell ref="P6:P7"/>
    <mergeCell ref="Q6:Q7"/>
    <mergeCell ref="R6:R7"/>
    <mergeCell ref="S6:S7"/>
    <mergeCell ref="T6:T7"/>
    <mergeCell ref="S4:V5"/>
    <mergeCell ref="U6:U7"/>
    <mergeCell ref="V6:V7"/>
    <mergeCell ref="G6:G7"/>
    <mergeCell ref="J4:M5"/>
    <mergeCell ref="J6:J7"/>
    <mergeCell ref="K6:K7"/>
    <mergeCell ref="L6:L7"/>
    <mergeCell ref="M6:M7"/>
    <mergeCell ref="H6:H7"/>
    <mergeCell ref="I6:I7"/>
    <mergeCell ref="F4:I5"/>
    <mergeCell ref="F6:F7"/>
    <mergeCell ref="B4:E5"/>
    <mergeCell ref="B6:B7"/>
    <mergeCell ref="C6:C7"/>
    <mergeCell ref="D6:D7"/>
    <mergeCell ref="E6:E7"/>
  </mergeCells>
  <phoneticPr fontId="2"/>
  <pageMargins left="0.59055118110236227" right="0.59055118110236227" top="0.59055118110236227" bottom="0.39370078740157483" header="0.51181102362204722" footer="0.31496062992125984"/>
  <pageSetup paperSize="9" scale="89" firstPageNumber="125" orientation="portrait" useFirstPageNumber="1" r:id="rId1"/>
  <headerFooter alignWithMargins="0">
    <oddFooter>&amp;C&amp;P</oddFooter>
  </headerFooter>
  <colBreaks count="1" manualBreakCount="1">
    <brk id="13" max="9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63"/>
  <sheetViews>
    <sheetView view="pageBreakPreview" zoomScaleNormal="100" zoomScaleSheetLayoutView="100" workbookViewId="0">
      <selection activeCell="H147" sqref="H147"/>
    </sheetView>
  </sheetViews>
  <sheetFormatPr defaultColWidth="8.875" defaultRowHeight="10.9" customHeight="1" x14ac:dyDescent="0.15"/>
  <cols>
    <col min="1" max="1" width="8.625" style="2" customWidth="1"/>
    <col min="2" max="7" width="13.875" style="2" customWidth="1"/>
    <col min="8" max="16384" width="8.875" style="2"/>
  </cols>
  <sheetData>
    <row r="1" spans="1:7" s="425" customFormat="1" ht="18.95" customHeight="1" x14ac:dyDescent="0.15">
      <c r="A1" s="443" t="s">
        <v>574</v>
      </c>
    </row>
    <row r="2" spans="1:7" ht="11.25" customHeight="1" x14ac:dyDescent="0.15">
      <c r="A2" s="1"/>
    </row>
    <row r="3" spans="1:7" ht="11.25" customHeight="1" x14ac:dyDescent="0.15">
      <c r="A3" s="1"/>
    </row>
    <row r="4" spans="1:7" ht="10.9" customHeight="1" x14ac:dyDescent="0.15">
      <c r="A4" s="3" t="s">
        <v>0</v>
      </c>
      <c r="B4" s="697" t="s">
        <v>235</v>
      </c>
      <c r="C4" s="722" t="s">
        <v>29</v>
      </c>
      <c r="D4" s="717" t="s">
        <v>236</v>
      </c>
      <c r="E4" s="699" t="s">
        <v>29</v>
      </c>
      <c r="F4" s="717" t="s">
        <v>237</v>
      </c>
      <c r="G4" s="720" t="s">
        <v>238</v>
      </c>
    </row>
    <row r="5" spans="1:7" ht="10.9" customHeight="1" x14ac:dyDescent="0.15">
      <c r="A5" s="4"/>
      <c r="B5" s="714"/>
      <c r="C5" s="723"/>
      <c r="D5" s="713"/>
      <c r="E5" s="724"/>
      <c r="F5" s="713"/>
      <c r="G5" s="721"/>
    </row>
    <row r="6" spans="1:7" ht="10.9" customHeight="1" x14ac:dyDescent="0.15">
      <c r="A6" s="4"/>
      <c r="B6" s="714"/>
      <c r="C6" s="723"/>
      <c r="D6" s="713"/>
      <c r="E6" s="724"/>
      <c r="F6" s="713"/>
      <c r="G6" s="721"/>
    </row>
    <row r="7" spans="1:7" ht="10.9" customHeight="1" x14ac:dyDescent="0.15">
      <c r="A7" s="4"/>
      <c r="B7" s="714"/>
      <c r="C7" s="723"/>
      <c r="D7" s="713"/>
      <c r="E7" s="724"/>
      <c r="F7" s="713"/>
      <c r="G7" s="721"/>
    </row>
    <row r="8" spans="1:7" ht="10.9" customHeight="1" x14ac:dyDescent="0.15">
      <c r="A8" s="5" t="s">
        <v>1</v>
      </c>
      <c r="B8" s="8" t="s">
        <v>38</v>
      </c>
      <c r="C8" s="11" t="s">
        <v>239</v>
      </c>
      <c r="D8" s="6" t="s">
        <v>38</v>
      </c>
      <c r="E8" s="7" t="s">
        <v>239</v>
      </c>
      <c r="F8" s="6" t="s">
        <v>240</v>
      </c>
      <c r="G8" s="7"/>
    </row>
    <row r="9" spans="1:7" ht="10.9" hidden="1" customHeight="1" x14ac:dyDescent="0.15">
      <c r="A9" s="12" t="s">
        <v>2</v>
      </c>
      <c r="B9" s="13">
        <v>2952753</v>
      </c>
      <c r="C9" s="14"/>
      <c r="D9" s="13">
        <v>2679290</v>
      </c>
      <c r="E9" s="14"/>
      <c r="F9" s="32">
        <f>ROUND(D9/B9*100,1)</f>
        <v>90.7</v>
      </c>
      <c r="G9" s="14"/>
    </row>
    <row r="10" spans="1:7" ht="10.9" hidden="1" customHeight="1" x14ac:dyDescent="0.15">
      <c r="A10" s="16" t="s">
        <v>3</v>
      </c>
      <c r="B10" s="17">
        <v>3101275</v>
      </c>
      <c r="C10" s="18">
        <f t="shared" ref="C10:C43" si="0">((B10/B9)*100)-100</f>
        <v>5.0299500161374908</v>
      </c>
      <c r="D10" s="17">
        <v>2841516</v>
      </c>
      <c r="E10" s="18">
        <f t="shared" ref="E10:E43" si="1">((D10/D9)*100)-100</f>
        <v>6.0548130288247961</v>
      </c>
      <c r="F10" s="33">
        <f>ROUND(D10/B10*100,1)</f>
        <v>91.6</v>
      </c>
      <c r="G10" s="18">
        <f>F10-F9</f>
        <v>0.89999999999999147</v>
      </c>
    </row>
    <row r="11" spans="1:7" ht="10.9" hidden="1" customHeight="1" x14ac:dyDescent="0.15">
      <c r="A11" s="16" t="s">
        <v>4</v>
      </c>
      <c r="B11" s="17">
        <v>3324356</v>
      </c>
      <c r="C11" s="18">
        <f t="shared" si="0"/>
        <v>7.1932027956243871</v>
      </c>
      <c r="D11" s="17">
        <v>3094824</v>
      </c>
      <c r="E11" s="18">
        <f t="shared" si="1"/>
        <v>8.914537169595377</v>
      </c>
      <c r="F11" s="33">
        <f>ROUND(D11/B11*100,1)</f>
        <v>93.1</v>
      </c>
      <c r="G11" s="18">
        <f t="shared" ref="G11:G43" si="2">F11-F10</f>
        <v>1.5</v>
      </c>
    </row>
    <row r="12" spans="1:7" ht="10.9" hidden="1" customHeight="1" x14ac:dyDescent="0.15">
      <c r="A12" s="16" t="s">
        <v>30</v>
      </c>
      <c r="B12" s="17">
        <v>3559968</v>
      </c>
      <c r="C12" s="18">
        <f t="shared" si="0"/>
        <v>7.0874479147239384</v>
      </c>
      <c r="D12" s="17">
        <v>3355305</v>
      </c>
      <c r="E12" s="18">
        <f t="shared" si="1"/>
        <v>8.4166660204263621</v>
      </c>
      <c r="F12" s="33">
        <f>ROUND(D12/B12*100,1)</f>
        <v>94.3</v>
      </c>
      <c r="G12" s="18">
        <f t="shared" si="2"/>
        <v>1.2000000000000028</v>
      </c>
    </row>
    <row r="13" spans="1:7" ht="10.9" hidden="1" customHeight="1" x14ac:dyDescent="0.15">
      <c r="A13" s="16" t="s">
        <v>5</v>
      </c>
      <c r="B13" s="17">
        <v>3958253</v>
      </c>
      <c r="C13" s="18">
        <f t="shared" si="0"/>
        <v>11.187881464103057</v>
      </c>
      <c r="D13" s="17">
        <v>3741244</v>
      </c>
      <c r="E13" s="18">
        <f t="shared" si="1"/>
        <v>11.502352245175928</v>
      </c>
      <c r="F13" s="33">
        <f>ROUND(D13/B13*100,1)</f>
        <v>94.5</v>
      </c>
      <c r="G13" s="18">
        <f t="shared" si="2"/>
        <v>0.20000000000000284</v>
      </c>
    </row>
    <row r="14" spans="1:7" ht="10.9" hidden="1" customHeight="1" x14ac:dyDescent="0.15">
      <c r="A14" s="16" t="s">
        <v>6</v>
      </c>
      <c r="B14" s="17">
        <v>4427321</v>
      </c>
      <c r="C14" s="18">
        <f t="shared" si="0"/>
        <v>11.850379447700803</v>
      </c>
      <c r="D14" s="17">
        <v>4191322</v>
      </c>
      <c r="E14" s="18">
        <f t="shared" si="1"/>
        <v>12.030169644107673</v>
      </c>
      <c r="F14" s="33">
        <f t="shared" ref="F14:F43" si="3">ROUND(D14/B14*100,1)</f>
        <v>94.7</v>
      </c>
      <c r="G14" s="18">
        <f t="shared" si="2"/>
        <v>0.20000000000000284</v>
      </c>
    </row>
    <row r="15" spans="1:7" ht="10.9" hidden="1" customHeight="1" x14ac:dyDescent="0.15">
      <c r="A15" s="16" t="s">
        <v>31</v>
      </c>
      <c r="B15" s="17">
        <v>5002866</v>
      </c>
      <c r="C15" s="18">
        <f t="shared" si="0"/>
        <v>12.999847989337113</v>
      </c>
      <c r="D15" s="17">
        <v>4759628</v>
      </c>
      <c r="E15" s="18">
        <f t="shared" si="1"/>
        <v>13.559110943993332</v>
      </c>
      <c r="F15" s="33">
        <f t="shared" si="3"/>
        <v>95.1</v>
      </c>
      <c r="G15" s="18">
        <f t="shared" si="2"/>
        <v>0.39999999999999147</v>
      </c>
    </row>
    <row r="16" spans="1:7" ht="10.9" hidden="1" customHeight="1" x14ac:dyDescent="0.15">
      <c r="A16" s="16" t="s">
        <v>7</v>
      </c>
      <c r="B16" s="17">
        <v>5774205</v>
      </c>
      <c r="C16" s="18">
        <f t="shared" si="0"/>
        <v>15.417942435396029</v>
      </c>
      <c r="D16" s="17">
        <v>5549890</v>
      </c>
      <c r="E16" s="18">
        <f t="shared" si="1"/>
        <v>16.60344043694171</v>
      </c>
      <c r="F16" s="33">
        <f t="shared" si="3"/>
        <v>96.1</v>
      </c>
      <c r="G16" s="18">
        <f t="shared" si="2"/>
        <v>1</v>
      </c>
    </row>
    <row r="17" spans="1:7" ht="10.9" hidden="1" customHeight="1" x14ac:dyDescent="0.15">
      <c r="A17" s="16" t="s">
        <v>8</v>
      </c>
      <c r="B17" s="17">
        <v>6696045</v>
      </c>
      <c r="C17" s="18">
        <f t="shared" si="0"/>
        <v>15.964795153618553</v>
      </c>
      <c r="D17" s="17">
        <v>6484437</v>
      </c>
      <c r="E17" s="18">
        <f t="shared" si="1"/>
        <v>16.839018430995935</v>
      </c>
      <c r="F17" s="33">
        <f t="shared" si="3"/>
        <v>96.8</v>
      </c>
      <c r="G17" s="18">
        <f t="shared" si="2"/>
        <v>0.70000000000000284</v>
      </c>
    </row>
    <row r="18" spans="1:7" ht="10.9" hidden="1" customHeight="1" x14ac:dyDescent="0.15">
      <c r="A18" s="16" t="s">
        <v>32</v>
      </c>
      <c r="B18" s="17">
        <v>7972445</v>
      </c>
      <c r="C18" s="18">
        <f t="shared" si="0"/>
        <v>19.061998537942927</v>
      </c>
      <c r="D18" s="17">
        <v>7747344</v>
      </c>
      <c r="E18" s="18">
        <f t="shared" si="1"/>
        <v>19.475969926147798</v>
      </c>
      <c r="F18" s="33">
        <f t="shared" si="3"/>
        <v>97.2</v>
      </c>
      <c r="G18" s="18">
        <f t="shared" si="2"/>
        <v>0.40000000000000568</v>
      </c>
    </row>
    <row r="19" spans="1:7" ht="10.9" hidden="1" customHeight="1" x14ac:dyDescent="0.15">
      <c r="A19" s="16" t="s">
        <v>9</v>
      </c>
      <c r="B19" s="17">
        <v>9281226</v>
      </c>
      <c r="C19" s="18">
        <f t="shared" si="0"/>
        <v>16.416306415409593</v>
      </c>
      <c r="D19" s="17">
        <v>9027485</v>
      </c>
      <c r="E19" s="18">
        <f t="shared" si="1"/>
        <v>16.523611188557012</v>
      </c>
      <c r="F19" s="33">
        <f t="shared" si="3"/>
        <v>97.3</v>
      </c>
      <c r="G19" s="18">
        <f t="shared" si="2"/>
        <v>9.9999999999994316E-2</v>
      </c>
    </row>
    <row r="20" spans="1:7" ht="10.9" hidden="1" customHeight="1" x14ac:dyDescent="0.15">
      <c r="A20" s="16" t="s">
        <v>10</v>
      </c>
      <c r="B20" s="17">
        <v>11159299</v>
      </c>
      <c r="C20" s="18">
        <f t="shared" si="0"/>
        <v>20.235182291649821</v>
      </c>
      <c r="D20" s="17">
        <v>10846866</v>
      </c>
      <c r="E20" s="18">
        <f t="shared" si="1"/>
        <v>20.153796987754617</v>
      </c>
      <c r="F20" s="33">
        <f t="shared" si="3"/>
        <v>97.2</v>
      </c>
      <c r="G20" s="18">
        <f t="shared" si="2"/>
        <v>-9.9999999999994316E-2</v>
      </c>
    </row>
    <row r="21" spans="1:7" ht="10.9" hidden="1" customHeight="1" x14ac:dyDescent="0.15">
      <c r="A21" s="16" t="s">
        <v>33</v>
      </c>
      <c r="B21" s="17">
        <v>13525153</v>
      </c>
      <c r="C21" s="18">
        <f t="shared" si="0"/>
        <v>21.20074029739682</v>
      </c>
      <c r="D21" s="17">
        <v>13147273</v>
      </c>
      <c r="E21" s="18">
        <f t="shared" si="1"/>
        <v>21.208033730664681</v>
      </c>
      <c r="F21" s="33">
        <f t="shared" si="3"/>
        <v>97.2</v>
      </c>
      <c r="G21" s="18">
        <f t="shared" si="2"/>
        <v>0</v>
      </c>
    </row>
    <row r="22" spans="1:7" ht="10.9" hidden="1" customHeight="1" x14ac:dyDescent="0.15">
      <c r="A22" s="16" t="s">
        <v>11</v>
      </c>
      <c r="B22" s="17">
        <v>16035047</v>
      </c>
      <c r="C22" s="18">
        <f t="shared" si="0"/>
        <v>18.557231847950263</v>
      </c>
      <c r="D22" s="17">
        <v>15643225</v>
      </c>
      <c r="E22" s="18">
        <f t="shared" si="1"/>
        <v>18.984560524452476</v>
      </c>
      <c r="F22" s="33">
        <f t="shared" si="3"/>
        <v>97.6</v>
      </c>
      <c r="G22" s="18">
        <f t="shared" si="2"/>
        <v>0.39999999999999147</v>
      </c>
    </row>
    <row r="23" spans="1:7" ht="10.9" hidden="1" customHeight="1" x14ac:dyDescent="0.15">
      <c r="A23" s="16" t="s">
        <v>12</v>
      </c>
      <c r="B23" s="17">
        <v>18086342</v>
      </c>
      <c r="C23" s="18">
        <f t="shared" si="0"/>
        <v>12.792572419650526</v>
      </c>
      <c r="D23" s="17">
        <v>17702182</v>
      </c>
      <c r="E23" s="18">
        <f t="shared" si="1"/>
        <v>13.161972675071794</v>
      </c>
      <c r="F23" s="33">
        <f t="shared" si="3"/>
        <v>97.9</v>
      </c>
      <c r="G23" s="18">
        <f t="shared" si="2"/>
        <v>0.30000000000001137</v>
      </c>
    </row>
    <row r="24" spans="1:7" ht="10.9" hidden="1" customHeight="1" x14ac:dyDescent="0.15">
      <c r="A24" s="16" t="s">
        <v>34</v>
      </c>
      <c r="B24" s="17">
        <v>20719578</v>
      </c>
      <c r="C24" s="18">
        <f t="shared" si="0"/>
        <v>14.55925139533467</v>
      </c>
      <c r="D24" s="17">
        <v>20265470</v>
      </c>
      <c r="E24" s="18">
        <f t="shared" si="1"/>
        <v>14.480068050368033</v>
      </c>
      <c r="F24" s="33">
        <f t="shared" si="3"/>
        <v>97.8</v>
      </c>
      <c r="G24" s="18">
        <f t="shared" si="2"/>
        <v>-0.10000000000000853</v>
      </c>
    </row>
    <row r="25" spans="1:7" ht="10.9" hidden="1" customHeight="1" x14ac:dyDescent="0.15">
      <c r="A25" s="16" t="s">
        <v>13</v>
      </c>
      <c r="B25" s="17">
        <v>23590610</v>
      </c>
      <c r="C25" s="18">
        <f t="shared" si="0"/>
        <v>13.85661426115918</v>
      </c>
      <c r="D25" s="17">
        <v>23018403</v>
      </c>
      <c r="E25" s="18">
        <f t="shared" si="1"/>
        <v>13.58435308926957</v>
      </c>
      <c r="F25" s="33">
        <f t="shared" si="3"/>
        <v>97.6</v>
      </c>
      <c r="G25" s="18">
        <f t="shared" si="2"/>
        <v>-0.20000000000000284</v>
      </c>
    </row>
    <row r="26" spans="1:7" ht="10.9" hidden="1" customHeight="1" x14ac:dyDescent="0.15">
      <c r="A26" s="16" t="s">
        <v>14</v>
      </c>
      <c r="B26" s="17">
        <v>26178191</v>
      </c>
      <c r="C26" s="18">
        <f t="shared" si="0"/>
        <v>10.968690508638829</v>
      </c>
      <c r="D26" s="17">
        <v>25416996</v>
      </c>
      <c r="E26" s="18">
        <f t="shared" si="1"/>
        <v>10.42032759614122</v>
      </c>
      <c r="F26" s="33">
        <f t="shared" si="3"/>
        <v>97.1</v>
      </c>
      <c r="G26" s="18">
        <f t="shared" si="2"/>
        <v>-0.5</v>
      </c>
    </row>
    <row r="27" spans="1:7" ht="10.9" hidden="1" customHeight="1" x14ac:dyDescent="0.15">
      <c r="A27" s="16" t="s">
        <v>35</v>
      </c>
      <c r="B27" s="17">
        <v>29652191</v>
      </c>
      <c r="C27" s="18">
        <f t="shared" si="0"/>
        <v>13.270588483367703</v>
      </c>
      <c r="D27" s="17">
        <v>28699849</v>
      </c>
      <c r="E27" s="18">
        <f t="shared" si="1"/>
        <v>12.91597559365394</v>
      </c>
      <c r="F27" s="33">
        <f t="shared" si="3"/>
        <v>96.8</v>
      </c>
      <c r="G27" s="18">
        <f t="shared" si="2"/>
        <v>-0.29999999999999716</v>
      </c>
    </row>
    <row r="28" spans="1:7" ht="10.9" hidden="1" customHeight="1" x14ac:dyDescent="0.15">
      <c r="A28" s="16" t="s">
        <v>16</v>
      </c>
      <c r="B28" s="17">
        <v>32490824</v>
      </c>
      <c r="C28" s="18">
        <f t="shared" si="0"/>
        <v>9.5730969762065854</v>
      </c>
      <c r="D28" s="17">
        <v>31229003</v>
      </c>
      <c r="E28" s="18">
        <f t="shared" si="1"/>
        <v>8.8124296403092615</v>
      </c>
      <c r="F28" s="33">
        <f t="shared" si="3"/>
        <v>96.1</v>
      </c>
      <c r="G28" s="18">
        <f t="shared" si="2"/>
        <v>-0.70000000000000284</v>
      </c>
    </row>
    <row r="29" spans="1:7" ht="10.9" hidden="1" customHeight="1" x14ac:dyDescent="0.15">
      <c r="A29" s="16" t="s">
        <v>17</v>
      </c>
      <c r="B29" s="17">
        <v>35496077</v>
      </c>
      <c r="C29" s="18">
        <f t="shared" si="0"/>
        <v>9.2495438096614464</v>
      </c>
      <c r="D29" s="17">
        <v>33928303</v>
      </c>
      <c r="E29" s="18">
        <f t="shared" si="1"/>
        <v>8.6435676476767469</v>
      </c>
      <c r="F29" s="33">
        <f t="shared" si="3"/>
        <v>95.6</v>
      </c>
      <c r="G29" s="18">
        <f t="shared" si="2"/>
        <v>-0.5</v>
      </c>
    </row>
    <row r="30" spans="1:7" ht="10.9" hidden="1" customHeight="1" x14ac:dyDescent="0.15">
      <c r="A30" s="16" t="s">
        <v>36</v>
      </c>
      <c r="B30" s="17">
        <v>39088679</v>
      </c>
      <c r="C30" s="18">
        <f t="shared" si="0"/>
        <v>10.121124089290205</v>
      </c>
      <c r="D30" s="17">
        <v>37164215</v>
      </c>
      <c r="E30" s="18">
        <f t="shared" si="1"/>
        <v>9.5375002987918407</v>
      </c>
      <c r="F30" s="33">
        <f t="shared" si="3"/>
        <v>95.1</v>
      </c>
      <c r="G30" s="18">
        <f t="shared" si="2"/>
        <v>-0.5</v>
      </c>
    </row>
    <row r="31" spans="1:7" ht="10.9" hidden="1" customHeight="1" x14ac:dyDescent="0.15">
      <c r="A31" s="16" t="s">
        <v>18</v>
      </c>
      <c r="B31" s="17">
        <v>43002547</v>
      </c>
      <c r="C31" s="18">
        <f t="shared" si="0"/>
        <v>10.01279168323903</v>
      </c>
      <c r="D31" s="17">
        <v>40687614</v>
      </c>
      <c r="E31" s="18">
        <f t="shared" si="1"/>
        <v>9.4806226904025692</v>
      </c>
      <c r="F31" s="33">
        <f t="shared" si="3"/>
        <v>94.6</v>
      </c>
      <c r="G31" s="18">
        <f t="shared" si="2"/>
        <v>-0.5</v>
      </c>
    </row>
    <row r="32" spans="1:7" ht="10.9" hidden="1" customHeight="1" x14ac:dyDescent="0.15">
      <c r="A32" s="16" t="s">
        <v>19</v>
      </c>
      <c r="B32" s="17">
        <v>45826120</v>
      </c>
      <c r="C32" s="18">
        <f t="shared" si="0"/>
        <v>6.5660599126837695</v>
      </c>
      <c r="D32" s="17">
        <v>43273404</v>
      </c>
      <c r="E32" s="18">
        <f t="shared" si="1"/>
        <v>6.3552264332826098</v>
      </c>
      <c r="F32" s="33">
        <f t="shared" si="3"/>
        <v>94.4</v>
      </c>
      <c r="G32" s="18">
        <f t="shared" si="2"/>
        <v>-0.19999999999998863</v>
      </c>
    </row>
    <row r="33" spans="1:7" ht="10.9" hidden="1" customHeight="1" x14ac:dyDescent="0.15">
      <c r="A33" s="16" t="s">
        <v>37</v>
      </c>
      <c r="B33" s="17">
        <v>47496604</v>
      </c>
      <c r="C33" s="18">
        <f t="shared" si="0"/>
        <v>3.6452660622369848</v>
      </c>
      <c r="D33" s="17">
        <v>44894149</v>
      </c>
      <c r="E33" s="18">
        <f t="shared" si="1"/>
        <v>3.7453605452438978</v>
      </c>
      <c r="F33" s="33">
        <f t="shared" si="3"/>
        <v>94.5</v>
      </c>
      <c r="G33" s="18">
        <f t="shared" si="2"/>
        <v>9.9999999999994316E-2</v>
      </c>
    </row>
    <row r="34" spans="1:7" ht="10.9" hidden="1" customHeight="1" x14ac:dyDescent="0.15">
      <c r="A34" s="16" t="s">
        <v>638</v>
      </c>
      <c r="B34" s="17">
        <v>49943332</v>
      </c>
      <c r="C34" s="18">
        <f t="shared" si="0"/>
        <v>5.1513746119617281</v>
      </c>
      <c r="D34" s="17">
        <v>47321756</v>
      </c>
      <c r="E34" s="18">
        <f t="shared" si="1"/>
        <v>5.4074017529544847</v>
      </c>
      <c r="F34" s="33">
        <f t="shared" si="3"/>
        <v>94.8</v>
      </c>
      <c r="G34" s="18">
        <f t="shared" si="2"/>
        <v>0.29999999999999716</v>
      </c>
    </row>
    <row r="35" spans="1:7" ht="10.9" hidden="1" customHeight="1" x14ac:dyDescent="0.15">
      <c r="A35" s="16" t="s">
        <v>640</v>
      </c>
      <c r="B35" s="17">
        <v>51840049</v>
      </c>
      <c r="C35" s="18">
        <f t="shared" si="0"/>
        <v>3.7977382045715444</v>
      </c>
      <c r="D35" s="17">
        <v>49294971</v>
      </c>
      <c r="E35" s="18">
        <f t="shared" si="1"/>
        <v>4.1697839784305586</v>
      </c>
      <c r="F35" s="33">
        <f t="shared" si="3"/>
        <v>95.1</v>
      </c>
      <c r="G35" s="18">
        <f t="shared" si="2"/>
        <v>0.29999999999999716</v>
      </c>
    </row>
    <row r="36" spans="1:7" ht="10.9" hidden="1" customHeight="1" x14ac:dyDescent="0.15">
      <c r="A36" s="16" t="s">
        <v>784</v>
      </c>
      <c r="B36" s="17">
        <v>54729059</v>
      </c>
      <c r="C36" s="18">
        <f t="shared" si="0"/>
        <v>5.5729306891665971</v>
      </c>
      <c r="D36" s="17">
        <v>52141469</v>
      </c>
      <c r="E36" s="18">
        <f t="shared" si="1"/>
        <v>5.7744186521582463</v>
      </c>
      <c r="F36" s="33">
        <f t="shared" si="3"/>
        <v>95.3</v>
      </c>
      <c r="G36" s="18">
        <f t="shared" si="2"/>
        <v>0.20000000000000284</v>
      </c>
    </row>
    <row r="37" spans="1:7" ht="10.9" hidden="1" customHeight="1" x14ac:dyDescent="0.15">
      <c r="A37" s="16" t="s">
        <v>518</v>
      </c>
      <c r="B37" s="17">
        <v>58117021</v>
      </c>
      <c r="C37" s="18">
        <f t="shared" si="0"/>
        <v>6.1904261865712016</v>
      </c>
      <c r="D37" s="17">
        <v>55356535</v>
      </c>
      <c r="E37" s="18">
        <f t="shared" si="1"/>
        <v>6.1660441519206159</v>
      </c>
      <c r="F37" s="33">
        <f t="shared" si="3"/>
        <v>95.3</v>
      </c>
      <c r="G37" s="18">
        <f>F37-F36</f>
        <v>0</v>
      </c>
    </row>
    <row r="38" spans="1:7" ht="10.9" hidden="1" customHeight="1" x14ac:dyDescent="0.15">
      <c r="A38" s="16" t="s">
        <v>825</v>
      </c>
      <c r="B38" s="17">
        <v>61153158</v>
      </c>
      <c r="C38" s="18">
        <f t="shared" si="0"/>
        <v>5.224178644669351</v>
      </c>
      <c r="D38" s="17">
        <v>58194230</v>
      </c>
      <c r="E38" s="18">
        <f t="shared" si="1"/>
        <v>5.1262149988253469</v>
      </c>
      <c r="F38" s="33">
        <f t="shared" si="3"/>
        <v>95.2</v>
      </c>
      <c r="G38" s="18">
        <f t="shared" si="2"/>
        <v>-9.9999999999994316E-2</v>
      </c>
    </row>
    <row r="39" spans="1:7" ht="10.9" customHeight="1" x14ac:dyDescent="0.15">
      <c r="A39" s="16" t="s">
        <v>523</v>
      </c>
      <c r="B39" s="17">
        <v>64125180</v>
      </c>
      <c r="C39" s="18">
        <f t="shared" si="0"/>
        <v>4.8599648770387205</v>
      </c>
      <c r="D39" s="17">
        <v>61048574</v>
      </c>
      <c r="E39" s="18">
        <f t="shared" si="1"/>
        <v>4.9048574059661973</v>
      </c>
      <c r="F39" s="33">
        <f t="shared" si="3"/>
        <v>95.2</v>
      </c>
      <c r="G39" s="18">
        <f t="shared" si="2"/>
        <v>0</v>
      </c>
    </row>
    <row r="40" spans="1:7" ht="10.9" customHeight="1" x14ac:dyDescent="0.15">
      <c r="A40" s="16" t="s">
        <v>521</v>
      </c>
      <c r="B40" s="17">
        <v>67178100</v>
      </c>
      <c r="C40" s="18">
        <f t="shared" si="0"/>
        <v>4.760875525027771</v>
      </c>
      <c r="D40" s="17">
        <v>64045966</v>
      </c>
      <c r="E40" s="18">
        <f t="shared" si="1"/>
        <v>4.9098476894808414</v>
      </c>
      <c r="F40" s="33">
        <f t="shared" si="3"/>
        <v>95.3</v>
      </c>
      <c r="G40" s="18">
        <f t="shared" si="2"/>
        <v>9.9999999999994316E-2</v>
      </c>
    </row>
    <row r="41" spans="1:7" ht="10.9" customHeight="1" x14ac:dyDescent="0.15">
      <c r="A41" s="16" t="s">
        <v>522</v>
      </c>
      <c r="B41" s="17">
        <v>70326201</v>
      </c>
      <c r="C41" s="18">
        <f t="shared" si="0"/>
        <v>4.6862013066758266</v>
      </c>
      <c r="D41" s="17">
        <v>66858773</v>
      </c>
      <c r="E41" s="18">
        <f t="shared" si="1"/>
        <v>4.3918566237255163</v>
      </c>
      <c r="F41" s="33">
        <f t="shared" si="3"/>
        <v>95.1</v>
      </c>
      <c r="G41" s="18">
        <f t="shared" si="2"/>
        <v>-0.20000000000000284</v>
      </c>
    </row>
    <row r="42" spans="1:7" ht="10.9" customHeight="1" x14ac:dyDescent="0.15">
      <c r="A42" s="16" t="s">
        <v>524</v>
      </c>
      <c r="B42" s="17">
        <v>71582602</v>
      </c>
      <c r="C42" s="18">
        <f t="shared" si="0"/>
        <v>1.7865333007252957</v>
      </c>
      <c r="D42" s="17">
        <v>67786759</v>
      </c>
      <c r="E42" s="18">
        <f t="shared" si="1"/>
        <v>1.3879794054850549</v>
      </c>
      <c r="F42" s="33">
        <f t="shared" si="3"/>
        <v>94.7</v>
      </c>
      <c r="G42" s="18">
        <f t="shared" si="2"/>
        <v>-0.39999999999999147</v>
      </c>
    </row>
    <row r="43" spans="1:7" ht="10.9" customHeight="1" x14ac:dyDescent="0.15">
      <c r="A43" s="16" t="s">
        <v>26</v>
      </c>
      <c r="B43" s="17">
        <v>74677554</v>
      </c>
      <c r="C43" s="18">
        <f t="shared" si="0"/>
        <v>4.3236092479566537</v>
      </c>
      <c r="D43" s="17">
        <v>70349724</v>
      </c>
      <c r="E43" s="18">
        <f t="shared" si="1"/>
        <v>3.7809227610365639</v>
      </c>
      <c r="F43" s="33">
        <f t="shared" si="3"/>
        <v>94.2</v>
      </c>
      <c r="G43" s="18">
        <f t="shared" si="2"/>
        <v>-0.5</v>
      </c>
    </row>
    <row r="44" spans="1:7" ht="10.9" customHeight="1" x14ac:dyDescent="0.15">
      <c r="A44" s="16" t="s">
        <v>27</v>
      </c>
      <c r="B44" s="17">
        <v>77187411</v>
      </c>
      <c r="C44" s="18">
        <f t="shared" ref="C44:C50" si="4">((B44/B43)*100)-100</f>
        <v>3.3609255600417782</v>
      </c>
      <c r="D44" s="17">
        <v>72218299</v>
      </c>
      <c r="E44" s="18">
        <f t="shared" ref="E44:E50" si="5">((D44/D43)*100)-100</f>
        <v>2.6561227162739129</v>
      </c>
      <c r="F44" s="33">
        <f t="shared" ref="F44:F50" si="6">ROUND(D44/B44*100,1)</f>
        <v>93.6</v>
      </c>
      <c r="G44" s="18">
        <f t="shared" ref="G44:G50" si="7">F44-F43</f>
        <v>-0.60000000000000853</v>
      </c>
    </row>
    <row r="45" spans="1:7" ht="10.9" customHeight="1" x14ac:dyDescent="0.15">
      <c r="A45" s="16" t="s">
        <v>365</v>
      </c>
      <c r="B45" s="17">
        <v>75512847</v>
      </c>
      <c r="C45" s="18">
        <f t="shared" si="4"/>
        <v>-2.1694781290177048</v>
      </c>
      <c r="D45" s="17">
        <v>69979947</v>
      </c>
      <c r="E45" s="131">
        <f t="shared" si="5"/>
        <v>-3.0994249809179166</v>
      </c>
      <c r="F45" s="33">
        <f t="shared" si="6"/>
        <v>92.7</v>
      </c>
      <c r="G45" s="18">
        <f t="shared" si="7"/>
        <v>-0.89999999999999147</v>
      </c>
    </row>
    <row r="46" spans="1:7" ht="10.9" customHeight="1" x14ac:dyDescent="0.15">
      <c r="A46" s="53" t="s">
        <v>234</v>
      </c>
      <c r="B46" s="44">
        <v>78075556</v>
      </c>
      <c r="C46" s="55">
        <f t="shared" si="4"/>
        <v>3.393739081245343</v>
      </c>
      <c r="D46" s="44">
        <v>71571099</v>
      </c>
      <c r="E46" s="132">
        <f t="shared" si="5"/>
        <v>2.2737256431474577</v>
      </c>
      <c r="F46" s="58">
        <f t="shared" si="6"/>
        <v>91.7</v>
      </c>
      <c r="G46" s="55">
        <f t="shared" si="7"/>
        <v>-1</v>
      </c>
    </row>
    <row r="47" spans="1:7" ht="10.9" customHeight="1" x14ac:dyDescent="0.15">
      <c r="A47" s="128" t="s">
        <v>310</v>
      </c>
      <c r="B47" s="44">
        <v>79802231</v>
      </c>
      <c r="C47" s="55">
        <f t="shared" si="4"/>
        <v>2.2115436488214186</v>
      </c>
      <c r="D47" s="129">
        <v>72165214</v>
      </c>
      <c r="E47" s="132">
        <f t="shared" si="5"/>
        <v>0.83010462086099324</v>
      </c>
      <c r="F47" s="58">
        <f t="shared" si="6"/>
        <v>90.4</v>
      </c>
      <c r="G47" s="55">
        <f t="shared" si="7"/>
        <v>-1.2999999999999972</v>
      </c>
    </row>
    <row r="48" spans="1:7" ht="10.9" customHeight="1" x14ac:dyDescent="0.15">
      <c r="A48" s="127" t="s">
        <v>364</v>
      </c>
      <c r="B48" s="17">
        <v>78050049</v>
      </c>
      <c r="C48" s="18">
        <f t="shared" si="4"/>
        <v>-2.1956554071777816</v>
      </c>
      <c r="D48" s="130">
        <v>69907823</v>
      </c>
      <c r="E48" s="131">
        <f t="shared" si="5"/>
        <v>-3.1280874466747832</v>
      </c>
      <c r="F48" s="33">
        <f t="shared" si="6"/>
        <v>89.6</v>
      </c>
      <c r="G48" s="18">
        <f t="shared" si="7"/>
        <v>-0.80000000000001137</v>
      </c>
    </row>
    <row r="49" spans="1:7" ht="10.9" customHeight="1" x14ac:dyDescent="0.15">
      <c r="A49" s="128" t="s">
        <v>367</v>
      </c>
      <c r="B49" s="44">
        <v>79873923</v>
      </c>
      <c r="C49" s="55">
        <f t="shared" si="4"/>
        <v>2.3368005829182721</v>
      </c>
      <c r="D49" s="129">
        <v>71224003</v>
      </c>
      <c r="E49" s="132">
        <f t="shared" si="5"/>
        <v>1.8827363569882607</v>
      </c>
      <c r="F49" s="58">
        <f t="shared" si="6"/>
        <v>89.2</v>
      </c>
      <c r="G49" s="55">
        <f t="shared" si="7"/>
        <v>-0.39999999999999147</v>
      </c>
    </row>
    <row r="50" spans="1:7" ht="10.9" customHeight="1" x14ac:dyDescent="0.15">
      <c r="A50" s="53" t="s">
        <v>373</v>
      </c>
      <c r="B50" s="129">
        <v>81742212</v>
      </c>
      <c r="C50" s="55">
        <f t="shared" si="4"/>
        <v>2.3390475011475331</v>
      </c>
      <c r="D50" s="129">
        <v>72887827</v>
      </c>
      <c r="E50" s="55">
        <f t="shared" si="5"/>
        <v>2.3360439317065698</v>
      </c>
      <c r="F50" s="276">
        <f t="shared" si="6"/>
        <v>89.2</v>
      </c>
      <c r="G50" s="55">
        <f t="shared" si="7"/>
        <v>0</v>
      </c>
    </row>
    <row r="51" spans="1:7" ht="10.9" customHeight="1" x14ac:dyDescent="0.15">
      <c r="A51" s="53" t="s">
        <v>406</v>
      </c>
      <c r="B51" s="129">
        <v>78686269</v>
      </c>
      <c r="C51" s="55">
        <f t="shared" ref="C51:C56" si="8">((B51/B50)*100)-100</f>
        <v>-3.7385127282828989</v>
      </c>
      <c r="D51" s="129">
        <v>70275538</v>
      </c>
      <c r="E51" s="55">
        <f t="shared" ref="E51:E56" si="9">((D51/D50)*100)-100</f>
        <v>-3.5839852929076841</v>
      </c>
      <c r="F51" s="276">
        <f t="shared" ref="F51:F56" si="10">ROUND(D51/B51*100,1)</f>
        <v>89.3</v>
      </c>
      <c r="G51" s="55">
        <f t="shared" ref="G51:G56" si="11">F51-F50</f>
        <v>9.9999999999994316E-2</v>
      </c>
    </row>
    <row r="52" spans="1:7" ht="10.9" customHeight="1" x14ac:dyDescent="0.15">
      <c r="A52" s="16" t="s">
        <v>399</v>
      </c>
      <c r="B52" s="130">
        <v>80096908</v>
      </c>
      <c r="C52" s="18">
        <f t="shared" si="8"/>
        <v>1.7927384509742126</v>
      </c>
      <c r="D52" s="130">
        <v>71916920</v>
      </c>
      <c r="E52" s="18">
        <f t="shared" si="9"/>
        <v>2.335637757764303</v>
      </c>
      <c r="F52" s="344">
        <f t="shared" si="10"/>
        <v>89.8</v>
      </c>
      <c r="G52" s="18">
        <f t="shared" si="11"/>
        <v>0.5</v>
      </c>
    </row>
    <row r="53" spans="1:7" ht="10.9" customHeight="1" x14ac:dyDescent="0.15">
      <c r="A53" s="16" t="s">
        <v>404</v>
      </c>
      <c r="B53" s="130">
        <v>81640213</v>
      </c>
      <c r="C53" s="18">
        <f t="shared" si="8"/>
        <v>1.9267972241824936</v>
      </c>
      <c r="D53" s="130">
        <v>73369355</v>
      </c>
      <c r="E53" s="18">
        <f t="shared" si="9"/>
        <v>2.0196012287511849</v>
      </c>
      <c r="F53" s="344">
        <f t="shared" si="10"/>
        <v>89.9</v>
      </c>
      <c r="G53" s="18">
        <f t="shared" si="11"/>
        <v>0.10000000000000853</v>
      </c>
    </row>
    <row r="54" spans="1:7" ht="10.9" customHeight="1" x14ac:dyDescent="0.15">
      <c r="A54" s="16" t="s">
        <v>405</v>
      </c>
      <c r="B54" s="130">
        <v>80678045</v>
      </c>
      <c r="C54" s="18">
        <f t="shared" si="8"/>
        <v>-1.1785466556781188</v>
      </c>
      <c r="D54" s="130">
        <v>72344430</v>
      </c>
      <c r="E54" s="18">
        <f t="shared" si="9"/>
        <v>-1.3969388173032229</v>
      </c>
      <c r="F54" s="344">
        <f t="shared" si="10"/>
        <v>89.7</v>
      </c>
      <c r="G54" s="18">
        <f t="shared" si="11"/>
        <v>-0.20000000000000284</v>
      </c>
    </row>
    <row r="55" spans="1:7" ht="10.9" customHeight="1" x14ac:dyDescent="0.15">
      <c r="A55" s="16" t="s">
        <v>408</v>
      </c>
      <c r="B55" s="130">
        <v>80389263</v>
      </c>
      <c r="C55" s="18">
        <f t="shared" si="8"/>
        <v>-0.357943725582345</v>
      </c>
      <c r="D55" s="130">
        <v>72092827</v>
      </c>
      <c r="E55" s="18">
        <f t="shared" si="9"/>
        <v>-0.34778489511909072</v>
      </c>
      <c r="F55" s="344">
        <f t="shared" si="10"/>
        <v>89.7</v>
      </c>
      <c r="G55" s="18">
        <f t="shared" si="11"/>
        <v>0</v>
      </c>
    </row>
    <row r="56" spans="1:7" ht="10.9" customHeight="1" x14ac:dyDescent="0.15">
      <c r="A56" s="4" t="s">
        <v>417</v>
      </c>
      <c r="B56" s="360">
        <v>76755402</v>
      </c>
      <c r="C56" s="363">
        <f t="shared" si="8"/>
        <v>-4.5203312785688752</v>
      </c>
      <c r="D56" s="360">
        <v>69031837</v>
      </c>
      <c r="E56" s="363">
        <f t="shared" si="9"/>
        <v>-4.2459009132767136</v>
      </c>
      <c r="F56" s="372">
        <f t="shared" si="10"/>
        <v>89.9</v>
      </c>
      <c r="G56" s="363">
        <f t="shared" si="11"/>
        <v>0.20000000000000284</v>
      </c>
    </row>
    <row r="57" spans="1:7" ht="10.9" customHeight="1" x14ac:dyDescent="0.15">
      <c r="A57" s="16" t="s">
        <v>415</v>
      </c>
      <c r="B57" s="130">
        <v>73479067</v>
      </c>
      <c r="C57" s="18">
        <f t="shared" ref="C57:C62" si="12">((B57/B56)*100)-100</f>
        <v>-4.2685399524062149</v>
      </c>
      <c r="D57" s="130">
        <v>66555093</v>
      </c>
      <c r="E57" s="18">
        <f t="shared" ref="E57:E62" si="13">((D57/D56)*100)-100</f>
        <v>-3.5878286130499504</v>
      </c>
      <c r="F57" s="344">
        <v>90.6</v>
      </c>
      <c r="G57" s="18">
        <f t="shared" ref="G57:G65" si="14">F57-F56</f>
        <v>0.69999999999998863</v>
      </c>
    </row>
    <row r="58" spans="1:7" ht="10.9" customHeight="1" x14ac:dyDescent="0.15">
      <c r="A58" s="4" t="s">
        <v>426</v>
      </c>
      <c r="B58" s="360">
        <v>73513005</v>
      </c>
      <c r="C58" s="363">
        <f t="shared" si="12"/>
        <v>4.6187303929713153E-2</v>
      </c>
      <c r="D58" s="360">
        <v>67694604</v>
      </c>
      <c r="E58" s="363">
        <f t="shared" si="13"/>
        <v>1.7121319325629827</v>
      </c>
      <c r="F58" s="372">
        <v>92.1</v>
      </c>
      <c r="G58" s="363">
        <f t="shared" si="14"/>
        <v>1.5</v>
      </c>
    </row>
    <row r="59" spans="1:7" ht="10.9" customHeight="1" x14ac:dyDescent="0.15">
      <c r="A59" s="53" t="s">
        <v>422</v>
      </c>
      <c r="B59" s="129">
        <v>73775248</v>
      </c>
      <c r="C59" s="55">
        <f t="shared" si="12"/>
        <v>0.35673007789573319</v>
      </c>
      <c r="D59" s="129">
        <v>68604940</v>
      </c>
      <c r="E59" s="55">
        <f t="shared" si="13"/>
        <v>1.3447689272249903</v>
      </c>
      <c r="F59" s="276">
        <v>93</v>
      </c>
      <c r="G59" s="55">
        <f t="shared" si="14"/>
        <v>0.90000000000000568</v>
      </c>
    </row>
    <row r="60" spans="1:7" ht="10.9" customHeight="1" x14ac:dyDescent="0.15">
      <c r="A60" s="53" t="s">
        <v>430</v>
      </c>
      <c r="B60" s="129">
        <v>72301156</v>
      </c>
      <c r="C60" s="55">
        <f t="shared" si="12"/>
        <v>-1.9980847777021324</v>
      </c>
      <c r="D60" s="129">
        <v>67857615</v>
      </c>
      <c r="E60" s="55">
        <f t="shared" si="13"/>
        <v>-1.0893166002331611</v>
      </c>
      <c r="F60" s="276">
        <v>93.9</v>
      </c>
      <c r="G60" s="55">
        <f t="shared" si="14"/>
        <v>0.90000000000000568</v>
      </c>
    </row>
    <row r="61" spans="1:7" ht="10.9" customHeight="1" x14ac:dyDescent="0.15">
      <c r="A61" s="16" t="s">
        <v>436</v>
      </c>
      <c r="B61" s="130">
        <v>72587461</v>
      </c>
      <c r="C61" s="18">
        <f t="shared" si="12"/>
        <v>0.39598951917172087</v>
      </c>
      <c r="D61" s="130">
        <v>68830337</v>
      </c>
      <c r="E61" s="18">
        <f t="shared" si="13"/>
        <v>1.4334750786628661</v>
      </c>
      <c r="F61" s="344">
        <v>94.8</v>
      </c>
      <c r="G61" s="18">
        <f t="shared" si="14"/>
        <v>0.89999999999999147</v>
      </c>
    </row>
    <row r="62" spans="1:7" ht="10.9" customHeight="1" x14ac:dyDescent="0.15">
      <c r="A62" s="16" t="s">
        <v>439</v>
      </c>
      <c r="B62" s="130">
        <v>73277642</v>
      </c>
      <c r="C62" s="18">
        <f t="shared" si="12"/>
        <v>0.95082675505071279</v>
      </c>
      <c r="D62" s="130">
        <v>69969180</v>
      </c>
      <c r="E62" s="18">
        <f t="shared" si="13"/>
        <v>1.6545654861460264</v>
      </c>
      <c r="F62" s="344">
        <v>95.5</v>
      </c>
      <c r="G62" s="18">
        <f t="shared" si="14"/>
        <v>0.70000000000000284</v>
      </c>
    </row>
    <row r="63" spans="1:7" ht="10.9" customHeight="1" x14ac:dyDescent="0.15">
      <c r="A63" s="4" t="s">
        <v>783</v>
      </c>
      <c r="B63" s="360">
        <v>72601477</v>
      </c>
      <c r="C63" s="363">
        <f t="shared" ref="C63:C68" si="15">((B63/B62)*100)-100</f>
        <v>-0.9227439387310028</v>
      </c>
      <c r="D63" s="360">
        <v>69511461</v>
      </c>
      <c r="E63" s="363">
        <f t="shared" ref="E63:E68" si="16">((D63/D62)*100)-100</f>
        <v>-0.65417230843637242</v>
      </c>
      <c r="F63" s="372">
        <v>95.7</v>
      </c>
      <c r="G63" s="363">
        <f>F63-F62</f>
        <v>0.20000000000000284</v>
      </c>
    </row>
    <row r="64" spans="1:7" ht="10.9" customHeight="1" x14ac:dyDescent="0.15">
      <c r="A64" s="16" t="s">
        <v>639</v>
      </c>
      <c r="B64" s="130">
        <v>73264425</v>
      </c>
      <c r="C64" s="18">
        <f t="shared" si="15"/>
        <v>0.91313293805303886</v>
      </c>
      <c r="D64" s="130">
        <v>70422560</v>
      </c>
      <c r="E64" s="18">
        <f t="shared" si="16"/>
        <v>1.3107176671196754</v>
      </c>
      <c r="F64" s="344">
        <v>96.1</v>
      </c>
      <c r="G64" s="18">
        <f>F64-F63</f>
        <v>0.39999999999999147</v>
      </c>
    </row>
    <row r="65" spans="1:7" ht="10.9" customHeight="1" x14ac:dyDescent="0.15">
      <c r="A65" s="16" t="s">
        <v>294</v>
      </c>
      <c r="B65" s="130">
        <v>75622036</v>
      </c>
      <c r="C65" s="18">
        <f t="shared" si="15"/>
        <v>3.2179478648743896</v>
      </c>
      <c r="D65" s="130">
        <v>72566518</v>
      </c>
      <c r="E65" s="18">
        <f t="shared" si="16"/>
        <v>3.0444192883644092</v>
      </c>
      <c r="F65" s="344">
        <v>96</v>
      </c>
      <c r="G65" s="18">
        <f t="shared" si="14"/>
        <v>-9.9999999999994316E-2</v>
      </c>
    </row>
    <row r="66" spans="1:7" ht="10.9" customHeight="1" x14ac:dyDescent="0.15">
      <c r="A66" s="16" t="s">
        <v>830</v>
      </c>
      <c r="B66" s="130">
        <v>74911135</v>
      </c>
      <c r="C66" s="18">
        <f t="shared" si="15"/>
        <v>-0.94007122474195626</v>
      </c>
      <c r="D66" s="130">
        <v>72199481</v>
      </c>
      <c r="E66" s="18">
        <f t="shared" si="16"/>
        <v>-0.50579387039074675</v>
      </c>
      <c r="F66" s="344">
        <v>96.4</v>
      </c>
      <c r="G66" s="18">
        <f t="shared" ref="G66:G67" si="17">F66-F65</f>
        <v>0.40000000000000568</v>
      </c>
    </row>
    <row r="67" spans="1:7" ht="10.9" customHeight="1" x14ac:dyDescent="0.15">
      <c r="A67" s="5" t="s">
        <v>820</v>
      </c>
      <c r="B67" s="469">
        <v>81695467</v>
      </c>
      <c r="C67" s="470">
        <f t="shared" si="15"/>
        <v>9.0565067529680334</v>
      </c>
      <c r="D67" s="469">
        <v>78988193</v>
      </c>
      <c r="E67" s="470">
        <f t="shared" si="16"/>
        <v>9.4027157896051818</v>
      </c>
      <c r="F67" s="471">
        <v>96.7</v>
      </c>
      <c r="G67" s="470">
        <f t="shared" si="17"/>
        <v>0.29999999999999716</v>
      </c>
    </row>
    <row r="68" spans="1:7" ht="10.9" customHeight="1" x14ac:dyDescent="0.15">
      <c r="A68" s="5" t="s">
        <v>831</v>
      </c>
      <c r="B68" s="469">
        <v>84994030</v>
      </c>
      <c r="C68" s="470">
        <f t="shared" si="15"/>
        <v>4.0376328346345218</v>
      </c>
      <c r="D68" s="469">
        <v>82342666</v>
      </c>
      <c r="E68" s="470">
        <f t="shared" si="16"/>
        <v>4.2468030633388452</v>
      </c>
      <c r="F68" s="471">
        <v>96.9</v>
      </c>
      <c r="G68" s="470">
        <f t="shared" ref="G68" si="18">F68-F67</f>
        <v>0.20000000000000284</v>
      </c>
    </row>
    <row r="69" spans="1:7" ht="18" customHeight="1" x14ac:dyDescent="0.15">
      <c r="A69" s="407" t="s">
        <v>573</v>
      </c>
      <c r="B69" s="408"/>
      <c r="C69" s="409"/>
      <c r="D69" s="408"/>
      <c r="E69" s="409"/>
      <c r="F69" s="410"/>
      <c r="G69" s="409"/>
    </row>
    <row r="70" spans="1:7" ht="10.9" customHeight="1" x14ac:dyDescent="0.15">
      <c r="A70" s="42"/>
    </row>
    <row r="71" spans="1:7" ht="10.9" customHeight="1" x14ac:dyDescent="0.15">
      <c r="A71" s="42"/>
    </row>
    <row r="98" spans="1:6" ht="16.5" customHeight="1" x14ac:dyDescent="0.15"/>
    <row r="99" spans="1:6" ht="10.5" customHeight="1" x14ac:dyDescent="0.15"/>
    <row r="100" spans="1:6" ht="10.5" customHeight="1" x14ac:dyDescent="0.15">
      <c r="A100" s="2" t="s">
        <v>634</v>
      </c>
      <c r="B100" s="2" t="s">
        <v>635</v>
      </c>
      <c r="D100" s="2" t="s">
        <v>636</v>
      </c>
      <c r="F100" s="2" t="s">
        <v>637</v>
      </c>
    </row>
    <row r="101" spans="1:6" ht="10.5" customHeight="1" x14ac:dyDescent="0.15"/>
    <row r="103" spans="1:6" ht="10.9" customHeight="1" x14ac:dyDescent="0.15">
      <c r="A103" s="23" t="s">
        <v>241</v>
      </c>
      <c r="B103" s="24" t="s">
        <v>237</v>
      </c>
    </row>
    <row r="104" spans="1:6" ht="10.9" hidden="1" customHeight="1" x14ac:dyDescent="0.15">
      <c r="A104" s="23" t="s">
        <v>101</v>
      </c>
      <c r="B104" s="34">
        <f t="shared" ref="B104:B135" si="19">F9</f>
        <v>90.7</v>
      </c>
    </row>
    <row r="105" spans="1:6" ht="10.9" hidden="1" customHeight="1" x14ac:dyDescent="0.15">
      <c r="A105" s="23" t="s">
        <v>242</v>
      </c>
      <c r="B105" s="34">
        <f t="shared" si="19"/>
        <v>91.6</v>
      </c>
    </row>
    <row r="106" spans="1:6" ht="10.9" hidden="1" customHeight="1" x14ac:dyDescent="0.15">
      <c r="A106" s="23" t="s">
        <v>4</v>
      </c>
      <c r="B106" s="34">
        <f t="shared" si="19"/>
        <v>93.1</v>
      </c>
    </row>
    <row r="107" spans="1:6" ht="10.9" hidden="1" customHeight="1" x14ac:dyDescent="0.15">
      <c r="A107" s="23" t="s">
        <v>243</v>
      </c>
      <c r="B107" s="34">
        <f t="shared" si="19"/>
        <v>94.3</v>
      </c>
    </row>
    <row r="108" spans="1:6" ht="10.9" hidden="1" customHeight="1" x14ac:dyDescent="0.15">
      <c r="A108" s="23" t="s">
        <v>5</v>
      </c>
      <c r="B108" s="34">
        <f t="shared" si="19"/>
        <v>94.5</v>
      </c>
    </row>
    <row r="109" spans="1:6" ht="10.9" hidden="1" customHeight="1" x14ac:dyDescent="0.15">
      <c r="A109" s="23" t="s">
        <v>6</v>
      </c>
      <c r="B109" s="34">
        <f t="shared" si="19"/>
        <v>94.7</v>
      </c>
    </row>
    <row r="110" spans="1:6" ht="10.9" hidden="1" customHeight="1" x14ac:dyDescent="0.15">
      <c r="A110" s="23" t="s">
        <v>244</v>
      </c>
      <c r="B110" s="34">
        <f t="shared" si="19"/>
        <v>95.1</v>
      </c>
    </row>
    <row r="111" spans="1:6" ht="10.9" hidden="1" customHeight="1" x14ac:dyDescent="0.15">
      <c r="A111" s="23" t="s">
        <v>7</v>
      </c>
      <c r="B111" s="34">
        <f t="shared" si="19"/>
        <v>96.1</v>
      </c>
    </row>
    <row r="112" spans="1:6" ht="10.9" hidden="1" customHeight="1" x14ac:dyDescent="0.15">
      <c r="A112" s="23" t="s">
        <v>8</v>
      </c>
      <c r="B112" s="34">
        <f t="shared" si="19"/>
        <v>96.8</v>
      </c>
    </row>
    <row r="113" spans="1:2" ht="10.9" hidden="1" customHeight="1" x14ac:dyDescent="0.15">
      <c r="A113" s="23" t="s">
        <v>245</v>
      </c>
      <c r="B113" s="34">
        <f t="shared" si="19"/>
        <v>97.2</v>
      </c>
    </row>
    <row r="114" spans="1:2" ht="10.9" hidden="1" customHeight="1" x14ac:dyDescent="0.15">
      <c r="A114" s="23" t="s">
        <v>9</v>
      </c>
      <c r="B114" s="34">
        <f t="shared" si="19"/>
        <v>97.3</v>
      </c>
    </row>
    <row r="115" spans="1:2" ht="10.9" hidden="1" customHeight="1" x14ac:dyDescent="0.15">
      <c r="A115" s="23" t="s">
        <v>10</v>
      </c>
      <c r="B115" s="34">
        <f t="shared" si="19"/>
        <v>97.2</v>
      </c>
    </row>
    <row r="116" spans="1:2" ht="10.9" hidden="1" customHeight="1" x14ac:dyDescent="0.15">
      <c r="A116" s="23" t="s">
        <v>246</v>
      </c>
      <c r="B116" s="34">
        <f t="shared" si="19"/>
        <v>97.2</v>
      </c>
    </row>
    <row r="117" spans="1:2" ht="10.9" hidden="1" customHeight="1" x14ac:dyDescent="0.15">
      <c r="A117" s="23" t="s">
        <v>11</v>
      </c>
      <c r="B117" s="34">
        <f t="shared" si="19"/>
        <v>97.6</v>
      </c>
    </row>
    <row r="118" spans="1:2" ht="10.9" hidden="1" customHeight="1" x14ac:dyDescent="0.15">
      <c r="A118" s="23" t="s">
        <v>12</v>
      </c>
      <c r="B118" s="34">
        <f t="shared" si="19"/>
        <v>97.9</v>
      </c>
    </row>
    <row r="119" spans="1:2" ht="10.9" hidden="1" customHeight="1" x14ac:dyDescent="0.15">
      <c r="A119" s="23" t="s">
        <v>100</v>
      </c>
      <c r="B119" s="34">
        <f t="shared" si="19"/>
        <v>97.8</v>
      </c>
    </row>
    <row r="120" spans="1:2" ht="10.9" hidden="1" customHeight="1" x14ac:dyDescent="0.15">
      <c r="A120" s="23" t="s">
        <v>13</v>
      </c>
      <c r="B120" s="34">
        <f t="shared" si="19"/>
        <v>97.6</v>
      </c>
    </row>
    <row r="121" spans="1:2" ht="10.9" hidden="1" customHeight="1" x14ac:dyDescent="0.15">
      <c r="A121" s="23" t="s">
        <v>14</v>
      </c>
      <c r="B121" s="34">
        <f t="shared" si="19"/>
        <v>97.1</v>
      </c>
    </row>
    <row r="122" spans="1:2" ht="10.9" hidden="1" customHeight="1" x14ac:dyDescent="0.15">
      <c r="A122" s="23" t="s">
        <v>247</v>
      </c>
      <c r="B122" s="34">
        <f t="shared" si="19"/>
        <v>96.8</v>
      </c>
    </row>
    <row r="123" spans="1:2" ht="10.9" hidden="1" customHeight="1" x14ac:dyDescent="0.15">
      <c r="A123" s="23" t="s">
        <v>16</v>
      </c>
      <c r="B123" s="34">
        <f t="shared" si="19"/>
        <v>96.1</v>
      </c>
    </row>
    <row r="124" spans="1:2" ht="10.9" hidden="1" customHeight="1" x14ac:dyDescent="0.15">
      <c r="A124" s="23" t="s">
        <v>17</v>
      </c>
      <c r="B124" s="34">
        <f t="shared" si="19"/>
        <v>95.6</v>
      </c>
    </row>
    <row r="125" spans="1:2" ht="10.9" hidden="1" customHeight="1" x14ac:dyDescent="0.15">
      <c r="A125" s="23" t="s">
        <v>248</v>
      </c>
      <c r="B125" s="34">
        <f t="shared" si="19"/>
        <v>95.1</v>
      </c>
    </row>
    <row r="126" spans="1:2" ht="10.9" hidden="1" customHeight="1" x14ac:dyDescent="0.15">
      <c r="A126" s="23" t="s">
        <v>18</v>
      </c>
      <c r="B126" s="34">
        <f t="shared" si="19"/>
        <v>94.6</v>
      </c>
    </row>
    <row r="127" spans="1:2" ht="10.9" hidden="1" customHeight="1" x14ac:dyDescent="0.15">
      <c r="A127" s="23" t="s">
        <v>19</v>
      </c>
      <c r="B127" s="34">
        <f t="shared" si="19"/>
        <v>94.4</v>
      </c>
    </row>
    <row r="128" spans="1:2" ht="10.9" hidden="1" customHeight="1" x14ac:dyDescent="0.15">
      <c r="A128" s="99" t="s">
        <v>546</v>
      </c>
      <c r="B128" s="34">
        <f t="shared" si="19"/>
        <v>94.5</v>
      </c>
    </row>
    <row r="129" spans="1:2" ht="10.9" hidden="1" customHeight="1" x14ac:dyDescent="0.15">
      <c r="A129" s="99" t="s">
        <v>541</v>
      </c>
      <c r="B129" s="34">
        <f t="shared" si="19"/>
        <v>94.8</v>
      </c>
    </row>
    <row r="130" spans="1:2" ht="10.9" hidden="1" customHeight="1" x14ac:dyDescent="0.15">
      <c r="A130" s="99" t="s">
        <v>641</v>
      </c>
      <c r="B130" s="34">
        <f t="shared" si="19"/>
        <v>95.1</v>
      </c>
    </row>
    <row r="131" spans="1:2" ht="10.9" hidden="1" customHeight="1" x14ac:dyDescent="0.15">
      <c r="A131" s="99" t="s">
        <v>785</v>
      </c>
      <c r="B131" s="34">
        <f t="shared" si="19"/>
        <v>95.3</v>
      </c>
    </row>
    <row r="132" spans="1:2" ht="10.9" hidden="1" customHeight="1" x14ac:dyDescent="0.15">
      <c r="A132" s="99" t="s">
        <v>347</v>
      </c>
      <c r="B132" s="34">
        <f t="shared" si="19"/>
        <v>95.3</v>
      </c>
    </row>
    <row r="133" spans="1:2" ht="10.9" hidden="1" customHeight="1" x14ac:dyDescent="0.15">
      <c r="A133" s="99" t="s">
        <v>826</v>
      </c>
      <c r="B133" s="34">
        <f t="shared" si="19"/>
        <v>95.2</v>
      </c>
    </row>
    <row r="134" spans="1:2" ht="10.9" customHeight="1" x14ac:dyDescent="0.15">
      <c r="A134" s="99" t="s">
        <v>349</v>
      </c>
      <c r="B134" s="34">
        <f t="shared" si="19"/>
        <v>95.2</v>
      </c>
    </row>
    <row r="135" spans="1:2" ht="10.9" customHeight="1" x14ac:dyDescent="0.15">
      <c r="A135" s="99" t="s">
        <v>350</v>
      </c>
      <c r="B135" s="34">
        <f t="shared" si="19"/>
        <v>95.3</v>
      </c>
    </row>
    <row r="136" spans="1:2" ht="10.9" customHeight="1" x14ac:dyDescent="0.15">
      <c r="A136" s="99" t="s">
        <v>351</v>
      </c>
      <c r="B136" s="34">
        <f t="shared" ref="B136:B160" si="20">F41</f>
        <v>95.1</v>
      </c>
    </row>
    <row r="137" spans="1:2" ht="10.9" customHeight="1" x14ac:dyDescent="0.15">
      <c r="A137" s="99" t="s">
        <v>352</v>
      </c>
      <c r="B137" s="34">
        <f t="shared" si="20"/>
        <v>94.7</v>
      </c>
    </row>
    <row r="138" spans="1:2" ht="10.9" customHeight="1" x14ac:dyDescent="0.15">
      <c r="A138" s="99" t="s">
        <v>353</v>
      </c>
      <c r="B138" s="34">
        <f t="shared" si="20"/>
        <v>94.2</v>
      </c>
    </row>
    <row r="139" spans="1:2" ht="10.9" customHeight="1" x14ac:dyDescent="0.15">
      <c r="A139" s="99" t="s">
        <v>354</v>
      </c>
      <c r="B139" s="34">
        <f t="shared" si="20"/>
        <v>93.6</v>
      </c>
    </row>
    <row r="140" spans="1:2" ht="10.9" customHeight="1" x14ac:dyDescent="0.15">
      <c r="A140" s="99" t="s">
        <v>355</v>
      </c>
      <c r="B140" s="34">
        <f t="shared" si="20"/>
        <v>92.7</v>
      </c>
    </row>
    <row r="141" spans="1:2" ht="10.9" customHeight="1" x14ac:dyDescent="0.15">
      <c r="A141" s="99" t="s">
        <v>356</v>
      </c>
      <c r="B141" s="34">
        <f t="shared" si="20"/>
        <v>91.7</v>
      </c>
    </row>
    <row r="142" spans="1:2" ht="10.9" customHeight="1" x14ac:dyDescent="0.15">
      <c r="A142" s="99" t="s">
        <v>357</v>
      </c>
      <c r="B142" s="34">
        <f t="shared" si="20"/>
        <v>90.4</v>
      </c>
    </row>
    <row r="143" spans="1:2" ht="10.9" customHeight="1" x14ac:dyDescent="0.15">
      <c r="A143" s="99" t="s">
        <v>358</v>
      </c>
      <c r="B143" s="34">
        <f t="shared" si="20"/>
        <v>89.6</v>
      </c>
    </row>
    <row r="144" spans="1:2" ht="10.9" customHeight="1" x14ac:dyDescent="0.15">
      <c r="A144" s="99" t="s">
        <v>529</v>
      </c>
      <c r="B144" s="34">
        <f t="shared" si="20"/>
        <v>89.2</v>
      </c>
    </row>
    <row r="145" spans="1:2" ht="10.9" customHeight="1" x14ac:dyDescent="0.15">
      <c r="A145" s="99" t="s">
        <v>369</v>
      </c>
      <c r="B145" s="34">
        <f t="shared" si="20"/>
        <v>89.2</v>
      </c>
    </row>
    <row r="146" spans="1:2" ht="10.9" customHeight="1" x14ac:dyDescent="0.15">
      <c r="A146" s="99" t="s">
        <v>374</v>
      </c>
      <c r="B146" s="34">
        <f t="shared" si="20"/>
        <v>89.3</v>
      </c>
    </row>
    <row r="147" spans="1:2" ht="10.9" customHeight="1" x14ac:dyDescent="0.15">
      <c r="A147" s="99" t="s">
        <v>530</v>
      </c>
      <c r="B147" s="34">
        <f t="shared" si="20"/>
        <v>89.8</v>
      </c>
    </row>
    <row r="148" spans="1:2" ht="10.9" customHeight="1" x14ac:dyDescent="0.15">
      <c r="A148" s="99" t="s">
        <v>531</v>
      </c>
      <c r="B148" s="34">
        <f t="shared" si="20"/>
        <v>89.9</v>
      </c>
    </row>
    <row r="149" spans="1:2" ht="10.9" customHeight="1" x14ac:dyDescent="0.15">
      <c r="A149" s="99" t="s">
        <v>403</v>
      </c>
      <c r="B149" s="34">
        <f t="shared" si="20"/>
        <v>89.7</v>
      </c>
    </row>
    <row r="150" spans="1:2" ht="10.9" customHeight="1" x14ac:dyDescent="0.15">
      <c r="A150" s="99" t="s">
        <v>409</v>
      </c>
      <c r="B150" s="34">
        <f t="shared" si="20"/>
        <v>89.7</v>
      </c>
    </row>
    <row r="151" spans="1:2" ht="10.9" customHeight="1" x14ac:dyDescent="0.15">
      <c r="A151" s="99" t="s">
        <v>413</v>
      </c>
      <c r="B151" s="34">
        <f t="shared" si="20"/>
        <v>89.9</v>
      </c>
    </row>
    <row r="152" spans="1:2" ht="10.9" customHeight="1" x14ac:dyDescent="0.15">
      <c r="A152" s="99" t="s">
        <v>532</v>
      </c>
      <c r="B152" s="34">
        <f t="shared" si="20"/>
        <v>90.6</v>
      </c>
    </row>
    <row r="153" spans="1:2" ht="10.9" customHeight="1" x14ac:dyDescent="0.15">
      <c r="A153" s="99" t="s">
        <v>533</v>
      </c>
      <c r="B153" s="34">
        <f t="shared" si="20"/>
        <v>92.1</v>
      </c>
    </row>
    <row r="154" spans="1:2" ht="10.9" customHeight="1" x14ac:dyDescent="0.15">
      <c r="A154" s="99" t="s">
        <v>534</v>
      </c>
      <c r="B154" s="34">
        <f t="shared" si="20"/>
        <v>93</v>
      </c>
    </row>
    <row r="155" spans="1:2" ht="10.9" customHeight="1" x14ac:dyDescent="0.15">
      <c r="A155" s="99" t="s">
        <v>535</v>
      </c>
      <c r="B155" s="34">
        <f t="shared" si="20"/>
        <v>93.9</v>
      </c>
    </row>
    <row r="156" spans="1:2" ht="10.9" customHeight="1" x14ac:dyDescent="0.15">
      <c r="A156" s="99" t="s">
        <v>437</v>
      </c>
      <c r="B156" s="34">
        <f t="shared" si="20"/>
        <v>94.8</v>
      </c>
    </row>
    <row r="157" spans="1:2" ht="10.9" customHeight="1" x14ac:dyDescent="0.15">
      <c r="A157" s="99" t="s">
        <v>441</v>
      </c>
      <c r="B157" s="34">
        <f t="shared" si="20"/>
        <v>95.5</v>
      </c>
    </row>
    <row r="158" spans="1:2" ht="10.9" customHeight="1" x14ac:dyDescent="0.15">
      <c r="A158" s="99" t="s">
        <v>545</v>
      </c>
      <c r="B158" s="34">
        <f t="shared" si="20"/>
        <v>95.7</v>
      </c>
    </row>
    <row r="159" spans="1:2" ht="10.9" customHeight="1" x14ac:dyDescent="0.15">
      <c r="A159" s="99" t="s">
        <v>539</v>
      </c>
      <c r="B159" s="34">
        <f t="shared" si="20"/>
        <v>96.1</v>
      </c>
    </row>
    <row r="160" spans="1:2" ht="10.9" customHeight="1" x14ac:dyDescent="0.15">
      <c r="A160" s="99" t="s">
        <v>345</v>
      </c>
      <c r="B160" s="34">
        <f t="shared" si="20"/>
        <v>96</v>
      </c>
    </row>
    <row r="161" spans="1:2" ht="10.9" customHeight="1" x14ac:dyDescent="0.15">
      <c r="A161" s="99" t="s">
        <v>544</v>
      </c>
      <c r="B161" s="34">
        <f t="shared" ref="B161:B162" si="21">F66</f>
        <v>96.4</v>
      </c>
    </row>
    <row r="162" spans="1:2" ht="10.9" customHeight="1" x14ac:dyDescent="0.15">
      <c r="A162" s="99" t="s">
        <v>817</v>
      </c>
      <c r="B162" s="34">
        <f t="shared" si="21"/>
        <v>96.7</v>
      </c>
    </row>
    <row r="163" spans="1:2" ht="10.9" customHeight="1" x14ac:dyDescent="0.15">
      <c r="A163" s="99" t="s">
        <v>348</v>
      </c>
      <c r="B163" s="34">
        <f t="shared" ref="B163" si="22">F68</f>
        <v>96.9</v>
      </c>
    </row>
  </sheetData>
  <mergeCells count="6">
    <mergeCell ref="F4:F7"/>
    <mergeCell ref="G4:G7"/>
    <mergeCell ref="B4:B7"/>
    <mergeCell ref="C4:C7"/>
    <mergeCell ref="D4:D7"/>
    <mergeCell ref="E4:E7"/>
  </mergeCells>
  <phoneticPr fontId="2"/>
  <pageMargins left="0.59055118110236227" right="0.59055118110236227" top="0.59055118110236227" bottom="0.39370078740157483" header="0.51181102362204722" footer="0.31496062992125984"/>
  <pageSetup paperSize="9" scale="93" firstPageNumber="128" orientation="portrait" useFirstPageNumber="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114"/>
  <sheetViews>
    <sheetView view="pageBreakPreview" zoomScaleNormal="100" zoomScaleSheetLayoutView="100" workbookViewId="0">
      <pane xSplit="4" ySplit="8" topLeftCell="E9" activePane="bottomRight" state="frozen"/>
      <selection activeCell="A4" sqref="A4:E15"/>
      <selection pane="topRight" activeCell="A4" sqref="A4:E15"/>
      <selection pane="bottomLeft" activeCell="A4" sqref="A4:E15"/>
      <selection pane="bottomRight"/>
    </sheetView>
  </sheetViews>
  <sheetFormatPr defaultColWidth="8.875" defaultRowHeight="22.15" customHeight="1" x14ac:dyDescent="0.15"/>
  <cols>
    <col min="1" max="1" width="2.75" style="35" customWidth="1"/>
    <col min="2" max="3" width="3.375" style="35" customWidth="1"/>
    <col min="4" max="4" width="12.375" style="35" customWidth="1"/>
    <col min="5" max="12" width="11.125" style="35" customWidth="1"/>
    <col min="13" max="13" width="8.625" style="35" customWidth="1"/>
    <col min="14" max="14" width="9" style="35" bestFit="1" customWidth="1"/>
    <col min="15" max="16" width="8" style="35" customWidth="1"/>
    <col min="17" max="18" width="8.75" style="35" customWidth="1"/>
    <col min="19" max="20" width="5.75" style="35" customWidth="1"/>
    <col min="21" max="21" width="8.875" style="340" customWidth="1"/>
    <col min="22" max="22" width="11.375" style="48" bestFit="1" customWidth="1"/>
    <col min="23" max="16384" width="8.875" style="35"/>
  </cols>
  <sheetData>
    <row r="1" spans="1:20" ht="21.75" customHeight="1" x14ac:dyDescent="0.15">
      <c r="A1" s="439" t="s">
        <v>163</v>
      </c>
      <c r="B1" s="264"/>
      <c r="C1" s="264"/>
      <c r="D1" s="264"/>
    </row>
    <row r="2" spans="1:20" ht="22.15" customHeight="1" x14ac:dyDescent="0.15">
      <c r="A2" s="442" t="s">
        <v>575</v>
      </c>
      <c r="B2" s="438"/>
      <c r="C2" s="264"/>
      <c r="D2" s="264"/>
    </row>
    <row r="3" spans="1:20" ht="22.15" customHeight="1" x14ac:dyDescent="0.15">
      <c r="A3" s="168" t="s">
        <v>560</v>
      </c>
      <c r="B3" s="264"/>
      <c r="C3" s="264"/>
      <c r="D3" s="264"/>
    </row>
    <row r="4" spans="1:20" ht="18.75" customHeight="1" x14ac:dyDescent="0.15">
      <c r="A4" s="744" t="s">
        <v>164</v>
      </c>
      <c r="B4" s="745"/>
      <c r="C4" s="745"/>
      <c r="D4" s="746"/>
      <c r="E4" s="754" t="s">
        <v>165</v>
      </c>
      <c r="F4" s="754"/>
      <c r="G4" s="754"/>
      <c r="H4" s="754"/>
      <c r="I4" s="754" t="s">
        <v>166</v>
      </c>
      <c r="J4" s="754"/>
      <c r="K4" s="754"/>
      <c r="L4" s="754"/>
      <c r="M4" s="754" t="s">
        <v>167</v>
      </c>
      <c r="N4" s="754"/>
      <c r="O4" s="754"/>
      <c r="P4" s="754"/>
      <c r="Q4" s="764" t="s">
        <v>115</v>
      </c>
      <c r="R4" s="764"/>
      <c r="S4" s="753" t="s">
        <v>107</v>
      </c>
      <c r="T4" s="754"/>
    </row>
    <row r="5" spans="1:20" ht="18.75" customHeight="1" x14ac:dyDescent="0.15">
      <c r="A5" s="77"/>
      <c r="B5" s="274"/>
      <c r="C5" s="274"/>
      <c r="D5" s="78"/>
      <c r="E5" s="768" t="s">
        <v>168</v>
      </c>
      <c r="F5" s="769" t="s">
        <v>133</v>
      </c>
      <c r="G5" s="765" t="s">
        <v>479</v>
      </c>
      <c r="H5" s="767" t="s">
        <v>480</v>
      </c>
      <c r="I5" s="757" t="s">
        <v>136</v>
      </c>
      <c r="J5" s="765" t="s">
        <v>479</v>
      </c>
      <c r="K5" s="765" t="s">
        <v>480</v>
      </c>
      <c r="L5" s="767" t="s">
        <v>481</v>
      </c>
      <c r="M5" s="757" t="s">
        <v>103</v>
      </c>
      <c r="N5" s="765" t="s">
        <v>482</v>
      </c>
      <c r="O5" s="765" t="s">
        <v>134</v>
      </c>
      <c r="P5" s="767" t="s">
        <v>135</v>
      </c>
      <c r="Q5" s="755" t="s">
        <v>169</v>
      </c>
      <c r="R5" s="756"/>
      <c r="S5" s="141" t="s">
        <v>170</v>
      </c>
      <c r="T5" s="142" t="s">
        <v>171</v>
      </c>
    </row>
    <row r="6" spans="1:20" ht="18.75" customHeight="1" x14ac:dyDescent="0.15">
      <c r="A6" s="77"/>
      <c r="B6" s="274"/>
      <c r="C6" s="274"/>
      <c r="D6" s="78"/>
      <c r="E6" s="768"/>
      <c r="F6" s="770"/>
      <c r="G6" s="766"/>
      <c r="H6" s="767"/>
      <c r="I6" s="757"/>
      <c r="J6" s="766"/>
      <c r="K6" s="766"/>
      <c r="L6" s="767"/>
      <c r="M6" s="757"/>
      <c r="N6" s="766"/>
      <c r="O6" s="766"/>
      <c r="P6" s="767"/>
      <c r="Q6" s="143" t="s">
        <v>138</v>
      </c>
      <c r="R6" s="142" t="s">
        <v>139</v>
      </c>
      <c r="S6" s="144" t="s">
        <v>172</v>
      </c>
      <c r="T6" s="145" t="s">
        <v>173</v>
      </c>
    </row>
    <row r="7" spans="1:20" ht="18.75" customHeight="1" x14ac:dyDescent="0.15">
      <c r="A7" s="77"/>
      <c r="B7" s="274"/>
      <c r="C7" s="274"/>
      <c r="D7" s="78"/>
      <c r="E7" s="79"/>
      <c r="F7" s="80"/>
      <c r="G7" s="80"/>
      <c r="H7" s="68" t="s">
        <v>315</v>
      </c>
      <c r="I7" s="79"/>
      <c r="J7" s="80"/>
      <c r="K7" s="80" t="s">
        <v>316</v>
      </c>
      <c r="L7" s="68"/>
      <c r="M7" s="79"/>
      <c r="N7" s="80"/>
      <c r="O7" s="80"/>
      <c r="P7" s="68" t="s">
        <v>317</v>
      </c>
      <c r="Q7" s="81" t="s">
        <v>318</v>
      </c>
      <c r="R7" s="68"/>
      <c r="S7" s="69"/>
      <c r="T7" s="68" t="s">
        <v>178</v>
      </c>
    </row>
    <row r="8" spans="1:20" ht="18.75" customHeight="1" x14ac:dyDescent="0.15">
      <c r="A8" s="747" t="s">
        <v>179</v>
      </c>
      <c r="B8" s="748"/>
      <c r="C8" s="748"/>
      <c r="D8" s="749"/>
      <c r="E8" s="82" t="s">
        <v>180</v>
      </c>
      <c r="F8" s="83" t="s">
        <v>181</v>
      </c>
      <c r="G8" s="83" t="s">
        <v>182</v>
      </c>
      <c r="H8" s="70" t="s">
        <v>183</v>
      </c>
      <c r="I8" s="82" t="s">
        <v>184</v>
      </c>
      <c r="J8" s="83" t="s">
        <v>185</v>
      </c>
      <c r="K8" s="83" t="s">
        <v>186</v>
      </c>
      <c r="L8" s="70" t="s">
        <v>187</v>
      </c>
      <c r="M8" s="82" t="s">
        <v>188</v>
      </c>
      <c r="N8" s="83" t="s">
        <v>189</v>
      </c>
      <c r="O8" s="83" t="s">
        <v>190</v>
      </c>
      <c r="P8" s="70" t="s">
        <v>191</v>
      </c>
      <c r="Q8" s="84" t="s">
        <v>319</v>
      </c>
      <c r="R8" s="70" t="s">
        <v>320</v>
      </c>
      <c r="S8" s="71" t="s">
        <v>313</v>
      </c>
      <c r="T8" s="70" t="s">
        <v>314</v>
      </c>
    </row>
    <row r="9" spans="1:20" ht="19.5" customHeight="1" x14ac:dyDescent="0.15">
      <c r="A9" s="750" t="s">
        <v>195</v>
      </c>
      <c r="B9" s="725" t="s">
        <v>196</v>
      </c>
      <c r="C9" s="726"/>
      <c r="D9" s="727"/>
      <c r="E9" s="85">
        <f>E46+E83</f>
        <v>10776195</v>
      </c>
      <c r="F9" s="86">
        <f t="shared" ref="E9:G33" si="0">F46+F83</f>
        <v>952337689</v>
      </c>
      <c r="G9" s="86">
        <f t="shared" si="0"/>
        <v>23414633</v>
      </c>
      <c r="H9" s="72">
        <f t="shared" ref="H9:H18" si="1">F9-G9</f>
        <v>928923056</v>
      </c>
      <c r="I9" s="85">
        <f t="shared" ref="I9:J33" si="2">I46+I83</f>
        <v>74399910</v>
      </c>
      <c r="J9" s="86">
        <f t="shared" si="2"/>
        <v>1623526</v>
      </c>
      <c r="K9" s="86">
        <f t="shared" ref="K9:K18" si="3">I9-J9</f>
        <v>72776384</v>
      </c>
      <c r="L9" s="72">
        <f t="shared" ref="L9:O33" si="4">L46+L83</f>
        <v>73988715</v>
      </c>
      <c r="M9" s="85">
        <f>M46+M83</f>
        <v>42518</v>
      </c>
      <c r="N9" s="86">
        <f>N46+N83</f>
        <v>734565</v>
      </c>
      <c r="O9" s="86">
        <f>O46+O83</f>
        <v>27673</v>
      </c>
      <c r="P9" s="72">
        <f t="shared" ref="P9:P18" si="5">N9-O9</f>
        <v>706892</v>
      </c>
      <c r="Q9" s="85">
        <f t="shared" ref="Q9:Q34" si="6">ROUND(I9/F9*1000,0)</f>
        <v>78</v>
      </c>
      <c r="R9" s="72">
        <f>MAX('土地の概要（市町村別・田）'!$M9:$M44)</f>
        <v>147</v>
      </c>
      <c r="S9" s="492">
        <v>76</v>
      </c>
      <c r="T9" s="346">
        <f>(ROUND(Q9,)/S9)*100</f>
        <v>102.63157894736842</v>
      </c>
    </row>
    <row r="10" spans="1:20" ht="19.5" customHeight="1" x14ac:dyDescent="0.15">
      <c r="A10" s="751"/>
      <c r="B10" s="731" t="s">
        <v>443</v>
      </c>
      <c r="C10" s="733"/>
      <c r="D10" s="734"/>
      <c r="E10" s="398">
        <f t="shared" si="0"/>
        <v>0</v>
      </c>
      <c r="F10" s="399">
        <f t="shared" si="0"/>
        <v>0</v>
      </c>
      <c r="G10" s="399">
        <f t="shared" si="0"/>
        <v>0</v>
      </c>
      <c r="H10" s="400">
        <f t="shared" si="1"/>
        <v>0</v>
      </c>
      <c r="I10" s="398">
        <f t="shared" si="2"/>
        <v>0</v>
      </c>
      <c r="J10" s="399">
        <f t="shared" si="2"/>
        <v>0</v>
      </c>
      <c r="K10" s="399">
        <f t="shared" si="3"/>
        <v>0</v>
      </c>
      <c r="L10" s="400">
        <f t="shared" si="4"/>
        <v>0</v>
      </c>
      <c r="M10" s="398">
        <f t="shared" si="4"/>
        <v>0</v>
      </c>
      <c r="N10" s="399">
        <f t="shared" si="4"/>
        <v>0</v>
      </c>
      <c r="O10" s="399">
        <f t="shared" si="4"/>
        <v>0</v>
      </c>
      <c r="P10" s="400">
        <f t="shared" si="5"/>
        <v>0</v>
      </c>
      <c r="Q10" s="398">
        <v>0</v>
      </c>
      <c r="R10" s="400">
        <f>MAX(R47,R84)</f>
        <v>0</v>
      </c>
      <c r="S10" s="493"/>
      <c r="T10" s="401"/>
    </row>
    <row r="11" spans="1:20" ht="19.5" customHeight="1" x14ac:dyDescent="0.15">
      <c r="A11" s="728"/>
      <c r="B11" s="735" t="s">
        <v>197</v>
      </c>
      <c r="C11" s="736"/>
      <c r="D11" s="737"/>
      <c r="E11" s="75">
        <f t="shared" si="0"/>
        <v>34924</v>
      </c>
      <c r="F11" s="74">
        <f t="shared" si="0"/>
        <v>1383816</v>
      </c>
      <c r="G11" s="74">
        <f t="shared" si="0"/>
        <v>16091</v>
      </c>
      <c r="H11" s="73">
        <f t="shared" si="1"/>
        <v>1367725</v>
      </c>
      <c r="I11" s="75">
        <f t="shared" si="2"/>
        <v>17357871</v>
      </c>
      <c r="J11" s="74">
        <f t="shared" si="2"/>
        <v>214103</v>
      </c>
      <c r="K11" s="74">
        <f t="shared" si="3"/>
        <v>17143768</v>
      </c>
      <c r="L11" s="73">
        <f t="shared" si="4"/>
        <v>3745001</v>
      </c>
      <c r="M11" s="75">
        <f t="shared" si="4"/>
        <v>60</v>
      </c>
      <c r="N11" s="74">
        <f t="shared" si="4"/>
        <v>2023</v>
      </c>
      <c r="O11" s="74">
        <f t="shared" si="4"/>
        <v>30</v>
      </c>
      <c r="P11" s="73">
        <f t="shared" si="5"/>
        <v>1993</v>
      </c>
      <c r="Q11" s="75">
        <f t="shared" si="6"/>
        <v>12543</v>
      </c>
      <c r="R11" s="73">
        <f>MAX(R48,R85)</f>
        <v>52289</v>
      </c>
      <c r="S11" s="494"/>
      <c r="T11" s="73"/>
    </row>
    <row r="12" spans="1:20" ht="19.5" customHeight="1" x14ac:dyDescent="0.15">
      <c r="A12" s="728" t="s">
        <v>198</v>
      </c>
      <c r="B12" s="731" t="s">
        <v>199</v>
      </c>
      <c r="C12" s="729"/>
      <c r="D12" s="732"/>
      <c r="E12" s="75">
        <f t="shared" si="0"/>
        <v>27435420</v>
      </c>
      <c r="F12" s="74">
        <f t="shared" si="0"/>
        <v>626284793</v>
      </c>
      <c r="G12" s="74">
        <f t="shared" si="0"/>
        <v>38049304</v>
      </c>
      <c r="H12" s="73">
        <f t="shared" si="1"/>
        <v>588235489</v>
      </c>
      <c r="I12" s="75">
        <f t="shared" si="2"/>
        <v>14218947</v>
      </c>
      <c r="J12" s="74">
        <f t="shared" si="2"/>
        <v>771740</v>
      </c>
      <c r="K12" s="74">
        <f t="shared" si="3"/>
        <v>13447207</v>
      </c>
      <c r="L12" s="73">
        <f t="shared" si="4"/>
        <v>14172685</v>
      </c>
      <c r="M12" s="75">
        <f t="shared" si="4"/>
        <v>35706</v>
      </c>
      <c r="N12" s="74">
        <f t="shared" si="4"/>
        <v>384682</v>
      </c>
      <c r="O12" s="74">
        <f t="shared" si="4"/>
        <v>33409</v>
      </c>
      <c r="P12" s="73">
        <f t="shared" si="5"/>
        <v>351273</v>
      </c>
      <c r="Q12" s="75">
        <f>ROUND(I12/F12*1000,0)</f>
        <v>23</v>
      </c>
      <c r="R12" s="73">
        <f>MAX('土地の概要（市町村別・畑）'!$M9:$M44)</f>
        <v>93</v>
      </c>
      <c r="S12" s="494">
        <v>23</v>
      </c>
      <c r="T12" s="347">
        <f>(ROUND(Q12,)/S12)*100</f>
        <v>100</v>
      </c>
    </row>
    <row r="13" spans="1:20" ht="19.5" customHeight="1" x14ac:dyDescent="0.15">
      <c r="A13" s="728"/>
      <c r="B13" s="731" t="s">
        <v>444</v>
      </c>
      <c r="C13" s="733"/>
      <c r="D13" s="734"/>
      <c r="E13" s="398">
        <f t="shared" si="0"/>
        <v>0</v>
      </c>
      <c r="F13" s="399">
        <f t="shared" si="0"/>
        <v>0</v>
      </c>
      <c r="G13" s="399">
        <f t="shared" si="0"/>
        <v>0</v>
      </c>
      <c r="H13" s="400">
        <f>F13-G13</f>
        <v>0</v>
      </c>
      <c r="I13" s="398">
        <f t="shared" si="2"/>
        <v>0</v>
      </c>
      <c r="J13" s="399">
        <f t="shared" si="2"/>
        <v>0</v>
      </c>
      <c r="K13" s="399">
        <f>I13-J13</f>
        <v>0</v>
      </c>
      <c r="L13" s="400">
        <f t="shared" si="4"/>
        <v>0</v>
      </c>
      <c r="M13" s="398">
        <f t="shared" si="4"/>
        <v>0</v>
      </c>
      <c r="N13" s="399">
        <f t="shared" si="4"/>
        <v>0</v>
      </c>
      <c r="O13" s="399">
        <f t="shared" si="4"/>
        <v>0</v>
      </c>
      <c r="P13" s="400">
        <f>N13-O13</f>
        <v>0</v>
      </c>
      <c r="Q13" s="398">
        <v>0</v>
      </c>
      <c r="R13" s="400">
        <f>MAX(R50,R87)</f>
        <v>0</v>
      </c>
      <c r="S13" s="494"/>
      <c r="T13" s="347"/>
    </row>
    <row r="14" spans="1:20" ht="19.5" customHeight="1" x14ac:dyDescent="0.15">
      <c r="A14" s="728"/>
      <c r="B14" s="735" t="s">
        <v>200</v>
      </c>
      <c r="C14" s="736"/>
      <c r="D14" s="737"/>
      <c r="E14" s="75">
        <f t="shared" si="0"/>
        <v>153097</v>
      </c>
      <c r="F14" s="74">
        <f t="shared" si="0"/>
        <v>1993506</v>
      </c>
      <c r="G14" s="74">
        <f t="shared" si="0"/>
        <v>13860</v>
      </c>
      <c r="H14" s="73">
        <f t="shared" si="1"/>
        <v>1979646</v>
      </c>
      <c r="I14" s="75">
        <f t="shared" si="2"/>
        <v>29833888</v>
      </c>
      <c r="J14" s="74">
        <f t="shared" si="2"/>
        <v>131623</v>
      </c>
      <c r="K14" s="74">
        <f t="shared" si="3"/>
        <v>29702265</v>
      </c>
      <c r="L14" s="73">
        <f t="shared" si="4"/>
        <v>7528587</v>
      </c>
      <c r="M14" s="75">
        <f t="shared" si="4"/>
        <v>43</v>
      </c>
      <c r="N14" s="74">
        <f t="shared" si="4"/>
        <v>3421</v>
      </c>
      <c r="O14" s="74">
        <f t="shared" si="4"/>
        <v>71</v>
      </c>
      <c r="P14" s="73">
        <f t="shared" si="5"/>
        <v>3350</v>
      </c>
      <c r="Q14" s="75">
        <f t="shared" si="6"/>
        <v>14966</v>
      </c>
      <c r="R14" s="94">
        <f>MAX(R51,R88)</f>
        <v>57300</v>
      </c>
      <c r="S14" s="494"/>
      <c r="T14" s="73"/>
    </row>
    <row r="15" spans="1:20" ht="19.5" customHeight="1" x14ac:dyDescent="0.15">
      <c r="A15" s="728" t="s">
        <v>201</v>
      </c>
      <c r="B15" s="731" t="s">
        <v>202</v>
      </c>
      <c r="C15" s="729"/>
      <c r="D15" s="732"/>
      <c r="E15" s="475"/>
      <c r="F15" s="74">
        <f t="shared" si="0"/>
        <v>91977939</v>
      </c>
      <c r="G15" s="74">
        <f t="shared" si="0"/>
        <v>5238553</v>
      </c>
      <c r="H15" s="73">
        <f t="shared" si="1"/>
        <v>86739386</v>
      </c>
      <c r="I15" s="75">
        <f t="shared" si="2"/>
        <v>1331614464</v>
      </c>
      <c r="J15" s="74">
        <f t="shared" si="2"/>
        <v>24565860</v>
      </c>
      <c r="K15" s="74">
        <f t="shared" si="3"/>
        <v>1307048604</v>
      </c>
      <c r="L15" s="73">
        <f t="shared" si="4"/>
        <v>220490828</v>
      </c>
      <c r="M15" s="475"/>
      <c r="N15" s="74">
        <f t="shared" si="4"/>
        <v>540403</v>
      </c>
      <c r="O15" s="74">
        <f t="shared" si="4"/>
        <v>35811</v>
      </c>
      <c r="P15" s="73">
        <f t="shared" si="5"/>
        <v>504592</v>
      </c>
      <c r="Q15" s="75">
        <f t="shared" si="6"/>
        <v>14478</v>
      </c>
      <c r="R15" s="94">
        <f>MAX(R52,R89)</f>
        <v>226233</v>
      </c>
      <c r="S15" s="494"/>
      <c r="T15" s="73"/>
    </row>
    <row r="16" spans="1:20" ht="19.5" customHeight="1" x14ac:dyDescent="0.15">
      <c r="A16" s="728"/>
      <c r="B16" s="731" t="s">
        <v>203</v>
      </c>
      <c r="C16" s="729"/>
      <c r="D16" s="732"/>
      <c r="E16" s="475"/>
      <c r="F16" s="74">
        <f t="shared" si="0"/>
        <v>133884663</v>
      </c>
      <c r="G16" s="74">
        <f t="shared" si="0"/>
        <v>3000068</v>
      </c>
      <c r="H16" s="73">
        <f t="shared" si="1"/>
        <v>130884595</v>
      </c>
      <c r="I16" s="75">
        <f t="shared" si="2"/>
        <v>799150698</v>
      </c>
      <c r="J16" s="74">
        <f t="shared" si="2"/>
        <v>5772442</v>
      </c>
      <c r="K16" s="74">
        <f t="shared" si="3"/>
        <v>793378256</v>
      </c>
      <c r="L16" s="73">
        <f t="shared" si="4"/>
        <v>265208497</v>
      </c>
      <c r="M16" s="475"/>
      <c r="N16" s="74">
        <f t="shared" si="4"/>
        <v>463980</v>
      </c>
      <c r="O16" s="74">
        <f t="shared" si="4"/>
        <v>23826</v>
      </c>
      <c r="P16" s="73">
        <f t="shared" si="5"/>
        <v>440154</v>
      </c>
      <c r="Q16" s="75">
        <f t="shared" si="6"/>
        <v>5969</v>
      </c>
      <c r="R16" s="94">
        <f>MAX(R53,R90)</f>
        <v>197060</v>
      </c>
      <c r="S16" s="494"/>
      <c r="T16" s="73"/>
    </row>
    <row r="17" spans="1:20" ht="19.5" customHeight="1" x14ac:dyDescent="0.15">
      <c r="A17" s="728"/>
      <c r="B17" s="735" t="s">
        <v>204</v>
      </c>
      <c r="C17" s="736"/>
      <c r="D17" s="737"/>
      <c r="E17" s="475"/>
      <c r="F17" s="74">
        <f t="shared" si="0"/>
        <v>101489882</v>
      </c>
      <c r="G17" s="74">
        <f t="shared" si="0"/>
        <v>215061</v>
      </c>
      <c r="H17" s="73">
        <f t="shared" si="1"/>
        <v>101274821</v>
      </c>
      <c r="I17" s="75">
        <f t="shared" si="2"/>
        <v>1024050908</v>
      </c>
      <c r="J17" s="74">
        <f t="shared" si="2"/>
        <v>382347</v>
      </c>
      <c r="K17" s="74">
        <f t="shared" si="3"/>
        <v>1023668561</v>
      </c>
      <c r="L17" s="73">
        <f t="shared" si="4"/>
        <v>685385429</v>
      </c>
      <c r="M17" s="475"/>
      <c r="N17" s="74">
        <f t="shared" si="4"/>
        <v>154299</v>
      </c>
      <c r="O17" s="74">
        <f t="shared" si="4"/>
        <v>2319</v>
      </c>
      <c r="P17" s="73">
        <f t="shared" si="5"/>
        <v>151980</v>
      </c>
      <c r="Q17" s="75">
        <f t="shared" si="6"/>
        <v>10090</v>
      </c>
      <c r="R17" s="94">
        <f>MAX(R54,R91)</f>
        <v>245019</v>
      </c>
      <c r="S17" s="494"/>
      <c r="T17" s="73"/>
    </row>
    <row r="18" spans="1:20" ht="19.5" customHeight="1" x14ac:dyDescent="0.15">
      <c r="A18" s="728"/>
      <c r="B18" s="738" t="s">
        <v>205</v>
      </c>
      <c r="C18" s="739"/>
      <c r="D18" s="740"/>
      <c r="E18" s="75">
        <f t="shared" si="0"/>
        <v>32583535</v>
      </c>
      <c r="F18" s="74">
        <f t="shared" si="0"/>
        <v>327352484</v>
      </c>
      <c r="G18" s="74">
        <f t="shared" si="0"/>
        <v>8453682</v>
      </c>
      <c r="H18" s="73">
        <f t="shared" si="1"/>
        <v>318898802</v>
      </c>
      <c r="I18" s="75">
        <f t="shared" si="2"/>
        <v>3154816070</v>
      </c>
      <c r="J18" s="74">
        <f t="shared" si="2"/>
        <v>30720649</v>
      </c>
      <c r="K18" s="74">
        <f t="shared" si="3"/>
        <v>3124095421</v>
      </c>
      <c r="L18" s="73">
        <f t="shared" si="4"/>
        <v>1171084754</v>
      </c>
      <c r="M18" s="75">
        <f t="shared" si="4"/>
        <v>46399</v>
      </c>
      <c r="N18" s="74">
        <f t="shared" si="4"/>
        <v>1158682</v>
      </c>
      <c r="O18" s="74">
        <f t="shared" si="4"/>
        <v>61956</v>
      </c>
      <c r="P18" s="73">
        <f t="shared" si="5"/>
        <v>1096726</v>
      </c>
      <c r="Q18" s="75">
        <f t="shared" si="6"/>
        <v>9637</v>
      </c>
      <c r="R18" s="73">
        <f>MAX(R15:R17)</f>
        <v>245019</v>
      </c>
      <c r="S18" s="494">
        <v>9934</v>
      </c>
      <c r="T18" s="347">
        <f>(ROUND(Q18,)/S18)*100</f>
        <v>97.01026776726394</v>
      </c>
    </row>
    <row r="19" spans="1:20" ht="19.5" customHeight="1" x14ac:dyDescent="0.15">
      <c r="A19" s="728" t="s">
        <v>206</v>
      </c>
      <c r="B19" s="729"/>
      <c r="C19" s="729"/>
      <c r="D19" s="730"/>
      <c r="E19" s="75">
        <f t="shared" si="0"/>
        <v>0</v>
      </c>
      <c r="F19" s="476"/>
      <c r="G19" s="476"/>
      <c r="H19" s="477"/>
      <c r="I19" s="478"/>
      <c r="J19" s="476"/>
      <c r="K19" s="476"/>
      <c r="L19" s="477"/>
      <c r="M19" s="75">
        <f t="shared" si="4"/>
        <v>0</v>
      </c>
      <c r="N19" s="476"/>
      <c r="O19" s="476"/>
      <c r="P19" s="477"/>
      <c r="Q19" s="478"/>
      <c r="R19" s="477"/>
      <c r="S19" s="494"/>
      <c r="T19" s="73"/>
    </row>
    <row r="20" spans="1:20" ht="19.5" customHeight="1" x14ac:dyDescent="0.15">
      <c r="A20" s="728" t="s">
        <v>207</v>
      </c>
      <c r="B20" s="729"/>
      <c r="C20" s="729"/>
      <c r="D20" s="730"/>
      <c r="E20" s="75">
        <f t="shared" si="0"/>
        <v>1157</v>
      </c>
      <c r="F20" s="74">
        <f t="shared" si="0"/>
        <v>3909</v>
      </c>
      <c r="G20" s="74">
        <f t="shared" si="0"/>
        <v>252</v>
      </c>
      <c r="H20" s="73">
        <f t="shared" ref="H20:H27" si="7">F20-G20</f>
        <v>3657</v>
      </c>
      <c r="I20" s="75">
        <f t="shared" si="2"/>
        <v>157280</v>
      </c>
      <c r="J20" s="74">
        <f t="shared" si="2"/>
        <v>3272</v>
      </c>
      <c r="K20" s="74">
        <f t="shared" ref="K20:K27" si="8">I20-J20</f>
        <v>154008</v>
      </c>
      <c r="L20" s="73">
        <f t="shared" si="4"/>
        <v>157205</v>
      </c>
      <c r="M20" s="75">
        <f t="shared" si="4"/>
        <v>27</v>
      </c>
      <c r="N20" s="74">
        <f t="shared" si="4"/>
        <v>244</v>
      </c>
      <c r="O20" s="74">
        <f t="shared" si="4"/>
        <v>29</v>
      </c>
      <c r="P20" s="73">
        <f t="shared" ref="P20:P27" si="9">N20-O20</f>
        <v>215</v>
      </c>
      <c r="Q20" s="75">
        <f t="shared" si="6"/>
        <v>40235</v>
      </c>
      <c r="R20" s="73">
        <f>MAX('土地の概要（市町村別・鉱泉地）'!M9:M44)</f>
        <v>3747975</v>
      </c>
      <c r="S20" s="494"/>
      <c r="T20" s="73"/>
    </row>
    <row r="21" spans="1:20" ht="19.5" customHeight="1" x14ac:dyDescent="0.15">
      <c r="A21" s="728" t="s">
        <v>208</v>
      </c>
      <c r="B21" s="729"/>
      <c r="C21" s="729"/>
      <c r="D21" s="730"/>
      <c r="E21" s="75">
        <f t="shared" si="0"/>
        <v>2957333</v>
      </c>
      <c r="F21" s="74">
        <f t="shared" si="0"/>
        <v>1389831</v>
      </c>
      <c r="G21" s="74">
        <f t="shared" si="0"/>
        <v>135179</v>
      </c>
      <c r="H21" s="73">
        <f t="shared" si="7"/>
        <v>1254652</v>
      </c>
      <c r="I21" s="75">
        <f t="shared" si="2"/>
        <v>22031</v>
      </c>
      <c r="J21" s="74">
        <f t="shared" si="2"/>
        <v>2061</v>
      </c>
      <c r="K21" s="74">
        <f t="shared" si="8"/>
        <v>19970</v>
      </c>
      <c r="L21" s="73">
        <f t="shared" si="4"/>
        <v>21602</v>
      </c>
      <c r="M21" s="75">
        <f t="shared" si="4"/>
        <v>768</v>
      </c>
      <c r="N21" s="74">
        <f t="shared" si="4"/>
        <v>1155</v>
      </c>
      <c r="O21" s="74">
        <f t="shared" si="4"/>
        <v>166</v>
      </c>
      <c r="P21" s="73">
        <f t="shared" si="9"/>
        <v>989</v>
      </c>
      <c r="Q21" s="75">
        <f t="shared" si="6"/>
        <v>16</v>
      </c>
      <c r="R21" s="73">
        <f>MAX('土地の概要（市町村別・池沼）'!M9:M44)</f>
        <v>114</v>
      </c>
      <c r="S21" s="494"/>
      <c r="T21" s="73"/>
    </row>
    <row r="22" spans="1:20" ht="19.5" customHeight="1" x14ac:dyDescent="0.15">
      <c r="A22" s="728" t="s">
        <v>209</v>
      </c>
      <c r="B22" s="731" t="s">
        <v>210</v>
      </c>
      <c r="C22" s="729"/>
      <c r="D22" s="732"/>
      <c r="E22" s="75">
        <f t="shared" si="0"/>
        <v>4032946420</v>
      </c>
      <c r="F22" s="74">
        <f t="shared" si="0"/>
        <v>5219921619</v>
      </c>
      <c r="G22" s="74">
        <f t="shared" si="0"/>
        <v>298837633</v>
      </c>
      <c r="H22" s="73">
        <f t="shared" si="7"/>
        <v>4921083986</v>
      </c>
      <c r="I22" s="75">
        <f t="shared" si="2"/>
        <v>47350420</v>
      </c>
      <c r="J22" s="74">
        <f t="shared" si="2"/>
        <v>2235140</v>
      </c>
      <c r="K22" s="74">
        <f t="shared" si="8"/>
        <v>45115280</v>
      </c>
      <c r="L22" s="73">
        <f t="shared" si="4"/>
        <v>47270610</v>
      </c>
      <c r="M22" s="75">
        <f t="shared" si="4"/>
        <v>43781</v>
      </c>
      <c r="N22" s="74">
        <f t="shared" si="4"/>
        <v>530060</v>
      </c>
      <c r="O22" s="74">
        <f t="shared" si="4"/>
        <v>62888</v>
      </c>
      <c r="P22" s="73">
        <f t="shared" si="9"/>
        <v>467172</v>
      </c>
      <c r="Q22" s="75">
        <f t="shared" si="6"/>
        <v>9</v>
      </c>
      <c r="R22" s="73">
        <f>MAX('土地の概要（市町村別・山林）'!M9:M44)</f>
        <v>106</v>
      </c>
      <c r="S22" s="494">
        <v>9</v>
      </c>
      <c r="T22" s="347">
        <f>(ROUND(Q22,)/S22)*100</f>
        <v>100</v>
      </c>
    </row>
    <row r="23" spans="1:20" ht="19.5" customHeight="1" x14ac:dyDescent="0.15">
      <c r="A23" s="728"/>
      <c r="B23" s="731" t="s">
        <v>211</v>
      </c>
      <c r="C23" s="729"/>
      <c r="D23" s="732"/>
      <c r="E23" s="75">
        <f t="shared" si="0"/>
        <v>0</v>
      </c>
      <c r="F23" s="74">
        <f t="shared" si="0"/>
        <v>185406</v>
      </c>
      <c r="G23" s="74">
        <f t="shared" si="0"/>
        <v>6680</v>
      </c>
      <c r="H23" s="73">
        <f t="shared" si="7"/>
        <v>178726</v>
      </c>
      <c r="I23" s="75">
        <f t="shared" si="2"/>
        <v>153533</v>
      </c>
      <c r="J23" s="74">
        <f t="shared" si="2"/>
        <v>1203</v>
      </c>
      <c r="K23" s="74">
        <f t="shared" si="8"/>
        <v>152330</v>
      </c>
      <c r="L23" s="73">
        <f t="shared" si="4"/>
        <v>129047</v>
      </c>
      <c r="M23" s="75">
        <f t="shared" si="4"/>
        <v>0</v>
      </c>
      <c r="N23" s="74">
        <f t="shared" si="4"/>
        <v>157</v>
      </c>
      <c r="O23" s="74">
        <f t="shared" si="4"/>
        <v>14</v>
      </c>
      <c r="P23" s="73">
        <f t="shared" si="9"/>
        <v>143</v>
      </c>
      <c r="Q23" s="75">
        <f t="shared" si="6"/>
        <v>828</v>
      </c>
      <c r="R23" s="94">
        <f>MAX(R60,R97)</f>
        <v>5905</v>
      </c>
      <c r="S23" s="494"/>
      <c r="T23" s="73"/>
    </row>
    <row r="24" spans="1:20" ht="19.5" customHeight="1" x14ac:dyDescent="0.15">
      <c r="A24" s="728" t="s">
        <v>212</v>
      </c>
      <c r="B24" s="729"/>
      <c r="C24" s="729"/>
      <c r="D24" s="730"/>
      <c r="E24" s="75">
        <f t="shared" si="0"/>
        <v>76790941</v>
      </c>
      <c r="F24" s="74">
        <f t="shared" si="0"/>
        <v>79654329</v>
      </c>
      <c r="G24" s="74">
        <f t="shared" si="0"/>
        <v>562510</v>
      </c>
      <c r="H24" s="73">
        <f t="shared" si="7"/>
        <v>79091819</v>
      </c>
      <c r="I24" s="75">
        <f t="shared" si="2"/>
        <v>486750</v>
      </c>
      <c r="J24" s="74">
        <f t="shared" si="2"/>
        <v>2619</v>
      </c>
      <c r="K24" s="74">
        <f t="shared" si="8"/>
        <v>484131</v>
      </c>
      <c r="L24" s="73">
        <f t="shared" si="4"/>
        <v>486750</v>
      </c>
      <c r="M24" s="75">
        <f t="shared" si="4"/>
        <v>642</v>
      </c>
      <c r="N24" s="74">
        <f t="shared" si="4"/>
        <v>1104</v>
      </c>
      <c r="O24" s="74">
        <f t="shared" si="4"/>
        <v>72</v>
      </c>
      <c r="P24" s="73">
        <f t="shared" si="9"/>
        <v>1032</v>
      </c>
      <c r="Q24" s="75">
        <f t="shared" si="6"/>
        <v>6</v>
      </c>
      <c r="R24" s="73">
        <f>MAX('土地の概要（市町村別・牧場）'!M9:M44)</f>
        <v>37</v>
      </c>
      <c r="S24" s="494"/>
      <c r="T24" s="73"/>
    </row>
    <row r="25" spans="1:20" ht="19.5" customHeight="1" x14ac:dyDescent="0.15">
      <c r="A25" s="728" t="s">
        <v>213</v>
      </c>
      <c r="B25" s="729"/>
      <c r="C25" s="729"/>
      <c r="D25" s="730"/>
      <c r="E25" s="75">
        <f t="shared" si="0"/>
        <v>117592314</v>
      </c>
      <c r="F25" s="74">
        <f t="shared" si="0"/>
        <v>414217408</v>
      </c>
      <c r="G25" s="74">
        <f t="shared" si="0"/>
        <v>41407514</v>
      </c>
      <c r="H25" s="73">
        <f t="shared" si="7"/>
        <v>372809894</v>
      </c>
      <c r="I25" s="75">
        <f t="shared" si="2"/>
        <v>3814765</v>
      </c>
      <c r="J25" s="74">
        <f t="shared" si="2"/>
        <v>333600</v>
      </c>
      <c r="K25" s="74">
        <f t="shared" si="8"/>
        <v>3481165</v>
      </c>
      <c r="L25" s="73">
        <f t="shared" si="4"/>
        <v>3745871</v>
      </c>
      <c r="M25" s="75">
        <f t="shared" si="4"/>
        <v>31875</v>
      </c>
      <c r="N25" s="74">
        <f t="shared" si="4"/>
        <v>242256</v>
      </c>
      <c r="O25" s="74">
        <f t="shared" si="4"/>
        <v>32264</v>
      </c>
      <c r="P25" s="73">
        <f t="shared" si="9"/>
        <v>209992</v>
      </c>
      <c r="Q25" s="75">
        <f t="shared" si="6"/>
        <v>9</v>
      </c>
      <c r="R25" s="73">
        <f>MAX('土地の概要（市町村別・原野）'!M9:M44)</f>
        <v>28200</v>
      </c>
      <c r="S25" s="494"/>
      <c r="T25" s="73"/>
    </row>
    <row r="26" spans="1:20" ht="19.5" customHeight="1" x14ac:dyDescent="0.15">
      <c r="A26" s="752" t="s">
        <v>392</v>
      </c>
      <c r="B26" s="731" t="s">
        <v>214</v>
      </c>
      <c r="C26" s="729"/>
      <c r="D26" s="732"/>
      <c r="E26" s="75">
        <f t="shared" si="0"/>
        <v>267272</v>
      </c>
      <c r="F26" s="74">
        <f t="shared" si="0"/>
        <v>16055546</v>
      </c>
      <c r="G26" s="74">
        <f t="shared" si="0"/>
        <v>632</v>
      </c>
      <c r="H26" s="73">
        <f t="shared" si="7"/>
        <v>16054914</v>
      </c>
      <c r="I26" s="75">
        <f t="shared" si="2"/>
        <v>9566697</v>
      </c>
      <c r="J26" s="74">
        <f t="shared" si="2"/>
        <v>368</v>
      </c>
      <c r="K26" s="74">
        <f t="shared" si="8"/>
        <v>9566329</v>
      </c>
      <c r="L26" s="73">
        <f t="shared" si="4"/>
        <v>8338899</v>
      </c>
      <c r="M26" s="75">
        <f t="shared" si="4"/>
        <v>73</v>
      </c>
      <c r="N26" s="74">
        <f t="shared" si="4"/>
        <v>1042</v>
      </c>
      <c r="O26" s="74">
        <f t="shared" si="4"/>
        <v>3</v>
      </c>
      <c r="P26" s="73">
        <f t="shared" si="9"/>
        <v>1039</v>
      </c>
      <c r="Q26" s="75">
        <f t="shared" si="6"/>
        <v>596</v>
      </c>
      <c r="R26" s="94">
        <f>MAX(R63,R100)</f>
        <v>826</v>
      </c>
      <c r="S26" s="494"/>
      <c r="T26" s="73"/>
    </row>
    <row r="27" spans="1:20" ht="19.5" customHeight="1" x14ac:dyDescent="0.15">
      <c r="A27" s="728"/>
      <c r="B27" s="731" t="s">
        <v>215</v>
      </c>
      <c r="C27" s="729"/>
      <c r="D27" s="732"/>
      <c r="E27" s="75">
        <f t="shared" si="0"/>
        <v>182102</v>
      </c>
      <c r="F27" s="74">
        <f t="shared" si="0"/>
        <v>24865</v>
      </c>
      <c r="G27" s="74">
        <f t="shared" si="0"/>
        <v>0</v>
      </c>
      <c r="H27" s="73">
        <f t="shared" si="7"/>
        <v>24865</v>
      </c>
      <c r="I27" s="75">
        <f t="shared" si="2"/>
        <v>31932</v>
      </c>
      <c r="J27" s="74">
        <f t="shared" si="2"/>
        <v>0</v>
      </c>
      <c r="K27" s="74">
        <f t="shared" si="8"/>
        <v>31932</v>
      </c>
      <c r="L27" s="73">
        <f t="shared" si="4"/>
        <v>24914</v>
      </c>
      <c r="M27" s="75">
        <f t="shared" si="4"/>
        <v>42</v>
      </c>
      <c r="N27" s="74">
        <f t="shared" si="4"/>
        <v>6</v>
      </c>
      <c r="O27" s="74">
        <f t="shared" si="4"/>
        <v>0</v>
      </c>
      <c r="P27" s="73">
        <f t="shared" si="9"/>
        <v>6</v>
      </c>
      <c r="Q27" s="75">
        <f t="shared" si="6"/>
        <v>1284</v>
      </c>
      <c r="R27" s="94">
        <f>MAX(R64,R101)</f>
        <v>7138</v>
      </c>
      <c r="S27" s="494"/>
      <c r="T27" s="73"/>
    </row>
    <row r="28" spans="1:20" ht="19.5" customHeight="1" x14ac:dyDescent="0.15">
      <c r="A28" s="728"/>
      <c r="B28" s="783" t="s">
        <v>390</v>
      </c>
      <c r="C28" s="731" t="s">
        <v>386</v>
      </c>
      <c r="D28" s="732"/>
      <c r="E28" s="75">
        <f t="shared" si="0"/>
        <v>2202744</v>
      </c>
      <c r="F28" s="74">
        <f t="shared" si="0"/>
        <v>16662429</v>
      </c>
      <c r="G28" s="74">
        <f t="shared" si="0"/>
        <v>179451</v>
      </c>
      <c r="H28" s="73">
        <f t="shared" ref="H28:H34" si="10">F28-G28</f>
        <v>16482978</v>
      </c>
      <c r="I28" s="75">
        <f t="shared" si="2"/>
        <v>25595808</v>
      </c>
      <c r="J28" s="74">
        <f t="shared" si="2"/>
        <v>1923</v>
      </c>
      <c r="K28" s="74">
        <f t="shared" ref="K28:K34" si="11">I28-J28</f>
        <v>25593885</v>
      </c>
      <c r="L28" s="73">
        <f t="shared" si="4"/>
        <v>19342926</v>
      </c>
      <c r="M28" s="75">
        <f t="shared" si="4"/>
        <v>3679</v>
      </c>
      <c r="N28" s="74">
        <f t="shared" si="4"/>
        <v>24668</v>
      </c>
      <c r="O28" s="74">
        <f t="shared" si="4"/>
        <v>67</v>
      </c>
      <c r="P28" s="73">
        <f t="shared" ref="P28:P34" si="12">N28-O28</f>
        <v>24601</v>
      </c>
      <c r="Q28" s="75">
        <f>ROUND(I28/F28*1000,0)</f>
        <v>1536</v>
      </c>
      <c r="R28" s="94">
        <f>MAX(R65,R102)</f>
        <v>20263</v>
      </c>
      <c r="S28" s="494"/>
      <c r="T28" s="73"/>
    </row>
    <row r="29" spans="1:20" ht="19.5" customHeight="1" x14ac:dyDescent="0.15">
      <c r="A29" s="728"/>
      <c r="B29" s="783"/>
      <c r="C29" s="783" t="s">
        <v>391</v>
      </c>
      <c r="D29" s="484" t="s">
        <v>387</v>
      </c>
      <c r="E29" s="475"/>
      <c r="F29" s="74">
        <f t="shared" si="0"/>
        <v>0</v>
      </c>
      <c r="G29" s="74">
        <f t="shared" si="0"/>
        <v>0</v>
      </c>
      <c r="H29" s="73">
        <f t="shared" si="10"/>
        <v>0</v>
      </c>
      <c r="I29" s="74">
        <f t="shared" si="2"/>
        <v>0</v>
      </c>
      <c r="J29" s="74">
        <f t="shared" si="2"/>
        <v>0</v>
      </c>
      <c r="K29" s="74">
        <f t="shared" si="11"/>
        <v>0</v>
      </c>
      <c r="L29" s="73">
        <f t="shared" si="4"/>
        <v>0</v>
      </c>
      <c r="M29" s="475"/>
      <c r="N29" s="74">
        <f t="shared" si="4"/>
        <v>0</v>
      </c>
      <c r="O29" s="74">
        <f t="shared" si="4"/>
        <v>0</v>
      </c>
      <c r="P29" s="73">
        <f t="shared" si="12"/>
        <v>0</v>
      </c>
      <c r="Q29" s="75">
        <v>0</v>
      </c>
      <c r="R29" s="94">
        <v>0</v>
      </c>
      <c r="S29" s="494"/>
      <c r="T29" s="73"/>
    </row>
    <row r="30" spans="1:20" ht="19.5" customHeight="1" x14ac:dyDescent="0.15">
      <c r="A30" s="728"/>
      <c r="B30" s="783"/>
      <c r="C30" s="783"/>
      <c r="D30" s="484" t="s">
        <v>388</v>
      </c>
      <c r="E30" s="475"/>
      <c r="F30" s="74">
        <f t="shared" si="0"/>
        <v>0</v>
      </c>
      <c r="G30" s="74">
        <f t="shared" si="0"/>
        <v>0</v>
      </c>
      <c r="H30" s="73">
        <f t="shared" si="10"/>
        <v>0</v>
      </c>
      <c r="I30" s="75">
        <f t="shared" si="2"/>
        <v>0</v>
      </c>
      <c r="J30" s="74">
        <f t="shared" si="2"/>
        <v>0</v>
      </c>
      <c r="K30" s="74">
        <f t="shared" si="11"/>
        <v>0</v>
      </c>
      <c r="L30" s="73">
        <f t="shared" si="4"/>
        <v>0</v>
      </c>
      <c r="M30" s="475"/>
      <c r="N30" s="74">
        <f t="shared" si="4"/>
        <v>0</v>
      </c>
      <c r="O30" s="74">
        <f t="shared" si="4"/>
        <v>0</v>
      </c>
      <c r="P30" s="73">
        <f t="shared" si="12"/>
        <v>0</v>
      </c>
      <c r="Q30" s="75">
        <v>0</v>
      </c>
      <c r="R30" s="94">
        <v>0</v>
      </c>
      <c r="S30" s="494"/>
      <c r="T30" s="73"/>
    </row>
    <row r="31" spans="1:20" ht="19.5" customHeight="1" x14ac:dyDescent="0.15">
      <c r="A31" s="728"/>
      <c r="B31" s="783"/>
      <c r="C31" s="783"/>
      <c r="D31" s="484" t="s">
        <v>389</v>
      </c>
      <c r="E31" s="475"/>
      <c r="F31" s="74">
        <f t="shared" si="0"/>
        <v>48041</v>
      </c>
      <c r="G31" s="74">
        <f t="shared" si="0"/>
        <v>0</v>
      </c>
      <c r="H31" s="73">
        <f t="shared" si="10"/>
        <v>48041</v>
      </c>
      <c r="I31" s="75">
        <f t="shared" si="2"/>
        <v>763328</v>
      </c>
      <c r="J31" s="74">
        <f t="shared" si="2"/>
        <v>0</v>
      </c>
      <c r="K31" s="74">
        <f t="shared" si="11"/>
        <v>763328</v>
      </c>
      <c r="L31" s="73">
        <f t="shared" si="4"/>
        <v>588721</v>
      </c>
      <c r="M31" s="475"/>
      <c r="N31" s="74">
        <f t="shared" si="4"/>
        <v>153</v>
      </c>
      <c r="O31" s="74">
        <f t="shared" si="4"/>
        <v>0</v>
      </c>
      <c r="P31" s="73">
        <f t="shared" si="12"/>
        <v>153</v>
      </c>
      <c r="Q31" s="75">
        <f>ROUND(I31/F31*1000,0)</f>
        <v>15889</v>
      </c>
      <c r="R31" s="94">
        <f>MAX(R68,R105)</f>
        <v>61040</v>
      </c>
      <c r="S31" s="494"/>
      <c r="T31" s="73"/>
    </row>
    <row r="32" spans="1:20" ht="19.5" customHeight="1" x14ac:dyDescent="0.15">
      <c r="A32" s="728"/>
      <c r="B32" s="783"/>
      <c r="C32" s="783"/>
      <c r="D32" s="484" t="s">
        <v>205</v>
      </c>
      <c r="E32" s="75">
        <f t="shared" si="0"/>
        <v>7</v>
      </c>
      <c r="F32" s="74">
        <f t="shared" si="0"/>
        <v>48041</v>
      </c>
      <c r="G32" s="74">
        <f t="shared" si="0"/>
        <v>0</v>
      </c>
      <c r="H32" s="73">
        <f t="shared" si="10"/>
        <v>48041</v>
      </c>
      <c r="I32" s="75">
        <f t="shared" si="2"/>
        <v>763328</v>
      </c>
      <c r="J32" s="74">
        <f t="shared" si="2"/>
        <v>0</v>
      </c>
      <c r="K32" s="74">
        <f t="shared" si="11"/>
        <v>763328</v>
      </c>
      <c r="L32" s="73">
        <f t="shared" si="4"/>
        <v>588721</v>
      </c>
      <c r="M32" s="75">
        <f t="shared" si="4"/>
        <v>2</v>
      </c>
      <c r="N32" s="74">
        <f t="shared" si="4"/>
        <v>153</v>
      </c>
      <c r="O32" s="74">
        <f t="shared" si="4"/>
        <v>0</v>
      </c>
      <c r="P32" s="73">
        <f t="shared" si="12"/>
        <v>153</v>
      </c>
      <c r="Q32" s="75">
        <f t="shared" si="6"/>
        <v>15889</v>
      </c>
      <c r="R32" s="94">
        <f>MAX(R69,R106)</f>
        <v>61040</v>
      </c>
      <c r="S32" s="494"/>
      <c r="T32" s="73"/>
    </row>
    <row r="33" spans="1:20" ht="19.5" customHeight="1" x14ac:dyDescent="0.15">
      <c r="A33" s="728"/>
      <c r="B33" s="731" t="s">
        <v>216</v>
      </c>
      <c r="C33" s="729"/>
      <c r="D33" s="732"/>
      <c r="E33" s="75">
        <f t="shared" si="0"/>
        <v>55020041</v>
      </c>
      <c r="F33" s="74">
        <f t="shared" si="0"/>
        <v>108440985</v>
      </c>
      <c r="G33" s="74">
        <f t="shared" si="0"/>
        <v>7257681</v>
      </c>
      <c r="H33" s="73">
        <f t="shared" si="10"/>
        <v>101183304</v>
      </c>
      <c r="I33" s="75">
        <f t="shared" si="2"/>
        <v>177263791</v>
      </c>
      <c r="J33" s="74">
        <f t="shared" si="2"/>
        <v>1102659</v>
      </c>
      <c r="K33" s="74">
        <f t="shared" si="11"/>
        <v>176161132</v>
      </c>
      <c r="L33" s="73">
        <f t="shared" si="4"/>
        <v>120519983</v>
      </c>
      <c r="M33" s="75">
        <f t="shared" si="4"/>
        <v>45962</v>
      </c>
      <c r="N33" s="74">
        <f t="shared" si="4"/>
        <v>180169</v>
      </c>
      <c r="O33" s="74">
        <f t="shared" si="4"/>
        <v>22324</v>
      </c>
      <c r="P33" s="73">
        <f t="shared" si="12"/>
        <v>157845</v>
      </c>
      <c r="Q33" s="75">
        <f t="shared" si="6"/>
        <v>1635</v>
      </c>
      <c r="R33" s="94">
        <f>MAX(R70,R107)</f>
        <v>196625</v>
      </c>
      <c r="S33" s="494"/>
      <c r="T33" s="73"/>
    </row>
    <row r="34" spans="1:20" ht="19.5" customHeight="1" x14ac:dyDescent="0.15">
      <c r="A34" s="728"/>
      <c r="B34" s="738" t="s">
        <v>205</v>
      </c>
      <c r="C34" s="739"/>
      <c r="D34" s="740"/>
      <c r="E34" s="75">
        <f>SUM(E26:E33)</f>
        <v>57672166</v>
      </c>
      <c r="F34" s="74">
        <f>SUM(F26:F27,F28,F32,F33)</f>
        <v>141231866</v>
      </c>
      <c r="G34" s="74">
        <f>SUM(G26:G33)</f>
        <v>7437764</v>
      </c>
      <c r="H34" s="73">
        <f t="shared" si="10"/>
        <v>133794102</v>
      </c>
      <c r="I34" s="75">
        <f>SUM(I26:I28,I32,I33)</f>
        <v>213221556</v>
      </c>
      <c r="J34" s="74">
        <f>SUM(J26:J33)</f>
        <v>1104950</v>
      </c>
      <c r="K34" s="74">
        <f t="shared" si="11"/>
        <v>212116606</v>
      </c>
      <c r="L34" s="73">
        <f>SUM(L26:L28,L32,L33)</f>
        <v>148815443</v>
      </c>
      <c r="M34" s="75">
        <f>SUM(M26:M33)</f>
        <v>49758</v>
      </c>
      <c r="N34" s="74">
        <f>SUM(N26:N31,N33)</f>
        <v>206038</v>
      </c>
      <c r="O34" s="74">
        <f>SUM(O26:O33)</f>
        <v>22394</v>
      </c>
      <c r="P34" s="73">
        <f t="shared" si="12"/>
        <v>183644</v>
      </c>
      <c r="Q34" s="75">
        <f t="shared" si="6"/>
        <v>1510</v>
      </c>
      <c r="R34" s="73">
        <f>MAX(R26:R33)</f>
        <v>196625</v>
      </c>
      <c r="S34" s="494"/>
      <c r="T34" s="73"/>
    </row>
    <row r="35" spans="1:20" ht="19.5" customHeight="1" x14ac:dyDescent="0.15">
      <c r="A35" s="728" t="s">
        <v>162</v>
      </c>
      <c r="B35" s="729"/>
      <c r="C35" s="729"/>
      <c r="D35" s="730"/>
      <c r="E35" s="75">
        <f t="shared" ref="E35:M35" si="13">E72+E109</f>
        <v>3102679506</v>
      </c>
      <c r="F35" s="476"/>
      <c r="G35" s="476"/>
      <c r="H35" s="477"/>
      <c r="I35" s="478"/>
      <c r="J35" s="476"/>
      <c r="K35" s="476"/>
      <c r="L35" s="477"/>
      <c r="M35" s="75">
        <f t="shared" si="13"/>
        <v>1458906</v>
      </c>
      <c r="N35" s="476"/>
      <c r="O35" s="476"/>
      <c r="P35" s="477"/>
      <c r="Q35" s="478"/>
      <c r="R35" s="477"/>
      <c r="S35" s="494"/>
      <c r="T35" s="73"/>
    </row>
    <row r="36" spans="1:20" ht="19.5" customHeight="1" x14ac:dyDescent="0.15">
      <c r="A36" s="741" t="s">
        <v>217</v>
      </c>
      <c r="B36" s="742"/>
      <c r="C36" s="742"/>
      <c r="D36" s="743"/>
      <c r="E36" s="87">
        <f t="shared" ref="E36:P36" si="14">E73+E110</f>
        <v>7461623008</v>
      </c>
      <c r="F36" s="88">
        <f t="shared" si="14"/>
        <v>7765956656</v>
      </c>
      <c r="G36" s="88">
        <f t="shared" si="14"/>
        <v>418335102</v>
      </c>
      <c r="H36" s="76">
        <f t="shared" si="14"/>
        <v>7347621554</v>
      </c>
      <c r="I36" s="87">
        <f t="shared" si="14"/>
        <v>3555833021</v>
      </c>
      <c r="J36" s="88">
        <f t="shared" si="14"/>
        <v>37144486</v>
      </c>
      <c r="K36" s="88">
        <f t="shared" si="14"/>
        <v>3518688535</v>
      </c>
      <c r="L36" s="76">
        <f t="shared" si="14"/>
        <v>1459326401</v>
      </c>
      <c r="M36" s="87">
        <f t="shared" si="14"/>
        <v>1710483</v>
      </c>
      <c r="N36" s="88">
        <f t="shared" si="14"/>
        <v>3264387</v>
      </c>
      <c r="O36" s="88">
        <f t="shared" si="14"/>
        <v>240966</v>
      </c>
      <c r="P36" s="76">
        <f t="shared" si="14"/>
        <v>3023421</v>
      </c>
      <c r="Q36" s="87">
        <f>ROUND(I36/F36*1000,0)</f>
        <v>458</v>
      </c>
      <c r="R36" s="479"/>
      <c r="S36" s="348"/>
      <c r="T36" s="76"/>
    </row>
    <row r="37" spans="1:20" ht="19.5" customHeight="1" x14ac:dyDescent="0.15">
      <c r="A37" s="741" t="s">
        <v>360</v>
      </c>
      <c r="B37" s="742"/>
      <c r="C37" s="742"/>
      <c r="D37" s="743"/>
      <c r="E37" s="461">
        <f>E74+E111</f>
        <v>7459988147</v>
      </c>
      <c r="F37" s="462">
        <f t="shared" ref="F37:P37" si="15">F74+F111</f>
        <v>7766737059</v>
      </c>
      <c r="G37" s="462">
        <f t="shared" si="15"/>
        <v>420779872</v>
      </c>
      <c r="H37" s="348">
        <f t="shared" si="15"/>
        <v>7345957187</v>
      </c>
      <c r="I37" s="87">
        <f t="shared" si="15"/>
        <v>3556557764</v>
      </c>
      <c r="J37" s="88">
        <f t="shared" si="15"/>
        <v>37136867</v>
      </c>
      <c r="K37" s="88">
        <f t="shared" si="15"/>
        <v>3519420897</v>
      </c>
      <c r="L37" s="76">
        <f t="shared" si="15"/>
        <v>1454028657</v>
      </c>
      <c r="M37" s="87">
        <f t="shared" si="15"/>
        <v>1706785</v>
      </c>
      <c r="N37" s="88">
        <f t="shared" si="15"/>
        <v>3263798</v>
      </c>
      <c r="O37" s="88">
        <f t="shared" si="15"/>
        <v>241254</v>
      </c>
      <c r="P37" s="76">
        <f t="shared" si="15"/>
        <v>3022544</v>
      </c>
      <c r="Q37" s="87">
        <f>ROUND(I37/F37*1000,0)</f>
        <v>458</v>
      </c>
      <c r="R37" s="479"/>
      <c r="S37" s="348"/>
      <c r="T37" s="76"/>
    </row>
    <row r="38" spans="1:20" ht="21.75" customHeight="1" x14ac:dyDescent="0.15">
      <c r="A38" s="376"/>
      <c r="B38" s="376"/>
      <c r="C38" s="376"/>
      <c r="D38" s="376"/>
      <c r="E38" s="440"/>
      <c r="F38" s="440"/>
      <c r="G38" s="440"/>
      <c r="H38" s="440"/>
      <c r="I38" s="440"/>
      <c r="J38" s="440"/>
      <c r="K38" s="440"/>
      <c r="L38" s="440"/>
      <c r="M38" s="440"/>
      <c r="N38" s="440"/>
      <c r="O38" s="440"/>
      <c r="P38" s="440"/>
      <c r="Q38" s="440"/>
      <c r="R38" s="440"/>
      <c r="S38" s="440"/>
      <c r="T38" s="440"/>
    </row>
    <row r="40" spans="1:20" ht="22.15" customHeight="1" x14ac:dyDescent="0.15">
      <c r="A40" s="264" t="s">
        <v>576</v>
      </c>
      <c r="B40" s="264"/>
      <c r="C40" s="264"/>
      <c r="D40" s="264"/>
      <c r="E40" s="340"/>
      <c r="F40" s="340"/>
      <c r="G40" s="340"/>
      <c r="H40" s="340"/>
      <c r="I40" s="340"/>
      <c r="J40" s="340"/>
      <c r="K40" s="340"/>
      <c r="L40" s="340"/>
      <c r="M40" s="340"/>
      <c r="N40" s="340"/>
      <c r="O40" s="340"/>
      <c r="P40" s="340"/>
      <c r="Q40" s="340"/>
      <c r="R40" s="340"/>
    </row>
    <row r="41" spans="1:20" ht="18.75" customHeight="1" x14ac:dyDescent="0.15">
      <c r="A41" s="758" t="s">
        <v>164</v>
      </c>
      <c r="B41" s="759"/>
      <c r="C41" s="759"/>
      <c r="D41" s="760"/>
      <c r="E41" s="761" t="s">
        <v>165</v>
      </c>
      <c r="F41" s="761"/>
      <c r="G41" s="761"/>
      <c r="H41" s="761"/>
      <c r="I41" s="761" t="s">
        <v>166</v>
      </c>
      <c r="J41" s="761"/>
      <c r="K41" s="761"/>
      <c r="L41" s="761"/>
      <c r="M41" s="761" t="s">
        <v>167</v>
      </c>
      <c r="N41" s="761"/>
      <c r="O41" s="761"/>
      <c r="P41" s="761"/>
      <c r="Q41" s="762" t="s">
        <v>115</v>
      </c>
      <c r="R41" s="762"/>
      <c r="S41" s="763" t="s">
        <v>107</v>
      </c>
      <c r="T41" s="761"/>
    </row>
    <row r="42" spans="1:20" ht="18.75" customHeight="1" x14ac:dyDescent="0.15">
      <c r="A42" s="47"/>
      <c r="B42" s="43"/>
      <c r="C42" s="43"/>
      <c r="D42" s="89"/>
      <c r="E42" s="780" t="s">
        <v>168</v>
      </c>
      <c r="F42" s="781" t="s">
        <v>133</v>
      </c>
      <c r="G42" s="778" t="s">
        <v>479</v>
      </c>
      <c r="H42" s="771" t="s">
        <v>480</v>
      </c>
      <c r="I42" s="777" t="s">
        <v>136</v>
      </c>
      <c r="J42" s="778" t="s">
        <v>479</v>
      </c>
      <c r="K42" s="778" t="s">
        <v>480</v>
      </c>
      <c r="L42" s="771" t="s">
        <v>481</v>
      </c>
      <c r="M42" s="777" t="s">
        <v>103</v>
      </c>
      <c r="N42" s="778" t="s">
        <v>482</v>
      </c>
      <c r="O42" s="778" t="s">
        <v>134</v>
      </c>
      <c r="P42" s="771" t="s">
        <v>135</v>
      </c>
      <c r="Q42" s="772" t="s">
        <v>169</v>
      </c>
      <c r="R42" s="773"/>
      <c r="S42" s="349" t="s">
        <v>170</v>
      </c>
      <c r="T42" s="350" t="s">
        <v>171</v>
      </c>
    </row>
    <row r="43" spans="1:20" ht="18.75" customHeight="1" x14ac:dyDescent="0.15">
      <c r="A43" s="47"/>
      <c r="B43" s="43"/>
      <c r="C43" s="43"/>
      <c r="D43" s="89"/>
      <c r="E43" s="780"/>
      <c r="F43" s="782"/>
      <c r="G43" s="779"/>
      <c r="H43" s="771"/>
      <c r="I43" s="777"/>
      <c r="J43" s="779"/>
      <c r="K43" s="779"/>
      <c r="L43" s="771"/>
      <c r="M43" s="777"/>
      <c r="N43" s="779"/>
      <c r="O43" s="779"/>
      <c r="P43" s="771"/>
      <c r="Q43" s="140" t="s">
        <v>138</v>
      </c>
      <c r="R43" s="350" t="s">
        <v>139</v>
      </c>
      <c r="S43" s="351" t="s">
        <v>172</v>
      </c>
      <c r="T43" s="352" t="s">
        <v>173</v>
      </c>
    </row>
    <row r="44" spans="1:20" ht="18.75" customHeight="1" x14ac:dyDescent="0.15">
      <c r="A44" s="47"/>
      <c r="B44" s="43"/>
      <c r="C44" s="43"/>
      <c r="D44" s="89"/>
      <c r="E44" s="57"/>
      <c r="F44" s="90"/>
      <c r="G44" s="90"/>
      <c r="H44" s="36" t="s">
        <v>174</v>
      </c>
      <c r="I44" s="57"/>
      <c r="J44" s="90"/>
      <c r="K44" s="90" t="s">
        <v>175</v>
      </c>
      <c r="L44" s="36"/>
      <c r="M44" s="57"/>
      <c r="N44" s="90"/>
      <c r="O44" s="90"/>
      <c r="P44" s="36" t="s">
        <v>176</v>
      </c>
      <c r="Q44" s="56" t="s">
        <v>177</v>
      </c>
      <c r="R44" s="36"/>
      <c r="S44" s="353"/>
      <c r="T44" s="36" t="s">
        <v>178</v>
      </c>
    </row>
    <row r="45" spans="1:20" ht="18.75" customHeight="1" x14ac:dyDescent="0.15">
      <c r="A45" s="774" t="s">
        <v>179</v>
      </c>
      <c r="B45" s="775"/>
      <c r="C45" s="775"/>
      <c r="D45" s="776"/>
      <c r="E45" s="49" t="s">
        <v>180</v>
      </c>
      <c r="F45" s="50" t="s">
        <v>181</v>
      </c>
      <c r="G45" s="50" t="s">
        <v>182</v>
      </c>
      <c r="H45" s="37" t="s">
        <v>183</v>
      </c>
      <c r="I45" s="49" t="s">
        <v>184</v>
      </c>
      <c r="J45" s="50" t="s">
        <v>185</v>
      </c>
      <c r="K45" s="50" t="s">
        <v>186</v>
      </c>
      <c r="L45" s="37" t="s">
        <v>187</v>
      </c>
      <c r="M45" s="49" t="s">
        <v>188</v>
      </c>
      <c r="N45" s="50" t="s">
        <v>189</v>
      </c>
      <c r="O45" s="50" t="s">
        <v>190</v>
      </c>
      <c r="P45" s="37" t="s">
        <v>191</v>
      </c>
      <c r="Q45" s="52" t="s">
        <v>192</v>
      </c>
      <c r="R45" s="37" t="s">
        <v>320</v>
      </c>
      <c r="S45" s="354" t="s">
        <v>193</v>
      </c>
      <c r="T45" s="37" t="s">
        <v>194</v>
      </c>
    </row>
    <row r="46" spans="1:20" ht="19.5" customHeight="1" x14ac:dyDescent="0.15">
      <c r="A46" s="750" t="s">
        <v>195</v>
      </c>
      <c r="B46" s="725" t="s">
        <v>196</v>
      </c>
      <c r="C46" s="726"/>
      <c r="D46" s="727"/>
      <c r="E46" s="91">
        <v>6324065</v>
      </c>
      <c r="F46" s="495">
        <v>708471347</v>
      </c>
      <c r="G46" s="495">
        <v>16941442</v>
      </c>
      <c r="H46" s="38">
        <v>691529905</v>
      </c>
      <c r="I46" s="91">
        <v>55302153</v>
      </c>
      <c r="J46" s="495">
        <v>1220613</v>
      </c>
      <c r="K46" s="495">
        <v>54081540</v>
      </c>
      <c r="L46" s="38">
        <v>54967305</v>
      </c>
      <c r="M46" s="91">
        <v>24929</v>
      </c>
      <c r="N46" s="495">
        <v>562493</v>
      </c>
      <c r="O46" s="495">
        <v>20658</v>
      </c>
      <c r="P46" s="38">
        <v>541835</v>
      </c>
      <c r="Q46" s="355">
        <f>ROUND((I46/F46)*1000,0)</f>
        <v>78</v>
      </c>
      <c r="R46" s="38">
        <f>MAX('土地の概要（市町村別・田）'!$M$9:$M$22)</f>
        <v>147</v>
      </c>
      <c r="S46" s="496">
        <v>75</v>
      </c>
      <c r="T46" s="356">
        <f>(ROUND(Q46,1)/S46)*100</f>
        <v>104</v>
      </c>
    </row>
    <row r="47" spans="1:20" ht="19.5" customHeight="1" x14ac:dyDescent="0.15">
      <c r="A47" s="751"/>
      <c r="B47" s="731" t="s">
        <v>443</v>
      </c>
      <c r="C47" s="733"/>
      <c r="D47" s="734"/>
      <c r="E47" s="402">
        <v>0</v>
      </c>
      <c r="F47" s="497">
        <v>0</v>
      </c>
      <c r="G47" s="497">
        <v>0</v>
      </c>
      <c r="H47" s="403">
        <v>0</v>
      </c>
      <c r="I47" s="402">
        <v>0</v>
      </c>
      <c r="J47" s="497">
        <v>0</v>
      </c>
      <c r="K47" s="497">
        <v>0</v>
      </c>
      <c r="L47" s="403">
        <v>0</v>
      </c>
      <c r="M47" s="402">
        <v>0</v>
      </c>
      <c r="N47" s="497">
        <v>0</v>
      </c>
      <c r="O47" s="497">
        <v>0</v>
      </c>
      <c r="P47" s="403">
        <v>0</v>
      </c>
      <c r="Q47" s="67"/>
      <c r="R47" s="403"/>
      <c r="S47" s="498"/>
      <c r="T47" s="404"/>
    </row>
    <row r="48" spans="1:20" ht="19.149999999999999" customHeight="1" x14ac:dyDescent="0.15">
      <c r="A48" s="728"/>
      <c r="B48" s="735" t="s">
        <v>197</v>
      </c>
      <c r="C48" s="736"/>
      <c r="D48" s="737"/>
      <c r="E48" s="67">
        <v>34897</v>
      </c>
      <c r="F48" s="66">
        <v>1136459</v>
      </c>
      <c r="G48" s="66">
        <v>12771</v>
      </c>
      <c r="H48" s="39">
        <v>1123688</v>
      </c>
      <c r="I48" s="67">
        <v>10908489</v>
      </c>
      <c r="J48" s="66">
        <v>109900</v>
      </c>
      <c r="K48" s="66">
        <v>10798589</v>
      </c>
      <c r="L48" s="39">
        <v>3328302</v>
      </c>
      <c r="M48" s="67">
        <v>58</v>
      </c>
      <c r="N48" s="66">
        <v>1557</v>
      </c>
      <c r="O48" s="66">
        <v>23</v>
      </c>
      <c r="P48" s="39">
        <v>1534</v>
      </c>
      <c r="Q48" s="67">
        <f>ROUND((I48/F48)*1000,0)</f>
        <v>9599</v>
      </c>
      <c r="R48" s="73">
        <v>52289</v>
      </c>
      <c r="S48" s="40"/>
      <c r="T48" s="357"/>
    </row>
    <row r="49" spans="1:22" ht="19.5" customHeight="1" x14ac:dyDescent="0.15">
      <c r="A49" s="728" t="s">
        <v>198</v>
      </c>
      <c r="B49" s="731" t="s">
        <v>199</v>
      </c>
      <c r="C49" s="729"/>
      <c r="D49" s="732"/>
      <c r="E49" s="67">
        <v>11281725</v>
      </c>
      <c r="F49" s="66">
        <v>377402455</v>
      </c>
      <c r="G49" s="66">
        <v>20785831</v>
      </c>
      <c r="H49" s="39">
        <v>356616624</v>
      </c>
      <c r="I49" s="67">
        <v>9316356</v>
      </c>
      <c r="J49" s="66">
        <v>469490</v>
      </c>
      <c r="K49" s="66">
        <v>8846866</v>
      </c>
      <c r="L49" s="39">
        <v>9303883</v>
      </c>
      <c r="M49" s="67">
        <v>18750</v>
      </c>
      <c r="N49" s="66">
        <v>273705</v>
      </c>
      <c r="O49" s="66">
        <v>21696</v>
      </c>
      <c r="P49" s="39">
        <v>252009</v>
      </c>
      <c r="Q49" s="67">
        <f t="shared" ref="Q49:Q55" si="16">ROUND((I49/F49)*1000,0)</f>
        <v>25</v>
      </c>
      <c r="R49" s="73">
        <f>MAX('土地の概要（市町村別・畑）'!$M9:$M22)</f>
        <v>93</v>
      </c>
      <c r="S49" s="40">
        <v>24</v>
      </c>
      <c r="T49" s="357">
        <f>(ROUND(Q49,1)/S49)*100</f>
        <v>104.16666666666667</v>
      </c>
    </row>
    <row r="50" spans="1:22" ht="19.5" customHeight="1" x14ac:dyDescent="0.15">
      <c r="A50" s="728"/>
      <c r="B50" s="731" t="s">
        <v>444</v>
      </c>
      <c r="C50" s="733"/>
      <c r="D50" s="734"/>
      <c r="E50" s="67">
        <v>0</v>
      </c>
      <c r="F50" s="66">
        <v>0</v>
      </c>
      <c r="G50" s="66">
        <v>0</v>
      </c>
      <c r="H50" s="39">
        <v>0</v>
      </c>
      <c r="I50" s="67">
        <v>0</v>
      </c>
      <c r="J50" s="66">
        <v>0</v>
      </c>
      <c r="K50" s="66">
        <v>0</v>
      </c>
      <c r="L50" s="39">
        <v>0</v>
      </c>
      <c r="M50" s="67">
        <v>0</v>
      </c>
      <c r="N50" s="66">
        <v>0</v>
      </c>
      <c r="O50" s="66">
        <v>0</v>
      </c>
      <c r="P50" s="39">
        <v>0</v>
      </c>
      <c r="Q50" s="67"/>
      <c r="R50" s="73"/>
      <c r="S50" s="40"/>
      <c r="T50" s="357"/>
    </row>
    <row r="51" spans="1:22" ht="19.149999999999999" customHeight="1" x14ac:dyDescent="0.15">
      <c r="A51" s="728"/>
      <c r="B51" s="735" t="s">
        <v>200</v>
      </c>
      <c r="C51" s="736"/>
      <c r="D51" s="737"/>
      <c r="E51" s="67">
        <v>152717</v>
      </c>
      <c r="F51" s="66">
        <v>1758608</v>
      </c>
      <c r="G51" s="66">
        <v>12486</v>
      </c>
      <c r="H51" s="39">
        <v>1746122</v>
      </c>
      <c r="I51" s="67">
        <v>26010772</v>
      </c>
      <c r="J51" s="66">
        <v>116594</v>
      </c>
      <c r="K51" s="66">
        <v>25894178</v>
      </c>
      <c r="L51" s="39">
        <v>6447954</v>
      </c>
      <c r="M51" s="67">
        <v>40</v>
      </c>
      <c r="N51" s="66">
        <v>2951</v>
      </c>
      <c r="O51" s="66">
        <v>62</v>
      </c>
      <c r="P51" s="39">
        <v>2889</v>
      </c>
      <c r="Q51" s="67">
        <f t="shared" si="16"/>
        <v>14791</v>
      </c>
      <c r="R51" s="94">
        <v>57300</v>
      </c>
      <c r="S51" s="40"/>
      <c r="T51" s="357"/>
    </row>
    <row r="52" spans="1:22" ht="19.5" customHeight="1" x14ac:dyDescent="0.15">
      <c r="A52" s="728" t="s">
        <v>201</v>
      </c>
      <c r="B52" s="731" t="s">
        <v>202</v>
      </c>
      <c r="C52" s="729"/>
      <c r="D52" s="732"/>
      <c r="E52" s="480"/>
      <c r="F52" s="66">
        <v>74805261</v>
      </c>
      <c r="G52" s="66">
        <v>3492982</v>
      </c>
      <c r="H52" s="39">
        <v>71312279</v>
      </c>
      <c r="I52" s="67">
        <v>1186922428</v>
      </c>
      <c r="J52" s="66">
        <v>17071759</v>
      </c>
      <c r="K52" s="66">
        <v>1169850669</v>
      </c>
      <c r="L52" s="39">
        <v>196782332</v>
      </c>
      <c r="M52" s="480"/>
      <c r="N52" s="66">
        <v>443213</v>
      </c>
      <c r="O52" s="66">
        <v>24998</v>
      </c>
      <c r="P52" s="39">
        <v>418215</v>
      </c>
      <c r="Q52" s="67">
        <f t="shared" si="16"/>
        <v>15867</v>
      </c>
      <c r="R52" s="94">
        <v>226233</v>
      </c>
      <c r="S52" s="40"/>
      <c r="T52" s="357"/>
    </row>
    <row r="53" spans="1:22" ht="19.5" customHeight="1" x14ac:dyDescent="0.15">
      <c r="A53" s="728"/>
      <c r="B53" s="731" t="s">
        <v>203</v>
      </c>
      <c r="C53" s="729"/>
      <c r="D53" s="732"/>
      <c r="E53" s="480"/>
      <c r="F53" s="66">
        <v>101910550</v>
      </c>
      <c r="G53" s="66">
        <v>2088111</v>
      </c>
      <c r="H53" s="39">
        <v>99822439</v>
      </c>
      <c r="I53" s="67">
        <v>653085850</v>
      </c>
      <c r="J53" s="66">
        <v>4050793</v>
      </c>
      <c r="K53" s="66">
        <v>649035057</v>
      </c>
      <c r="L53" s="39">
        <v>216842356</v>
      </c>
      <c r="M53" s="480"/>
      <c r="N53" s="66">
        <v>374123</v>
      </c>
      <c r="O53" s="66">
        <v>16859</v>
      </c>
      <c r="P53" s="39">
        <v>357264</v>
      </c>
      <c r="Q53" s="67">
        <f t="shared" si="16"/>
        <v>6408</v>
      </c>
      <c r="R53" s="39">
        <v>197060</v>
      </c>
      <c r="S53" s="40"/>
      <c r="T53" s="357"/>
    </row>
    <row r="54" spans="1:22" ht="19.5" customHeight="1" x14ac:dyDescent="0.15">
      <c r="A54" s="728"/>
      <c r="B54" s="735" t="s">
        <v>204</v>
      </c>
      <c r="C54" s="736"/>
      <c r="D54" s="737"/>
      <c r="E54" s="480"/>
      <c r="F54" s="66">
        <v>78803866</v>
      </c>
      <c r="G54" s="66">
        <v>144698</v>
      </c>
      <c r="H54" s="39">
        <v>78659168</v>
      </c>
      <c r="I54" s="67">
        <v>890195968</v>
      </c>
      <c r="J54" s="66">
        <v>275654</v>
      </c>
      <c r="K54" s="66">
        <v>889920314</v>
      </c>
      <c r="L54" s="39">
        <v>596471637</v>
      </c>
      <c r="M54" s="480"/>
      <c r="N54" s="66">
        <v>127608</v>
      </c>
      <c r="O54" s="66">
        <v>1677</v>
      </c>
      <c r="P54" s="39">
        <v>125931</v>
      </c>
      <c r="Q54" s="67">
        <f t="shared" si="16"/>
        <v>11296</v>
      </c>
      <c r="R54" s="39">
        <v>245019</v>
      </c>
      <c r="S54" s="40"/>
      <c r="T54" s="357"/>
    </row>
    <row r="55" spans="1:22" ht="19.5" customHeight="1" x14ac:dyDescent="0.15">
      <c r="A55" s="728"/>
      <c r="B55" s="738" t="s">
        <v>205</v>
      </c>
      <c r="C55" s="739"/>
      <c r="D55" s="740"/>
      <c r="E55" s="66">
        <v>22790154</v>
      </c>
      <c r="F55" s="66">
        <v>255519677</v>
      </c>
      <c r="G55" s="66">
        <v>5725791</v>
      </c>
      <c r="H55" s="39">
        <v>249793886</v>
      </c>
      <c r="I55" s="40">
        <v>2730204246</v>
      </c>
      <c r="J55" s="66">
        <v>21398206</v>
      </c>
      <c r="K55" s="66">
        <v>2708806040</v>
      </c>
      <c r="L55" s="39">
        <f t="shared" ref="L55" si="17">SUM(L52:L54)</f>
        <v>1010096325</v>
      </c>
      <c r="M55" s="40">
        <v>29974</v>
      </c>
      <c r="N55" s="66">
        <v>944944</v>
      </c>
      <c r="O55" s="66">
        <v>43534</v>
      </c>
      <c r="P55" s="66">
        <v>901410</v>
      </c>
      <c r="Q55" s="67">
        <f t="shared" si="16"/>
        <v>10685</v>
      </c>
      <c r="R55" s="39">
        <f>MAX(R52:R54)</f>
        <v>245019</v>
      </c>
      <c r="S55" s="40">
        <v>10919</v>
      </c>
      <c r="T55" s="357">
        <f>(ROUND(Q55,)/S55)*100</f>
        <v>97.856946606832125</v>
      </c>
    </row>
    <row r="56" spans="1:22" ht="19.5" customHeight="1" x14ac:dyDescent="0.15">
      <c r="A56" s="728" t="s">
        <v>206</v>
      </c>
      <c r="B56" s="729"/>
      <c r="C56" s="729"/>
      <c r="D56" s="730"/>
      <c r="E56" s="499">
        <v>0</v>
      </c>
      <c r="F56" s="483"/>
      <c r="G56" s="481"/>
      <c r="H56" s="482"/>
      <c r="I56" s="480"/>
      <c r="J56" s="483"/>
      <c r="K56" s="483"/>
      <c r="L56" s="482"/>
      <c r="M56" s="40">
        <v>0</v>
      </c>
      <c r="N56" s="481"/>
      <c r="O56" s="483"/>
      <c r="P56" s="482"/>
      <c r="Q56" s="481"/>
      <c r="R56" s="482"/>
      <c r="S56" s="40"/>
      <c r="T56" s="357"/>
    </row>
    <row r="57" spans="1:22" ht="19.5" customHeight="1" x14ac:dyDescent="0.15">
      <c r="A57" s="728" t="s">
        <v>207</v>
      </c>
      <c r="B57" s="729"/>
      <c r="C57" s="729"/>
      <c r="D57" s="730"/>
      <c r="E57" s="67">
        <v>622</v>
      </c>
      <c r="F57" s="66">
        <v>3494</v>
      </c>
      <c r="G57" s="66">
        <v>222</v>
      </c>
      <c r="H57" s="39">
        <v>3272</v>
      </c>
      <c r="I57" s="67">
        <v>98926</v>
      </c>
      <c r="J57" s="66">
        <v>2669</v>
      </c>
      <c r="K57" s="66">
        <v>96257</v>
      </c>
      <c r="L57" s="39">
        <v>98909</v>
      </c>
      <c r="M57" s="67">
        <v>12</v>
      </c>
      <c r="N57" s="66">
        <v>187</v>
      </c>
      <c r="O57" s="66">
        <v>25</v>
      </c>
      <c r="P57" s="39">
        <v>162</v>
      </c>
      <c r="Q57" s="67">
        <f t="shared" ref="Q57:Q71" si="18">ROUND((I57/F57)*1000,0)</f>
        <v>28313</v>
      </c>
      <c r="R57" s="39">
        <f>MAX('土地の概要（市町村別・鉱泉地）'!$M$9:$M$22)</f>
        <v>2039347</v>
      </c>
      <c r="S57" s="40"/>
      <c r="T57" s="357"/>
    </row>
    <row r="58" spans="1:22" ht="19.5" customHeight="1" x14ac:dyDescent="0.15">
      <c r="A58" s="728" t="s">
        <v>208</v>
      </c>
      <c r="B58" s="729"/>
      <c r="C58" s="729"/>
      <c r="D58" s="730"/>
      <c r="E58" s="67">
        <v>2713537</v>
      </c>
      <c r="F58" s="66">
        <v>1210566</v>
      </c>
      <c r="G58" s="66">
        <v>110777</v>
      </c>
      <c r="H58" s="39">
        <v>1099789</v>
      </c>
      <c r="I58" s="67">
        <v>19182</v>
      </c>
      <c r="J58" s="66">
        <v>1785</v>
      </c>
      <c r="K58" s="66">
        <v>17397</v>
      </c>
      <c r="L58" s="39">
        <v>19182</v>
      </c>
      <c r="M58" s="67">
        <v>667</v>
      </c>
      <c r="N58" s="66">
        <v>921</v>
      </c>
      <c r="O58" s="66">
        <v>136</v>
      </c>
      <c r="P58" s="39">
        <v>785</v>
      </c>
      <c r="Q58" s="67">
        <f t="shared" si="18"/>
        <v>16</v>
      </c>
      <c r="R58" s="39">
        <f>MAX('土地の概要（市町村別・池沼）'!M9:M22)</f>
        <v>114</v>
      </c>
      <c r="S58" s="40"/>
      <c r="T58" s="357"/>
    </row>
    <row r="59" spans="1:22" ht="19.5" customHeight="1" x14ac:dyDescent="0.15">
      <c r="A59" s="728" t="s">
        <v>209</v>
      </c>
      <c r="B59" s="731" t="s">
        <v>210</v>
      </c>
      <c r="C59" s="729"/>
      <c r="D59" s="732"/>
      <c r="E59" s="67">
        <v>2335049634</v>
      </c>
      <c r="F59" s="66">
        <v>3123109078</v>
      </c>
      <c r="G59" s="66">
        <v>166196640</v>
      </c>
      <c r="H59" s="39">
        <v>2956912438</v>
      </c>
      <c r="I59" s="67">
        <v>33470101</v>
      </c>
      <c r="J59" s="66">
        <v>1514817</v>
      </c>
      <c r="K59" s="66">
        <v>31955284</v>
      </c>
      <c r="L59" s="39">
        <v>33439252</v>
      </c>
      <c r="M59" s="67">
        <v>25528</v>
      </c>
      <c r="N59" s="66">
        <v>382367</v>
      </c>
      <c r="O59" s="66">
        <v>41588</v>
      </c>
      <c r="P59" s="39">
        <v>340779</v>
      </c>
      <c r="Q59" s="67">
        <f t="shared" si="18"/>
        <v>11</v>
      </c>
      <c r="R59" s="39">
        <f>MAX('土地の概要（市町村別・山林）'!M9:M22)</f>
        <v>106</v>
      </c>
      <c r="S59" s="40">
        <v>11</v>
      </c>
      <c r="T59" s="357">
        <f>(ROUND(Q59,)/S59)*100</f>
        <v>100</v>
      </c>
      <c r="V59" s="339"/>
    </row>
    <row r="60" spans="1:22" ht="19.5" customHeight="1" x14ac:dyDescent="0.15">
      <c r="A60" s="728"/>
      <c r="B60" s="731" t="s">
        <v>211</v>
      </c>
      <c r="C60" s="729"/>
      <c r="D60" s="732"/>
      <c r="E60" s="67">
        <v>0</v>
      </c>
      <c r="F60" s="66">
        <v>185406</v>
      </c>
      <c r="G60" s="66">
        <v>6680</v>
      </c>
      <c r="H60" s="39">
        <v>178726</v>
      </c>
      <c r="I60" s="67">
        <v>153533</v>
      </c>
      <c r="J60" s="66">
        <v>1203</v>
      </c>
      <c r="K60" s="66">
        <v>152330</v>
      </c>
      <c r="L60" s="39">
        <v>129047</v>
      </c>
      <c r="M60" s="67">
        <v>0</v>
      </c>
      <c r="N60" s="66">
        <v>157</v>
      </c>
      <c r="O60" s="66">
        <v>14</v>
      </c>
      <c r="P60" s="39">
        <v>143</v>
      </c>
      <c r="Q60" s="67">
        <f t="shared" si="18"/>
        <v>828</v>
      </c>
      <c r="R60" s="39">
        <v>5905</v>
      </c>
      <c r="S60" s="40"/>
      <c r="T60" s="357"/>
    </row>
    <row r="61" spans="1:22" ht="19.5" customHeight="1" x14ac:dyDescent="0.15">
      <c r="A61" s="728" t="s">
        <v>212</v>
      </c>
      <c r="B61" s="729"/>
      <c r="C61" s="729"/>
      <c r="D61" s="730"/>
      <c r="E61" s="67">
        <v>54325329</v>
      </c>
      <c r="F61" s="66">
        <v>51855838</v>
      </c>
      <c r="G61" s="66">
        <v>330273</v>
      </c>
      <c r="H61" s="39">
        <v>51525565</v>
      </c>
      <c r="I61" s="67">
        <v>326472</v>
      </c>
      <c r="J61" s="66">
        <v>1856</v>
      </c>
      <c r="K61" s="66">
        <v>324616</v>
      </c>
      <c r="L61" s="39">
        <v>326472</v>
      </c>
      <c r="M61" s="67">
        <v>422</v>
      </c>
      <c r="N61" s="66">
        <v>652</v>
      </c>
      <c r="O61" s="66">
        <v>36</v>
      </c>
      <c r="P61" s="39">
        <v>616</v>
      </c>
      <c r="Q61" s="67">
        <f t="shared" si="18"/>
        <v>6</v>
      </c>
      <c r="R61" s="39">
        <f>MAX('土地の概要（市町村別・牧場）'!M9:M22)</f>
        <v>37</v>
      </c>
      <c r="S61" s="40"/>
      <c r="T61" s="357"/>
    </row>
    <row r="62" spans="1:22" ht="19.5" customHeight="1" x14ac:dyDescent="0.15">
      <c r="A62" s="728" t="s">
        <v>213</v>
      </c>
      <c r="B62" s="729"/>
      <c r="C62" s="729"/>
      <c r="D62" s="730"/>
      <c r="E62" s="67">
        <v>84851925</v>
      </c>
      <c r="F62" s="66">
        <v>253417002</v>
      </c>
      <c r="G62" s="66">
        <v>24685873</v>
      </c>
      <c r="H62" s="39">
        <v>228731129</v>
      </c>
      <c r="I62" s="67">
        <v>2416415</v>
      </c>
      <c r="J62" s="66">
        <v>227995</v>
      </c>
      <c r="K62" s="66">
        <v>2188420</v>
      </c>
      <c r="L62" s="39">
        <v>2416415</v>
      </c>
      <c r="M62" s="67">
        <v>18700</v>
      </c>
      <c r="N62" s="66">
        <v>181613</v>
      </c>
      <c r="O62" s="66">
        <v>23074</v>
      </c>
      <c r="P62" s="39">
        <v>158539</v>
      </c>
      <c r="Q62" s="67">
        <f t="shared" si="18"/>
        <v>10</v>
      </c>
      <c r="R62" s="39">
        <f>MAX('土地の概要（市町村別・原野）'!M9:M22)</f>
        <v>108</v>
      </c>
      <c r="S62" s="40"/>
      <c r="T62" s="357"/>
    </row>
    <row r="63" spans="1:22" ht="19.5" customHeight="1" x14ac:dyDescent="0.15">
      <c r="A63" s="752" t="s">
        <v>392</v>
      </c>
      <c r="B63" s="731" t="s">
        <v>214</v>
      </c>
      <c r="C63" s="729"/>
      <c r="D63" s="732"/>
      <c r="E63" s="67">
        <v>242978</v>
      </c>
      <c r="F63" s="66">
        <v>8544522</v>
      </c>
      <c r="G63" s="66">
        <v>459</v>
      </c>
      <c r="H63" s="39">
        <v>8544063</v>
      </c>
      <c r="I63" s="67">
        <v>5312287</v>
      </c>
      <c r="J63" s="66">
        <v>277</v>
      </c>
      <c r="K63" s="66">
        <v>5312010</v>
      </c>
      <c r="L63" s="39">
        <v>4574626</v>
      </c>
      <c r="M63" s="67">
        <v>68</v>
      </c>
      <c r="N63" s="66">
        <v>846</v>
      </c>
      <c r="O63" s="66">
        <v>2</v>
      </c>
      <c r="P63" s="39">
        <v>844</v>
      </c>
      <c r="Q63" s="67">
        <f t="shared" si="18"/>
        <v>622</v>
      </c>
      <c r="R63" s="39">
        <v>826</v>
      </c>
      <c r="S63" s="40"/>
      <c r="T63" s="357"/>
      <c r="V63" s="339"/>
    </row>
    <row r="64" spans="1:22" ht="19.5" customHeight="1" x14ac:dyDescent="0.15">
      <c r="A64" s="728"/>
      <c r="B64" s="731" t="s">
        <v>215</v>
      </c>
      <c r="C64" s="729"/>
      <c r="D64" s="732"/>
      <c r="E64" s="67">
        <v>119888</v>
      </c>
      <c r="F64" s="66">
        <v>0</v>
      </c>
      <c r="G64" s="66">
        <v>0</v>
      </c>
      <c r="H64" s="39">
        <v>0</v>
      </c>
      <c r="I64" s="67">
        <v>0</v>
      </c>
      <c r="J64" s="66">
        <v>0</v>
      </c>
      <c r="K64" s="66">
        <v>0</v>
      </c>
      <c r="L64" s="39">
        <v>0</v>
      </c>
      <c r="M64" s="67">
        <v>38</v>
      </c>
      <c r="N64" s="66">
        <v>0</v>
      </c>
      <c r="O64" s="66">
        <v>0</v>
      </c>
      <c r="P64" s="39">
        <v>0</v>
      </c>
      <c r="Q64" s="67"/>
      <c r="R64" s="39"/>
      <c r="S64" s="40"/>
      <c r="T64" s="357"/>
      <c r="V64" s="339"/>
    </row>
    <row r="65" spans="1:22" ht="19.5" customHeight="1" x14ac:dyDescent="0.15">
      <c r="A65" s="728"/>
      <c r="B65" s="783" t="s">
        <v>390</v>
      </c>
      <c r="C65" s="731" t="s">
        <v>386</v>
      </c>
      <c r="D65" s="732"/>
      <c r="E65" s="67">
        <v>1209304</v>
      </c>
      <c r="F65" s="66">
        <v>11452060</v>
      </c>
      <c r="G65" s="66">
        <v>1677</v>
      </c>
      <c r="H65" s="39">
        <v>11450383</v>
      </c>
      <c r="I65" s="67">
        <v>22500778</v>
      </c>
      <c r="J65" s="66">
        <v>1467</v>
      </c>
      <c r="K65" s="66">
        <v>22499311</v>
      </c>
      <c r="L65" s="39">
        <v>16878895</v>
      </c>
      <c r="M65" s="67">
        <v>2595</v>
      </c>
      <c r="N65" s="66">
        <v>19759</v>
      </c>
      <c r="O65" s="66">
        <v>33</v>
      </c>
      <c r="P65" s="39">
        <v>19726</v>
      </c>
      <c r="Q65" s="67">
        <f>ROUND((I65/F65)*1000,0)</f>
        <v>1965</v>
      </c>
      <c r="R65" s="39">
        <v>20263</v>
      </c>
      <c r="S65" s="40"/>
      <c r="T65" s="357"/>
      <c r="V65" s="339"/>
    </row>
    <row r="66" spans="1:22" ht="19.5" customHeight="1" x14ac:dyDescent="0.15">
      <c r="A66" s="728"/>
      <c r="B66" s="783"/>
      <c r="C66" s="783" t="s">
        <v>391</v>
      </c>
      <c r="D66" s="484" t="s">
        <v>387</v>
      </c>
      <c r="E66" s="480"/>
      <c r="F66" s="66">
        <v>0</v>
      </c>
      <c r="G66" s="66">
        <v>0</v>
      </c>
      <c r="H66" s="39">
        <v>0</v>
      </c>
      <c r="I66" s="67">
        <v>0</v>
      </c>
      <c r="J66" s="66">
        <v>0</v>
      </c>
      <c r="K66" s="66">
        <v>0</v>
      </c>
      <c r="L66" s="39">
        <v>0</v>
      </c>
      <c r="M66" s="480"/>
      <c r="N66" s="66">
        <v>0</v>
      </c>
      <c r="O66" s="66">
        <v>0</v>
      </c>
      <c r="P66" s="39">
        <v>0</v>
      </c>
      <c r="Q66" s="67"/>
      <c r="R66" s="39"/>
      <c r="S66" s="40"/>
      <c r="T66" s="357"/>
    </row>
    <row r="67" spans="1:22" ht="19.5" customHeight="1" x14ac:dyDescent="0.15">
      <c r="A67" s="728"/>
      <c r="B67" s="783"/>
      <c r="C67" s="783"/>
      <c r="D67" s="484" t="s">
        <v>388</v>
      </c>
      <c r="E67" s="480"/>
      <c r="F67" s="66">
        <v>0</v>
      </c>
      <c r="G67" s="66">
        <v>0</v>
      </c>
      <c r="H67" s="39">
        <v>0</v>
      </c>
      <c r="I67" s="67">
        <v>0</v>
      </c>
      <c r="J67" s="66">
        <v>0</v>
      </c>
      <c r="K67" s="66">
        <v>0</v>
      </c>
      <c r="L67" s="39">
        <v>0</v>
      </c>
      <c r="M67" s="480"/>
      <c r="N67" s="66">
        <v>0</v>
      </c>
      <c r="O67" s="66">
        <v>0</v>
      </c>
      <c r="P67" s="39">
        <v>0</v>
      </c>
      <c r="Q67" s="67"/>
      <c r="R67" s="39"/>
      <c r="S67" s="40"/>
      <c r="T67" s="357"/>
    </row>
    <row r="68" spans="1:22" ht="19.5" customHeight="1" x14ac:dyDescent="0.15">
      <c r="A68" s="728"/>
      <c r="B68" s="783"/>
      <c r="C68" s="783"/>
      <c r="D68" s="484" t="s">
        <v>389</v>
      </c>
      <c r="E68" s="480"/>
      <c r="F68" s="66">
        <v>15159</v>
      </c>
      <c r="G68" s="66">
        <v>0</v>
      </c>
      <c r="H68" s="39">
        <v>15159</v>
      </c>
      <c r="I68" s="67">
        <v>464558</v>
      </c>
      <c r="J68" s="66">
        <v>0</v>
      </c>
      <c r="K68" s="66">
        <v>464558</v>
      </c>
      <c r="L68" s="39">
        <v>292778</v>
      </c>
      <c r="M68" s="480"/>
      <c r="N68" s="66">
        <v>45</v>
      </c>
      <c r="O68" s="66">
        <v>0</v>
      </c>
      <c r="P68" s="39">
        <v>45</v>
      </c>
      <c r="Q68" s="67">
        <f t="shared" si="18"/>
        <v>30646</v>
      </c>
      <c r="R68" s="39">
        <v>61040</v>
      </c>
      <c r="S68" s="40"/>
      <c r="T68" s="357"/>
    </row>
    <row r="69" spans="1:22" ht="19.5" customHeight="1" x14ac:dyDescent="0.15">
      <c r="A69" s="728"/>
      <c r="B69" s="783"/>
      <c r="C69" s="783"/>
      <c r="D69" s="484" t="s">
        <v>205</v>
      </c>
      <c r="E69" s="67">
        <f t="shared" ref="E69:P69" si="19">SUM(E66:E68)</f>
        <v>0</v>
      </c>
      <c r="F69" s="66">
        <f t="shared" si="19"/>
        <v>15159</v>
      </c>
      <c r="G69" s="66">
        <f t="shared" si="19"/>
        <v>0</v>
      </c>
      <c r="H69" s="39">
        <f t="shared" si="19"/>
        <v>15159</v>
      </c>
      <c r="I69" s="67">
        <f t="shared" si="19"/>
        <v>464558</v>
      </c>
      <c r="J69" s="66">
        <f t="shared" si="19"/>
        <v>0</v>
      </c>
      <c r="K69" s="66">
        <f t="shared" si="19"/>
        <v>464558</v>
      </c>
      <c r="L69" s="39">
        <f t="shared" si="19"/>
        <v>292778</v>
      </c>
      <c r="M69" s="67">
        <f t="shared" si="19"/>
        <v>0</v>
      </c>
      <c r="N69" s="66">
        <f t="shared" si="19"/>
        <v>45</v>
      </c>
      <c r="O69" s="66">
        <f t="shared" si="19"/>
        <v>0</v>
      </c>
      <c r="P69" s="39">
        <f t="shared" si="19"/>
        <v>45</v>
      </c>
      <c r="Q69" s="67">
        <f>ROUND((I69/F69)*1000,0)</f>
        <v>30646</v>
      </c>
      <c r="R69" s="39">
        <f>MAX(R66:R68)</f>
        <v>61040</v>
      </c>
      <c r="S69" s="40"/>
      <c r="T69" s="357"/>
    </row>
    <row r="70" spans="1:22" ht="19.5" customHeight="1" x14ac:dyDescent="0.15">
      <c r="A70" s="728"/>
      <c r="B70" s="731" t="s">
        <v>216</v>
      </c>
      <c r="C70" s="729"/>
      <c r="D70" s="732"/>
      <c r="E70" s="67">
        <v>34272250</v>
      </c>
      <c r="F70" s="66">
        <v>75408468</v>
      </c>
      <c r="G70" s="66">
        <v>4722741</v>
      </c>
      <c r="H70" s="39">
        <v>70685727</v>
      </c>
      <c r="I70" s="67">
        <v>161979348</v>
      </c>
      <c r="J70" s="66">
        <v>940224</v>
      </c>
      <c r="K70" s="66">
        <v>161039124</v>
      </c>
      <c r="L70" s="39">
        <v>109747974</v>
      </c>
      <c r="M70" s="67">
        <v>32105</v>
      </c>
      <c r="N70" s="66">
        <v>139153</v>
      </c>
      <c r="O70" s="66">
        <v>16594</v>
      </c>
      <c r="P70" s="39">
        <v>122559</v>
      </c>
      <c r="Q70" s="67">
        <f t="shared" si="18"/>
        <v>2148</v>
      </c>
      <c r="R70" s="39">
        <v>196625</v>
      </c>
      <c r="S70" s="40"/>
      <c r="T70" s="357"/>
    </row>
    <row r="71" spans="1:22" ht="19.5" customHeight="1" x14ac:dyDescent="0.15">
      <c r="A71" s="728"/>
      <c r="B71" s="738" t="s">
        <v>205</v>
      </c>
      <c r="C71" s="739"/>
      <c r="D71" s="740"/>
      <c r="E71" s="67">
        <f>SUM(E63,E64,E65,E69,E70)</f>
        <v>35844420</v>
      </c>
      <c r="F71" s="66">
        <f t="shared" ref="F71:P71" si="20">SUM(F63,F64,F65,F69,F70)</f>
        <v>95420209</v>
      </c>
      <c r="G71" s="66">
        <f t="shared" si="20"/>
        <v>4724877</v>
      </c>
      <c r="H71" s="39">
        <f t="shared" si="20"/>
        <v>90695332</v>
      </c>
      <c r="I71" s="67">
        <f t="shared" si="20"/>
        <v>190256971</v>
      </c>
      <c r="J71" s="66">
        <f t="shared" si="20"/>
        <v>941968</v>
      </c>
      <c r="K71" s="66">
        <f t="shared" si="20"/>
        <v>189315003</v>
      </c>
      <c r="L71" s="39">
        <f t="shared" si="20"/>
        <v>131494273</v>
      </c>
      <c r="M71" s="67">
        <f t="shared" si="20"/>
        <v>34806</v>
      </c>
      <c r="N71" s="66">
        <f t="shared" si="20"/>
        <v>159803</v>
      </c>
      <c r="O71" s="66">
        <f t="shared" si="20"/>
        <v>16629</v>
      </c>
      <c r="P71" s="39">
        <f t="shared" si="20"/>
        <v>143174</v>
      </c>
      <c r="Q71" s="67">
        <f t="shared" si="18"/>
        <v>1994</v>
      </c>
      <c r="R71" s="39">
        <f>MAX('土地の概要（市町村別・雑種地）'!M9:M22)</f>
        <v>214246</v>
      </c>
      <c r="S71" s="40"/>
      <c r="T71" s="357"/>
    </row>
    <row r="72" spans="1:22" ht="19.5" customHeight="1" x14ac:dyDescent="0.15">
      <c r="A72" s="728" t="s">
        <v>162</v>
      </c>
      <c r="B72" s="729"/>
      <c r="C72" s="729"/>
      <c r="D72" s="730"/>
      <c r="E72" s="499">
        <v>2192870974</v>
      </c>
      <c r="F72" s="483"/>
      <c r="G72" s="481"/>
      <c r="H72" s="482"/>
      <c r="I72" s="480"/>
      <c r="J72" s="483"/>
      <c r="K72" s="483"/>
      <c r="L72" s="482"/>
      <c r="M72" s="67">
        <v>1135800</v>
      </c>
      <c r="N72" s="481"/>
      <c r="O72" s="483"/>
      <c r="P72" s="482"/>
      <c r="Q72" s="481"/>
      <c r="R72" s="482"/>
      <c r="S72" s="40"/>
      <c r="T72" s="357"/>
    </row>
    <row r="73" spans="1:22" ht="19.5" customHeight="1" x14ac:dyDescent="0.15">
      <c r="A73" s="741" t="s">
        <v>217</v>
      </c>
      <c r="B73" s="742"/>
      <c r="C73" s="742"/>
      <c r="D73" s="743"/>
      <c r="E73" s="92">
        <v>4746239999</v>
      </c>
      <c r="F73" s="93">
        <v>4869490139</v>
      </c>
      <c r="G73" s="93">
        <v>239533663</v>
      </c>
      <c r="H73" s="41">
        <v>4629956476</v>
      </c>
      <c r="I73" s="92">
        <v>3058483616</v>
      </c>
      <c r="J73" s="93">
        <v>26007096</v>
      </c>
      <c r="K73" s="93">
        <v>3032476520</v>
      </c>
      <c r="L73" s="41">
        <v>1243695250</v>
      </c>
      <c r="M73" s="92">
        <v>1289686</v>
      </c>
      <c r="N73" s="93">
        <v>2511350</v>
      </c>
      <c r="O73" s="93">
        <v>167475</v>
      </c>
      <c r="P73" s="41">
        <v>2343875</v>
      </c>
      <c r="Q73" s="92">
        <v>629</v>
      </c>
      <c r="R73" s="41"/>
      <c r="S73" s="500"/>
      <c r="T73" s="358"/>
    </row>
    <row r="74" spans="1:22" ht="19.5" customHeight="1" x14ac:dyDescent="0.15">
      <c r="A74" s="741" t="s">
        <v>360</v>
      </c>
      <c r="B74" s="742"/>
      <c r="C74" s="742"/>
      <c r="D74" s="743"/>
      <c r="E74" s="92">
        <v>4745138763</v>
      </c>
      <c r="F74" s="93">
        <v>4870013821</v>
      </c>
      <c r="G74" s="93">
        <v>241912202</v>
      </c>
      <c r="H74" s="41">
        <v>4628101619</v>
      </c>
      <c r="I74" s="92">
        <v>3061518393</v>
      </c>
      <c r="J74" s="93">
        <v>26034220</v>
      </c>
      <c r="K74" s="93">
        <v>3035484173</v>
      </c>
      <c r="L74" s="41">
        <v>1239987714</v>
      </c>
      <c r="M74" s="92">
        <v>1286706</v>
      </c>
      <c r="N74" s="93">
        <v>2511110</v>
      </c>
      <c r="O74" s="93">
        <v>167962</v>
      </c>
      <c r="P74" s="41">
        <v>2343148</v>
      </c>
      <c r="Q74" s="501">
        <v>629</v>
      </c>
      <c r="R74" s="345"/>
      <c r="S74" s="500"/>
      <c r="T74" s="358"/>
    </row>
    <row r="75" spans="1:22" ht="21.75" customHeight="1" x14ac:dyDescent="0.15">
      <c r="A75" s="376"/>
      <c r="B75" s="376"/>
      <c r="C75" s="376"/>
      <c r="D75" s="376"/>
      <c r="E75" s="339"/>
      <c r="F75" s="339"/>
      <c r="G75" s="339"/>
      <c r="H75" s="339"/>
      <c r="I75" s="339"/>
      <c r="J75" s="339"/>
      <c r="K75" s="339"/>
      <c r="L75" s="339"/>
      <c r="M75" s="339"/>
      <c r="N75" s="339"/>
      <c r="O75" s="339"/>
      <c r="P75" s="339"/>
      <c r="Q75" s="339"/>
      <c r="R75" s="339"/>
      <c r="S75" s="339"/>
      <c r="T75" s="377"/>
    </row>
    <row r="76" spans="1:22" ht="21.75" customHeight="1" x14ac:dyDescent="0.15"/>
    <row r="77" spans="1:22" ht="22.15" customHeight="1" x14ac:dyDescent="0.15">
      <c r="A77" s="264" t="s">
        <v>577</v>
      </c>
      <c r="B77" s="264"/>
      <c r="C77" s="264"/>
      <c r="D77" s="264"/>
      <c r="I77" s="43"/>
      <c r="J77" s="43"/>
      <c r="K77" s="43"/>
      <c r="L77" s="43"/>
    </row>
    <row r="78" spans="1:22" ht="18.75" customHeight="1" x14ac:dyDescent="0.15">
      <c r="A78" s="758" t="s">
        <v>164</v>
      </c>
      <c r="B78" s="759"/>
      <c r="C78" s="759"/>
      <c r="D78" s="760"/>
      <c r="E78" s="761" t="s">
        <v>165</v>
      </c>
      <c r="F78" s="761"/>
      <c r="G78" s="761"/>
      <c r="H78" s="761"/>
      <c r="I78" s="761" t="s">
        <v>166</v>
      </c>
      <c r="J78" s="761"/>
      <c r="K78" s="761"/>
      <c r="L78" s="761"/>
      <c r="M78" s="761" t="s">
        <v>167</v>
      </c>
      <c r="N78" s="761"/>
      <c r="O78" s="761"/>
      <c r="P78" s="761"/>
      <c r="Q78" s="762" t="s">
        <v>115</v>
      </c>
      <c r="R78" s="762"/>
      <c r="S78" s="763" t="s">
        <v>107</v>
      </c>
      <c r="T78" s="761"/>
    </row>
    <row r="79" spans="1:22" ht="18.75" customHeight="1" x14ac:dyDescent="0.15">
      <c r="A79" s="47"/>
      <c r="B79" s="43"/>
      <c r="C79" s="43"/>
      <c r="D79" s="89"/>
      <c r="E79" s="780" t="s">
        <v>168</v>
      </c>
      <c r="F79" s="781" t="s">
        <v>133</v>
      </c>
      <c r="G79" s="778" t="s">
        <v>479</v>
      </c>
      <c r="H79" s="771" t="s">
        <v>480</v>
      </c>
      <c r="I79" s="777" t="s">
        <v>136</v>
      </c>
      <c r="J79" s="778" t="s">
        <v>479</v>
      </c>
      <c r="K79" s="778" t="s">
        <v>480</v>
      </c>
      <c r="L79" s="771" t="s">
        <v>481</v>
      </c>
      <c r="M79" s="777" t="s">
        <v>103</v>
      </c>
      <c r="N79" s="778" t="s">
        <v>482</v>
      </c>
      <c r="O79" s="778" t="s">
        <v>134</v>
      </c>
      <c r="P79" s="771" t="s">
        <v>135</v>
      </c>
      <c r="Q79" s="772" t="s">
        <v>169</v>
      </c>
      <c r="R79" s="773"/>
      <c r="S79" s="349" t="s">
        <v>170</v>
      </c>
      <c r="T79" s="350" t="s">
        <v>171</v>
      </c>
    </row>
    <row r="80" spans="1:22" ht="18.75" customHeight="1" x14ac:dyDescent="0.15">
      <c r="A80" s="47"/>
      <c r="B80" s="43"/>
      <c r="C80" s="43"/>
      <c r="D80" s="89"/>
      <c r="E80" s="780"/>
      <c r="F80" s="782"/>
      <c r="G80" s="779"/>
      <c r="H80" s="771"/>
      <c r="I80" s="777"/>
      <c r="J80" s="779"/>
      <c r="K80" s="779"/>
      <c r="L80" s="771"/>
      <c r="M80" s="777"/>
      <c r="N80" s="779"/>
      <c r="O80" s="779"/>
      <c r="P80" s="771"/>
      <c r="Q80" s="140" t="s">
        <v>138</v>
      </c>
      <c r="R80" s="350" t="s">
        <v>139</v>
      </c>
      <c r="S80" s="351" t="s">
        <v>172</v>
      </c>
      <c r="T80" s="352" t="s">
        <v>173</v>
      </c>
    </row>
    <row r="81" spans="1:22" ht="18.75" customHeight="1" x14ac:dyDescent="0.15">
      <c r="A81" s="47"/>
      <c r="B81" s="43"/>
      <c r="C81" s="43"/>
      <c r="D81" s="89"/>
      <c r="E81" s="57"/>
      <c r="F81" s="90"/>
      <c r="G81" s="90"/>
      <c r="H81" s="36" t="s">
        <v>174</v>
      </c>
      <c r="I81" s="57"/>
      <c r="J81" s="90"/>
      <c r="K81" s="90" t="s">
        <v>175</v>
      </c>
      <c r="L81" s="36"/>
      <c r="M81" s="57"/>
      <c r="N81" s="90"/>
      <c r="O81" s="90"/>
      <c r="P81" s="36" t="s">
        <v>176</v>
      </c>
      <c r="Q81" s="56" t="s">
        <v>177</v>
      </c>
      <c r="R81" s="36"/>
      <c r="S81" s="353"/>
      <c r="T81" s="36" t="s">
        <v>178</v>
      </c>
    </row>
    <row r="82" spans="1:22" ht="18.75" customHeight="1" x14ac:dyDescent="0.15">
      <c r="A82" s="774" t="s">
        <v>179</v>
      </c>
      <c r="B82" s="775"/>
      <c r="C82" s="775"/>
      <c r="D82" s="776"/>
      <c r="E82" s="49" t="s">
        <v>180</v>
      </c>
      <c r="F82" s="50" t="s">
        <v>181</v>
      </c>
      <c r="G82" s="50" t="s">
        <v>182</v>
      </c>
      <c r="H82" s="37" t="s">
        <v>183</v>
      </c>
      <c r="I82" s="49" t="s">
        <v>184</v>
      </c>
      <c r="J82" s="50" t="s">
        <v>185</v>
      </c>
      <c r="K82" s="50" t="s">
        <v>186</v>
      </c>
      <c r="L82" s="37" t="s">
        <v>187</v>
      </c>
      <c r="M82" s="49" t="s">
        <v>188</v>
      </c>
      <c r="N82" s="50" t="s">
        <v>189</v>
      </c>
      <c r="O82" s="50" t="s">
        <v>190</v>
      </c>
      <c r="P82" s="37" t="s">
        <v>191</v>
      </c>
      <c r="Q82" s="52" t="s">
        <v>192</v>
      </c>
      <c r="R82" s="37" t="s">
        <v>320</v>
      </c>
      <c r="S82" s="354" t="s">
        <v>193</v>
      </c>
      <c r="T82" s="37" t="s">
        <v>194</v>
      </c>
    </row>
    <row r="83" spans="1:22" ht="19.5" customHeight="1" x14ac:dyDescent="0.15">
      <c r="A83" s="750" t="s">
        <v>195</v>
      </c>
      <c r="B83" s="725" t="s">
        <v>196</v>
      </c>
      <c r="C83" s="726"/>
      <c r="D83" s="727"/>
      <c r="E83" s="91">
        <v>4452130</v>
      </c>
      <c r="F83" s="495">
        <v>243866342</v>
      </c>
      <c r="G83" s="495">
        <v>6473191</v>
      </c>
      <c r="H83" s="38">
        <v>237393151</v>
      </c>
      <c r="I83" s="91">
        <v>19097757</v>
      </c>
      <c r="J83" s="495">
        <v>402913</v>
      </c>
      <c r="K83" s="495">
        <v>18694844</v>
      </c>
      <c r="L83" s="38">
        <v>19021410</v>
      </c>
      <c r="M83" s="91">
        <v>17589</v>
      </c>
      <c r="N83" s="495">
        <v>172072</v>
      </c>
      <c r="O83" s="495">
        <v>7015</v>
      </c>
      <c r="P83" s="38">
        <v>165057</v>
      </c>
      <c r="Q83" s="91">
        <f>ROUND((I83/F83)*1000,0)</f>
        <v>78</v>
      </c>
      <c r="R83" s="38">
        <f>MAX('土地の概要（市町村別・田）'!M24:M42)</f>
        <v>141</v>
      </c>
      <c r="S83" s="496">
        <v>78</v>
      </c>
      <c r="T83" s="356">
        <f>(ROUND(Q83,)/S83)*100</f>
        <v>100</v>
      </c>
      <c r="V83" s="339"/>
    </row>
    <row r="84" spans="1:22" ht="19.5" customHeight="1" x14ac:dyDescent="0.15">
      <c r="A84" s="751"/>
      <c r="B84" s="731" t="s">
        <v>443</v>
      </c>
      <c r="C84" s="733"/>
      <c r="D84" s="734"/>
      <c r="E84" s="402">
        <v>0</v>
      </c>
      <c r="F84" s="497">
        <v>0</v>
      </c>
      <c r="G84" s="497">
        <v>0</v>
      </c>
      <c r="H84" s="403">
        <v>0</v>
      </c>
      <c r="I84" s="402">
        <v>0</v>
      </c>
      <c r="J84" s="497">
        <v>0</v>
      </c>
      <c r="K84" s="497">
        <v>0</v>
      </c>
      <c r="L84" s="403">
        <v>0</v>
      </c>
      <c r="M84" s="402">
        <v>0</v>
      </c>
      <c r="N84" s="497">
        <v>0</v>
      </c>
      <c r="O84" s="497">
        <v>0</v>
      </c>
      <c r="P84" s="403">
        <v>0</v>
      </c>
      <c r="Q84" s="402"/>
      <c r="R84" s="403"/>
      <c r="S84" s="498"/>
      <c r="T84" s="404"/>
      <c r="V84" s="339"/>
    </row>
    <row r="85" spans="1:22" ht="19.5" customHeight="1" x14ac:dyDescent="0.15">
      <c r="A85" s="728"/>
      <c r="B85" s="735" t="s">
        <v>197</v>
      </c>
      <c r="C85" s="736"/>
      <c r="D85" s="737"/>
      <c r="E85" s="67">
        <v>27</v>
      </c>
      <c r="F85" s="66">
        <v>247357</v>
      </c>
      <c r="G85" s="66">
        <v>3320</v>
      </c>
      <c r="H85" s="39">
        <v>244037</v>
      </c>
      <c r="I85" s="67">
        <v>6449382</v>
      </c>
      <c r="J85" s="66">
        <v>104203</v>
      </c>
      <c r="K85" s="66">
        <v>6345179</v>
      </c>
      <c r="L85" s="39">
        <v>416699</v>
      </c>
      <c r="M85" s="67">
        <v>2</v>
      </c>
      <c r="N85" s="66">
        <v>466</v>
      </c>
      <c r="O85" s="66">
        <v>7</v>
      </c>
      <c r="P85" s="39">
        <v>459</v>
      </c>
      <c r="Q85" s="67">
        <f t="shared" ref="Q85:Q108" si="21">ROUND((I85/F85)*1000,0)</f>
        <v>26073</v>
      </c>
      <c r="R85" s="39">
        <v>28200</v>
      </c>
      <c r="S85" s="40"/>
      <c r="T85" s="357"/>
      <c r="V85" s="339"/>
    </row>
    <row r="86" spans="1:22" ht="19.5" customHeight="1" x14ac:dyDescent="0.15">
      <c r="A86" s="728" t="s">
        <v>198</v>
      </c>
      <c r="B86" s="731" t="s">
        <v>199</v>
      </c>
      <c r="C86" s="729"/>
      <c r="D86" s="732"/>
      <c r="E86" s="67">
        <v>16153695</v>
      </c>
      <c r="F86" s="66">
        <v>248882338</v>
      </c>
      <c r="G86" s="66">
        <v>17263473</v>
      </c>
      <c r="H86" s="39">
        <v>231618865</v>
      </c>
      <c r="I86" s="67">
        <v>4902591</v>
      </c>
      <c r="J86" s="66">
        <v>302250</v>
      </c>
      <c r="K86" s="66">
        <v>4600341</v>
      </c>
      <c r="L86" s="39">
        <v>4868802</v>
      </c>
      <c r="M86" s="67">
        <v>16956</v>
      </c>
      <c r="N86" s="66">
        <v>110977</v>
      </c>
      <c r="O86" s="66">
        <v>11713</v>
      </c>
      <c r="P86" s="39">
        <v>99264</v>
      </c>
      <c r="Q86" s="67">
        <f t="shared" si="21"/>
        <v>20</v>
      </c>
      <c r="R86" s="39">
        <f>MAX('土地の概要（市町村別・畑）'!M24:M42)</f>
        <v>58</v>
      </c>
      <c r="S86" s="40">
        <v>20</v>
      </c>
      <c r="T86" s="357">
        <f>(ROUND(Q86,)/S86)*100</f>
        <v>100</v>
      </c>
      <c r="V86" s="339"/>
    </row>
    <row r="87" spans="1:22" ht="19.5" customHeight="1" x14ac:dyDescent="0.15">
      <c r="A87" s="728"/>
      <c r="B87" s="731" t="s">
        <v>444</v>
      </c>
      <c r="C87" s="733"/>
      <c r="D87" s="734"/>
      <c r="E87" s="67">
        <v>0</v>
      </c>
      <c r="F87" s="66">
        <v>0</v>
      </c>
      <c r="G87" s="66">
        <v>0</v>
      </c>
      <c r="H87" s="39">
        <v>0</v>
      </c>
      <c r="I87" s="67">
        <v>0</v>
      </c>
      <c r="J87" s="66">
        <v>0</v>
      </c>
      <c r="K87" s="66">
        <v>0</v>
      </c>
      <c r="L87" s="39">
        <v>0</v>
      </c>
      <c r="M87" s="67">
        <v>0</v>
      </c>
      <c r="N87" s="66">
        <v>0</v>
      </c>
      <c r="O87" s="66">
        <v>0</v>
      </c>
      <c r="P87" s="39">
        <v>0</v>
      </c>
      <c r="Q87" s="67"/>
      <c r="R87" s="39"/>
      <c r="S87" s="40"/>
      <c r="T87" s="357"/>
      <c r="V87" s="339"/>
    </row>
    <row r="88" spans="1:22" ht="19.5" customHeight="1" x14ac:dyDescent="0.15">
      <c r="A88" s="728"/>
      <c r="B88" s="735" t="s">
        <v>200</v>
      </c>
      <c r="C88" s="736"/>
      <c r="D88" s="737"/>
      <c r="E88" s="67">
        <v>380</v>
      </c>
      <c r="F88" s="66">
        <v>234898</v>
      </c>
      <c r="G88" s="66">
        <v>1374</v>
      </c>
      <c r="H88" s="39">
        <v>233524</v>
      </c>
      <c r="I88" s="67">
        <v>3823116</v>
      </c>
      <c r="J88" s="66">
        <v>15029</v>
      </c>
      <c r="K88" s="66">
        <v>3808087</v>
      </c>
      <c r="L88" s="39">
        <v>1080633</v>
      </c>
      <c r="M88" s="67">
        <v>3</v>
      </c>
      <c r="N88" s="66">
        <v>470</v>
      </c>
      <c r="O88" s="66">
        <v>9</v>
      </c>
      <c r="P88" s="39">
        <v>461</v>
      </c>
      <c r="Q88" s="67">
        <f t="shared" si="21"/>
        <v>16276</v>
      </c>
      <c r="R88" s="39">
        <v>31900</v>
      </c>
      <c r="S88" s="40"/>
      <c r="T88" s="357"/>
      <c r="V88" s="339"/>
    </row>
    <row r="89" spans="1:22" ht="19.5" customHeight="1" x14ac:dyDescent="0.15">
      <c r="A89" s="728" t="s">
        <v>201</v>
      </c>
      <c r="B89" s="731" t="s">
        <v>202</v>
      </c>
      <c r="C89" s="729"/>
      <c r="D89" s="732"/>
      <c r="E89" s="480"/>
      <c r="F89" s="66">
        <v>17172678</v>
      </c>
      <c r="G89" s="66">
        <v>1745571</v>
      </c>
      <c r="H89" s="39">
        <v>15427107</v>
      </c>
      <c r="I89" s="67">
        <v>144692036</v>
      </c>
      <c r="J89" s="66">
        <v>7494101</v>
      </c>
      <c r="K89" s="66">
        <v>137197935</v>
      </c>
      <c r="L89" s="39">
        <v>23708496</v>
      </c>
      <c r="M89" s="480"/>
      <c r="N89" s="66">
        <v>97190</v>
      </c>
      <c r="O89" s="66">
        <v>10813</v>
      </c>
      <c r="P89" s="39">
        <v>86377</v>
      </c>
      <c r="Q89" s="67">
        <f t="shared" si="21"/>
        <v>8426</v>
      </c>
      <c r="R89" s="39">
        <v>47751</v>
      </c>
      <c r="S89" s="40"/>
      <c r="T89" s="357"/>
    </row>
    <row r="90" spans="1:22" ht="19.5" customHeight="1" x14ac:dyDescent="0.15">
      <c r="A90" s="728"/>
      <c r="B90" s="731" t="s">
        <v>203</v>
      </c>
      <c r="C90" s="729"/>
      <c r="D90" s="732"/>
      <c r="E90" s="480"/>
      <c r="F90" s="66">
        <v>31974113</v>
      </c>
      <c r="G90" s="66">
        <v>911957</v>
      </c>
      <c r="H90" s="39">
        <v>31062156</v>
      </c>
      <c r="I90" s="67">
        <v>146064848</v>
      </c>
      <c r="J90" s="66">
        <v>1721649</v>
      </c>
      <c r="K90" s="66">
        <v>144343199</v>
      </c>
      <c r="L90" s="39">
        <v>48366141</v>
      </c>
      <c r="M90" s="480"/>
      <c r="N90" s="66">
        <v>89857</v>
      </c>
      <c r="O90" s="66">
        <v>6967</v>
      </c>
      <c r="P90" s="39">
        <v>82890</v>
      </c>
      <c r="Q90" s="67">
        <f t="shared" si="21"/>
        <v>4568</v>
      </c>
      <c r="R90" s="39">
        <v>47480</v>
      </c>
      <c r="S90" s="40"/>
      <c r="T90" s="357"/>
    </row>
    <row r="91" spans="1:22" ht="19.5" customHeight="1" x14ac:dyDescent="0.15">
      <c r="A91" s="728"/>
      <c r="B91" s="735" t="s">
        <v>204</v>
      </c>
      <c r="C91" s="736"/>
      <c r="D91" s="737"/>
      <c r="E91" s="480"/>
      <c r="F91" s="66">
        <v>22686016</v>
      </c>
      <c r="G91" s="66">
        <v>70363</v>
      </c>
      <c r="H91" s="39">
        <v>22615653</v>
      </c>
      <c r="I91" s="67">
        <v>133854940</v>
      </c>
      <c r="J91" s="66">
        <v>106693</v>
      </c>
      <c r="K91" s="66">
        <v>133748247</v>
      </c>
      <c r="L91" s="39">
        <v>88913792</v>
      </c>
      <c r="M91" s="480"/>
      <c r="N91" s="66">
        <v>26691</v>
      </c>
      <c r="O91" s="66">
        <v>642</v>
      </c>
      <c r="P91" s="39">
        <v>26049</v>
      </c>
      <c r="Q91" s="67">
        <f t="shared" si="21"/>
        <v>5900</v>
      </c>
      <c r="R91" s="39">
        <v>52182</v>
      </c>
      <c r="S91" s="40"/>
      <c r="T91" s="357"/>
    </row>
    <row r="92" spans="1:22" ht="19.5" customHeight="1" x14ac:dyDescent="0.15">
      <c r="A92" s="728"/>
      <c r="B92" s="738" t="s">
        <v>205</v>
      </c>
      <c r="C92" s="739"/>
      <c r="D92" s="740"/>
      <c r="E92" s="66">
        <v>9793381</v>
      </c>
      <c r="F92" s="66">
        <v>71832807</v>
      </c>
      <c r="G92" s="66">
        <v>2727891</v>
      </c>
      <c r="H92" s="39">
        <v>69104916</v>
      </c>
      <c r="I92" s="40">
        <v>424611824</v>
      </c>
      <c r="J92" s="66">
        <v>9322443</v>
      </c>
      <c r="K92" s="66">
        <v>415289381</v>
      </c>
      <c r="L92" s="39">
        <v>160988429</v>
      </c>
      <c r="M92" s="40">
        <v>16425</v>
      </c>
      <c r="N92" s="66">
        <v>213738</v>
      </c>
      <c r="O92" s="66">
        <v>18422</v>
      </c>
      <c r="P92" s="66">
        <v>195316</v>
      </c>
      <c r="Q92" s="67">
        <f t="shared" si="21"/>
        <v>5911</v>
      </c>
      <c r="R92" s="39">
        <f>MAX(R89:R91)</f>
        <v>52182</v>
      </c>
      <c r="S92" s="40">
        <v>6316</v>
      </c>
      <c r="T92" s="357">
        <f>(ROUND(Q92,)/S92)*100</f>
        <v>93.587713742875238</v>
      </c>
    </row>
    <row r="93" spans="1:22" ht="19.5" customHeight="1" x14ac:dyDescent="0.15">
      <c r="A93" s="728" t="s">
        <v>206</v>
      </c>
      <c r="B93" s="729"/>
      <c r="C93" s="729"/>
      <c r="D93" s="730"/>
      <c r="E93" s="499">
        <v>0</v>
      </c>
      <c r="F93" s="483"/>
      <c r="G93" s="481"/>
      <c r="H93" s="482"/>
      <c r="I93" s="480"/>
      <c r="J93" s="483"/>
      <c r="K93" s="483"/>
      <c r="L93" s="482"/>
      <c r="M93" s="499">
        <v>0</v>
      </c>
      <c r="N93" s="481"/>
      <c r="O93" s="483"/>
      <c r="P93" s="482"/>
      <c r="Q93" s="481"/>
      <c r="R93" s="482"/>
      <c r="S93" s="40"/>
      <c r="T93" s="357"/>
    </row>
    <row r="94" spans="1:22" ht="19.5" customHeight="1" x14ac:dyDescent="0.15">
      <c r="A94" s="728" t="s">
        <v>207</v>
      </c>
      <c r="B94" s="729"/>
      <c r="C94" s="729"/>
      <c r="D94" s="730"/>
      <c r="E94" s="67">
        <v>535</v>
      </c>
      <c r="F94" s="66">
        <v>415</v>
      </c>
      <c r="G94" s="66">
        <v>30</v>
      </c>
      <c r="H94" s="39">
        <v>385</v>
      </c>
      <c r="I94" s="67">
        <v>58354</v>
      </c>
      <c r="J94" s="66">
        <v>603</v>
      </c>
      <c r="K94" s="66">
        <v>57751</v>
      </c>
      <c r="L94" s="39">
        <v>58296</v>
      </c>
      <c r="M94" s="67">
        <v>15</v>
      </c>
      <c r="N94" s="66">
        <v>57</v>
      </c>
      <c r="O94" s="66">
        <v>4</v>
      </c>
      <c r="P94" s="39">
        <v>53</v>
      </c>
      <c r="Q94" s="67">
        <f t="shared" si="21"/>
        <v>140612</v>
      </c>
      <c r="R94" s="39">
        <f>MAX('土地の概要（市町村別・鉱泉地）'!M24:M42)</f>
        <v>3747975</v>
      </c>
      <c r="S94" s="40"/>
      <c r="T94" s="357"/>
    </row>
    <row r="95" spans="1:22" ht="19.5" customHeight="1" x14ac:dyDescent="0.15">
      <c r="A95" s="728" t="s">
        <v>208</v>
      </c>
      <c r="B95" s="729"/>
      <c r="C95" s="729"/>
      <c r="D95" s="730"/>
      <c r="E95" s="67">
        <v>243796</v>
      </c>
      <c r="F95" s="66">
        <v>179265</v>
      </c>
      <c r="G95" s="66">
        <v>24402</v>
      </c>
      <c r="H95" s="39">
        <v>154863</v>
      </c>
      <c r="I95" s="67">
        <v>2849</v>
      </c>
      <c r="J95" s="66">
        <v>276</v>
      </c>
      <c r="K95" s="66">
        <v>2573</v>
      </c>
      <c r="L95" s="39">
        <v>2420</v>
      </c>
      <c r="M95" s="67">
        <v>101</v>
      </c>
      <c r="N95" s="66">
        <v>234</v>
      </c>
      <c r="O95" s="66">
        <v>30</v>
      </c>
      <c r="P95" s="39">
        <v>204</v>
      </c>
      <c r="Q95" s="67">
        <f t="shared" si="21"/>
        <v>16</v>
      </c>
      <c r="R95" s="39">
        <f>MAX('土地の概要（市町村別・池沼）'!M24:M42)</f>
        <v>63</v>
      </c>
      <c r="S95" s="40"/>
      <c r="T95" s="357"/>
    </row>
    <row r="96" spans="1:22" ht="19.5" customHeight="1" x14ac:dyDescent="0.15">
      <c r="A96" s="728" t="s">
        <v>209</v>
      </c>
      <c r="B96" s="731" t="s">
        <v>210</v>
      </c>
      <c r="C96" s="729"/>
      <c r="D96" s="732"/>
      <c r="E96" s="67">
        <v>1697896786</v>
      </c>
      <c r="F96" s="66">
        <v>2096812541</v>
      </c>
      <c r="G96" s="66">
        <v>132640993</v>
      </c>
      <c r="H96" s="39">
        <v>1964171548</v>
      </c>
      <c r="I96" s="67">
        <v>13880319</v>
      </c>
      <c r="J96" s="66">
        <v>720323</v>
      </c>
      <c r="K96" s="66">
        <v>13159996</v>
      </c>
      <c r="L96" s="39">
        <v>13831358</v>
      </c>
      <c r="M96" s="67">
        <v>18253</v>
      </c>
      <c r="N96" s="66">
        <v>147693</v>
      </c>
      <c r="O96" s="66">
        <v>21300</v>
      </c>
      <c r="P96" s="39">
        <v>126393</v>
      </c>
      <c r="Q96" s="67">
        <f t="shared" si="21"/>
        <v>7</v>
      </c>
      <c r="R96" s="39">
        <f>MAX('土地の概要（市町村別・山林）'!M24:M42)</f>
        <v>25</v>
      </c>
      <c r="S96" s="40">
        <v>7</v>
      </c>
      <c r="T96" s="357">
        <f>(ROUND(Q96,)/S96)*100</f>
        <v>100</v>
      </c>
    </row>
    <row r="97" spans="1:20" ht="19.5" customHeight="1" x14ac:dyDescent="0.15">
      <c r="A97" s="728"/>
      <c r="B97" s="731" t="s">
        <v>211</v>
      </c>
      <c r="C97" s="729"/>
      <c r="D97" s="732"/>
      <c r="E97" s="67">
        <v>0</v>
      </c>
      <c r="F97" s="66">
        <v>0</v>
      </c>
      <c r="G97" s="66">
        <v>0</v>
      </c>
      <c r="H97" s="39">
        <v>0</v>
      </c>
      <c r="I97" s="67">
        <v>0</v>
      </c>
      <c r="J97" s="66">
        <v>0</v>
      </c>
      <c r="K97" s="66">
        <v>0</v>
      </c>
      <c r="L97" s="39">
        <v>0</v>
      </c>
      <c r="M97" s="67">
        <v>0</v>
      </c>
      <c r="N97" s="66">
        <v>0</v>
      </c>
      <c r="O97" s="66">
        <v>0</v>
      </c>
      <c r="P97" s="39">
        <v>0</v>
      </c>
      <c r="Q97" s="67"/>
      <c r="R97" s="39"/>
      <c r="S97" s="40"/>
      <c r="T97" s="357"/>
    </row>
    <row r="98" spans="1:20" ht="19.5" customHeight="1" x14ac:dyDescent="0.15">
      <c r="A98" s="728" t="s">
        <v>212</v>
      </c>
      <c r="B98" s="729"/>
      <c r="C98" s="729"/>
      <c r="D98" s="730"/>
      <c r="E98" s="67">
        <v>22465612</v>
      </c>
      <c r="F98" s="66">
        <v>27798491</v>
      </c>
      <c r="G98" s="66">
        <v>232237</v>
      </c>
      <c r="H98" s="39">
        <v>27566254</v>
      </c>
      <c r="I98" s="67">
        <v>160278</v>
      </c>
      <c r="J98" s="66">
        <v>763</v>
      </c>
      <c r="K98" s="66">
        <v>159515</v>
      </c>
      <c r="L98" s="39">
        <v>160278</v>
      </c>
      <c r="M98" s="67">
        <v>220</v>
      </c>
      <c r="N98" s="66">
        <v>452</v>
      </c>
      <c r="O98" s="66">
        <v>36</v>
      </c>
      <c r="P98" s="39">
        <v>416</v>
      </c>
      <c r="Q98" s="67">
        <f t="shared" si="21"/>
        <v>6</v>
      </c>
      <c r="R98" s="39">
        <f>MAX('土地の概要（市町村別・牧場）'!M24:M42)</f>
        <v>24</v>
      </c>
      <c r="S98" s="40"/>
      <c r="T98" s="357"/>
    </row>
    <row r="99" spans="1:20" ht="19.5" customHeight="1" x14ac:dyDescent="0.15">
      <c r="A99" s="728" t="s">
        <v>213</v>
      </c>
      <c r="B99" s="729"/>
      <c r="C99" s="729"/>
      <c r="D99" s="730"/>
      <c r="E99" s="67">
        <v>32740389</v>
      </c>
      <c r="F99" s="66">
        <v>160800406</v>
      </c>
      <c r="G99" s="66">
        <v>16721641</v>
      </c>
      <c r="H99" s="39">
        <v>144078765</v>
      </c>
      <c r="I99" s="67">
        <v>1398350</v>
      </c>
      <c r="J99" s="66">
        <v>105605</v>
      </c>
      <c r="K99" s="66">
        <v>1292745</v>
      </c>
      <c r="L99" s="39">
        <v>1329456</v>
      </c>
      <c r="M99" s="67">
        <v>13175</v>
      </c>
      <c r="N99" s="66">
        <v>60643</v>
      </c>
      <c r="O99" s="66">
        <v>9190</v>
      </c>
      <c r="P99" s="39">
        <v>51453</v>
      </c>
      <c r="Q99" s="67">
        <f t="shared" si="21"/>
        <v>9</v>
      </c>
      <c r="R99" s="39">
        <f>MAX('土地の概要（市町村別・原野）'!M24:M42)</f>
        <v>28200</v>
      </c>
      <c r="S99" s="40"/>
      <c r="T99" s="357"/>
    </row>
    <row r="100" spans="1:20" ht="19.5" customHeight="1" x14ac:dyDescent="0.15">
      <c r="A100" s="752" t="s">
        <v>392</v>
      </c>
      <c r="B100" s="731" t="s">
        <v>214</v>
      </c>
      <c r="C100" s="729"/>
      <c r="D100" s="732"/>
      <c r="E100" s="67">
        <v>24294</v>
      </c>
      <c r="F100" s="66">
        <v>7511024</v>
      </c>
      <c r="G100" s="66">
        <v>173</v>
      </c>
      <c r="H100" s="39">
        <v>7510851</v>
      </c>
      <c r="I100" s="67">
        <v>4254410</v>
      </c>
      <c r="J100" s="66">
        <v>91</v>
      </c>
      <c r="K100" s="66">
        <v>4254319</v>
      </c>
      <c r="L100" s="39">
        <v>3764273</v>
      </c>
      <c r="M100" s="67">
        <v>5</v>
      </c>
      <c r="N100" s="66">
        <v>196</v>
      </c>
      <c r="O100" s="66">
        <v>1</v>
      </c>
      <c r="P100" s="39">
        <v>195</v>
      </c>
      <c r="Q100" s="67">
        <f t="shared" si="21"/>
        <v>566</v>
      </c>
      <c r="R100" s="39">
        <v>719</v>
      </c>
      <c r="S100" s="40"/>
      <c r="T100" s="357"/>
    </row>
    <row r="101" spans="1:20" ht="19.5" customHeight="1" x14ac:dyDescent="0.15">
      <c r="A101" s="728"/>
      <c r="B101" s="731" t="s">
        <v>215</v>
      </c>
      <c r="C101" s="729"/>
      <c r="D101" s="732"/>
      <c r="E101" s="67">
        <v>62214</v>
      </c>
      <c r="F101" s="66">
        <v>24865</v>
      </c>
      <c r="G101" s="66">
        <v>0</v>
      </c>
      <c r="H101" s="39">
        <v>24865</v>
      </c>
      <c r="I101" s="67">
        <v>31932</v>
      </c>
      <c r="J101" s="66">
        <v>0</v>
      </c>
      <c r="K101" s="66">
        <v>31932</v>
      </c>
      <c r="L101" s="39">
        <v>24914</v>
      </c>
      <c r="M101" s="67">
        <v>4</v>
      </c>
      <c r="N101" s="66">
        <v>6</v>
      </c>
      <c r="O101" s="66">
        <v>0</v>
      </c>
      <c r="P101" s="39">
        <v>6</v>
      </c>
      <c r="Q101" s="67">
        <f t="shared" si="21"/>
        <v>1284</v>
      </c>
      <c r="R101" s="39">
        <v>7138</v>
      </c>
      <c r="S101" s="40"/>
      <c r="T101" s="357"/>
    </row>
    <row r="102" spans="1:20" ht="19.5" customHeight="1" x14ac:dyDescent="0.15">
      <c r="A102" s="728"/>
      <c r="B102" s="783" t="s">
        <v>390</v>
      </c>
      <c r="C102" s="731" t="s">
        <v>386</v>
      </c>
      <c r="D102" s="732"/>
      <c r="E102" s="67">
        <v>993440</v>
      </c>
      <c r="F102" s="66">
        <v>5210369</v>
      </c>
      <c r="G102" s="66">
        <v>177774</v>
      </c>
      <c r="H102" s="39">
        <v>5032595</v>
      </c>
      <c r="I102" s="67">
        <v>3095030</v>
      </c>
      <c r="J102" s="66">
        <v>456</v>
      </c>
      <c r="K102" s="66">
        <v>3094574</v>
      </c>
      <c r="L102" s="39">
        <v>2464031</v>
      </c>
      <c r="M102" s="67">
        <v>1084</v>
      </c>
      <c r="N102" s="66">
        <v>4909</v>
      </c>
      <c r="O102" s="66">
        <v>34</v>
      </c>
      <c r="P102" s="39">
        <v>4875</v>
      </c>
      <c r="Q102" s="67">
        <f t="shared" si="21"/>
        <v>594</v>
      </c>
      <c r="R102" s="39">
        <v>12824</v>
      </c>
      <c r="S102" s="40"/>
      <c r="T102" s="357"/>
    </row>
    <row r="103" spans="1:20" ht="19.5" customHeight="1" x14ac:dyDescent="0.15">
      <c r="A103" s="728"/>
      <c r="B103" s="783"/>
      <c r="C103" s="783" t="s">
        <v>391</v>
      </c>
      <c r="D103" s="484" t="s">
        <v>387</v>
      </c>
      <c r="E103" s="480"/>
      <c r="F103" s="66">
        <v>0</v>
      </c>
      <c r="G103" s="66">
        <v>0</v>
      </c>
      <c r="H103" s="39">
        <v>0</v>
      </c>
      <c r="I103" s="67">
        <v>0</v>
      </c>
      <c r="J103" s="66">
        <v>0</v>
      </c>
      <c r="K103" s="66">
        <v>0</v>
      </c>
      <c r="L103" s="39">
        <v>0</v>
      </c>
      <c r="M103" s="480"/>
      <c r="N103" s="66">
        <v>0</v>
      </c>
      <c r="O103" s="66">
        <v>0</v>
      </c>
      <c r="P103" s="39">
        <v>0</v>
      </c>
      <c r="Q103" s="67"/>
      <c r="R103" s="39"/>
      <c r="S103" s="40"/>
      <c r="T103" s="357"/>
    </row>
    <row r="104" spans="1:20" ht="19.5" customHeight="1" x14ac:dyDescent="0.15">
      <c r="A104" s="728"/>
      <c r="B104" s="783"/>
      <c r="C104" s="783"/>
      <c r="D104" s="484" t="s">
        <v>388</v>
      </c>
      <c r="E104" s="480"/>
      <c r="F104" s="66">
        <v>0</v>
      </c>
      <c r="G104" s="66">
        <v>0</v>
      </c>
      <c r="H104" s="39">
        <v>0</v>
      </c>
      <c r="I104" s="67">
        <v>0</v>
      </c>
      <c r="J104" s="66">
        <v>0</v>
      </c>
      <c r="K104" s="66">
        <v>0</v>
      </c>
      <c r="L104" s="39">
        <v>0</v>
      </c>
      <c r="M104" s="480"/>
      <c r="N104" s="66">
        <v>0</v>
      </c>
      <c r="O104" s="66">
        <v>0</v>
      </c>
      <c r="P104" s="39">
        <v>0</v>
      </c>
      <c r="Q104" s="67"/>
      <c r="R104" s="39"/>
      <c r="S104" s="40"/>
      <c r="T104" s="357"/>
    </row>
    <row r="105" spans="1:20" ht="19.5" customHeight="1" x14ac:dyDescent="0.15">
      <c r="A105" s="728"/>
      <c r="B105" s="783"/>
      <c r="C105" s="783"/>
      <c r="D105" s="484" t="s">
        <v>389</v>
      </c>
      <c r="E105" s="480"/>
      <c r="F105" s="66">
        <v>32882</v>
      </c>
      <c r="G105" s="66">
        <v>0</v>
      </c>
      <c r="H105" s="39">
        <v>32882</v>
      </c>
      <c r="I105" s="67">
        <v>298770</v>
      </c>
      <c r="J105" s="66">
        <v>0</v>
      </c>
      <c r="K105" s="66">
        <v>298770</v>
      </c>
      <c r="L105" s="39">
        <v>295943</v>
      </c>
      <c r="M105" s="480"/>
      <c r="N105" s="66">
        <v>108</v>
      </c>
      <c r="O105" s="66">
        <v>0</v>
      </c>
      <c r="P105" s="39">
        <v>108</v>
      </c>
      <c r="Q105" s="67">
        <f t="shared" si="21"/>
        <v>9086</v>
      </c>
      <c r="R105" s="39">
        <v>15852</v>
      </c>
      <c r="S105" s="40"/>
      <c r="T105" s="357"/>
    </row>
    <row r="106" spans="1:20" ht="19.5" customHeight="1" x14ac:dyDescent="0.15">
      <c r="A106" s="728"/>
      <c r="B106" s="783"/>
      <c r="C106" s="783"/>
      <c r="D106" s="484" t="s">
        <v>205</v>
      </c>
      <c r="E106" s="67">
        <v>7</v>
      </c>
      <c r="F106" s="66">
        <f>SUM(F103:F105)</f>
        <v>32882</v>
      </c>
      <c r="G106" s="66">
        <f t="shared" ref="G106:P106" si="22">SUM(G103:G105)</f>
        <v>0</v>
      </c>
      <c r="H106" s="39">
        <f t="shared" si="22"/>
        <v>32882</v>
      </c>
      <c r="I106" s="67">
        <f t="shared" si="22"/>
        <v>298770</v>
      </c>
      <c r="J106" s="66">
        <f t="shared" si="22"/>
        <v>0</v>
      </c>
      <c r="K106" s="66">
        <f t="shared" si="22"/>
        <v>298770</v>
      </c>
      <c r="L106" s="39">
        <f t="shared" si="22"/>
        <v>295943</v>
      </c>
      <c r="M106" s="67">
        <v>2</v>
      </c>
      <c r="N106" s="66">
        <f t="shared" si="22"/>
        <v>108</v>
      </c>
      <c r="O106" s="66">
        <f t="shared" si="22"/>
        <v>0</v>
      </c>
      <c r="P106" s="39">
        <f t="shared" si="22"/>
        <v>108</v>
      </c>
      <c r="Q106" s="67">
        <f t="shared" si="21"/>
        <v>9086</v>
      </c>
      <c r="R106" s="39">
        <f>MAX(R103:R105)</f>
        <v>15852</v>
      </c>
      <c r="S106" s="40"/>
      <c r="T106" s="357"/>
    </row>
    <row r="107" spans="1:20" ht="19.5" customHeight="1" x14ac:dyDescent="0.15">
      <c r="A107" s="728"/>
      <c r="B107" s="731" t="s">
        <v>216</v>
      </c>
      <c r="C107" s="729"/>
      <c r="D107" s="732"/>
      <c r="E107" s="67">
        <v>20747791</v>
      </c>
      <c r="F107" s="66">
        <v>33032517</v>
      </c>
      <c r="G107" s="66">
        <v>2534940</v>
      </c>
      <c r="H107" s="39">
        <v>30497577</v>
      </c>
      <c r="I107" s="67">
        <v>15284443</v>
      </c>
      <c r="J107" s="66">
        <v>162435</v>
      </c>
      <c r="K107" s="66">
        <v>15122008</v>
      </c>
      <c r="L107" s="39">
        <v>10772009</v>
      </c>
      <c r="M107" s="67">
        <v>13857</v>
      </c>
      <c r="N107" s="66">
        <v>41016</v>
      </c>
      <c r="O107" s="66">
        <v>5730</v>
      </c>
      <c r="P107" s="39">
        <v>35286</v>
      </c>
      <c r="Q107" s="67">
        <f t="shared" si="21"/>
        <v>463</v>
      </c>
      <c r="R107" s="39">
        <v>39550</v>
      </c>
      <c r="S107" s="40"/>
      <c r="T107" s="357"/>
    </row>
    <row r="108" spans="1:20" ht="19.5" customHeight="1" x14ac:dyDescent="0.15">
      <c r="A108" s="728"/>
      <c r="B108" s="738" t="s">
        <v>205</v>
      </c>
      <c r="C108" s="739"/>
      <c r="D108" s="740"/>
      <c r="E108" s="67">
        <f t="shared" ref="E108:P108" si="23">SUM(E100,E101,E102,E106,E107)</f>
        <v>21827746</v>
      </c>
      <c r="F108" s="66">
        <f t="shared" si="23"/>
        <v>45811657</v>
      </c>
      <c r="G108" s="66">
        <f t="shared" si="23"/>
        <v>2712887</v>
      </c>
      <c r="H108" s="39">
        <f t="shared" si="23"/>
        <v>43098770</v>
      </c>
      <c r="I108" s="67">
        <f t="shared" si="23"/>
        <v>22964585</v>
      </c>
      <c r="J108" s="66">
        <f t="shared" si="23"/>
        <v>162982</v>
      </c>
      <c r="K108" s="66">
        <f t="shared" si="23"/>
        <v>22801603</v>
      </c>
      <c r="L108" s="39">
        <f t="shared" si="23"/>
        <v>17321170</v>
      </c>
      <c r="M108" s="67">
        <f t="shared" si="23"/>
        <v>14952</v>
      </c>
      <c r="N108" s="66">
        <f t="shared" si="23"/>
        <v>46235</v>
      </c>
      <c r="O108" s="66">
        <f t="shared" si="23"/>
        <v>5765</v>
      </c>
      <c r="P108" s="39">
        <f t="shared" si="23"/>
        <v>40470</v>
      </c>
      <c r="Q108" s="67">
        <f t="shared" si="21"/>
        <v>501</v>
      </c>
      <c r="R108" s="39">
        <f>MAX('土地の概要（市町村別・雑種地）'!M24:M42)</f>
        <v>22794</v>
      </c>
      <c r="S108" s="40"/>
      <c r="T108" s="357"/>
    </row>
    <row r="109" spans="1:20" ht="19.5" customHeight="1" x14ac:dyDescent="0.15">
      <c r="A109" s="728" t="s">
        <v>162</v>
      </c>
      <c r="B109" s="729"/>
      <c r="C109" s="729"/>
      <c r="D109" s="730"/>
      <c r="E109" s="502">
        <v>909808532</v>
      </c>
      <c r="F109" s="483"/>
      <c r="G109" s="481"/>
      <c r="H109" s="482"/>
      <c r="I109" s="480"/>
      <c r="J109" s="483"/>
      <c r="K109" s="483"/>
      <c r="L109" s="482"/>
      <c r="M109" s="67">
        <v>323106</v>
      </c>
      <c r="N109" s="481"/>
      <c r="O109" s="483"/>
      <c r="P109" s="482"/>
      <c r="Q109" s="481"/>
      <c r="R109" s="482"/>
      <c r="S109" s="40"/>
      <c r="T109" s="357"/>
    </row>
    <row r="110" spans="1:20" ht="19.5" customHeight="1" x14ac:dyDescent="0.15">
      <c r="A110" s="741" t="s">
        <v>217</v>
      </c>
      <c r="B110" s="742"/>
      <c r="C110" s="742"/>
      <c r="D110" s="743"/>
      <c r="E110" s="92">
        <v>2715383009</v>
      </c>
      <c r="F110" s="93">
        <v>2896466517</v>
      </c>
      <c r="G110" s="93">
        <v>178801439</v>
      </c>
      <c r="H110" s="41">
        <v>2717665078</v>
      </c>
      <c r="I110" s="92">
        <v>497349405</v>
      </c>
      <c r="J110" s="93">
        <v>11137390</v>
      </c>
      <c r="K110" s="93">
        <v>486212015</v>
      </c>
      <c r="L110" s="41">
        <v>215631151</v>
      </c>
      <c r="M110" s="92">
        <v>420797</v>
      </c>
      <c r="N110" s="93">
        <v>753037</v>
      </c>
      <c r="O110" s="93">
        <v>73491</v>
      </c>
      <c r="P110" s="41">
        <v>679546</v>
      </c>
      <c r="Q110" s="92">
        <v>171</v>
      </c>
      <c r="R110" s="41"/>
      <c r="S110" s="500"/>
      <c r="T110" s="358"/>
    </row>
    <row r="111" spans="1:20" ht="19.5" customHeight="1" x14ac:dyDescent="0.15">
      <c r="A111" s="741" t="s">
        <v>360</v>
      </c>
      <c r="B111" s="742"/>
      <c r="C111" s="742"/>
      <c r="D111" s="743"/>
      <c r="E111" s="92">
        <v>2714849384</v>
      </c>
      <c r="F111" s="93">
        <v>2896723238</v>
      </c>
      <c r="G111" s="93">
        <v>178867670</v>
      </c>
      <c r="H111" s="41">
        <v>2717855568</v>
      </c>
      <c r="I111" s="92">
        <v>495039371</v>
      </c>
      <c r="J111" s="93">
        <v>11102647</v>
      </c>
      <c r="K111" s="93">
        <v>483936724</v>
      </c>
      <c r="L111" s="41">
        <v>214040943</v>
      </c>
      <c r="M111" s="92">
        <v>420079</v>
      </c>
      <c r="N111" s="93">
        <v>752688</v>
      </c>
      <c r="O111" s="93">
        <v>73292</v>
      </c>
      <c r="P111" s="41">
        <v>679396</v>
      </c>
      <c r="Q111" s="92">
        <v>171</v>
      </c>
      <c r="R111" s="41"/>
      <c r="S111" s="500"/>
      <c r="T111" s="358"/>
    </row>
    <row r="113" spans="4:20" ht="22.15" customHeight="1" x14ac:dyDescent="0.15">
      <c r="D113" s="35" t="s">
        <v>651</v>
      </c>
      <c r="E113" s="35" t="s">
        <v>643</v>
      </c>
      <c r="F113" s="35" t="s">
        <v>644</v>
      </c>
      <c r="G113" s="35" t="s">
        <v>645</v>
      </c>
      <c r="H113" s="35" t="s">
        <v>646</v>
      </c>
      <c r="I113" s="35" t="s">
        <v>647</v>
      </c>
      <c r="J113" s="35" t="s">
        <v>648</v>
      </c>
      <c r="K113" s="35" t="s">
        <v>649</v>
      </c>
      <c r="L113" s="35" t="s">
        <v>650</v>
      </c>
      <c r="M113" s="35" t="s">
        <v>652</v>
      </c>
      <c r="N113" s="35" t="s">
        <v>653</v>
      </c>
      <c r="O113" s="35" t="s">
        <v>654</v>
      </c>
      <c r="P113" s="35" t="s">
        <v>655</v>
      </c>
      <c r="Q113" s="35" t="s">
        <v>656</v>
      </c>
      <c r="R113" s="35" t="s">
        <v>656</v>
      </c>
      <c r="S113" s="35" t="s">
        <v>658</v>
      </c>
      <c r="T113" s="35" t="s">
        <v>656</v>
      </c>
    </row>
    <row r="114" spans="4:20" ht="22.15" customHeight="1" x14ac:dyDescent="0.15">
      <c r="E114" s="340" t="s">
        <v>659</v>
      </c>
      <c r="M114" s="340" t="s">
        <v>659</v>
      </c>
      <c r="R114" s="340" t="s">
        <v>657</v>
      </c>
    </row>
  </sheetData>
  <mergeCells count="156">
    <mergeCell ref="B26:D26"/>
    <mergeCell ref="B27:D27"/>
    <mergeCell ref="A58:D58"/>
    <mergeCell ref="B70:D70"/>
    <mergeCell ref="B71:D71"/>
    <mergeCell ref="A57:D57"/>
    <mergeCell ref="B52:D52"/>
    <mergeCell ref="B53:D53"/>
    <mergeCell ref="B54:D54"/>
    <mergeCell ref="B55:D55"/>
    <mergeCell ref="B50:D50"/>
    <mergeCell ref="B49:D49"/>
    <mergeCell ref="B51:D51"/>
    <mergeCell ref="B33:D33"/>
    <mergeCell ref="B34:D34"/>
    <mergeCell ref="A37:D37"/>
    <mergeCell ref="A49:A51"/>
    <mergeCell ref="C29:C32"/>
    <mergeCell ref="B28:B32"/>
    <mergeCell ref="C28:D28"/>
    <mergeCell ref="B83:D83"/>
    <mergeCell ref="B85:D85"/>
    <mergeCell ref="A93:D93"/>
    <mergeCell ref="A94:D94"/>
    <mergeCell ref="A95:D95"/>
    <mergeCell ref="A96:A97"/>
    <mergeCell ref="B91:D91"/>
    <mergeCell ref="B92:D92"/>
    <mergeCell ref="A63:A71"/>
    <mergeCell ref="A72:D72"/>
    <mergeCell ref="A73:D73"/>
    <mergeCell ref="A78:D78"/>
    <mergeCell ref="A74:D74"/>
    <mergeCell ref="B63:D63"/>
    <mergeCell ref="B64:D64"/>
    <mergeCell ref="B65:B69"/>
    <mergeCell ref="C65:D65"/>
    <mergeCell ref="C66:C69"/>
    <mergeCell ref="B84:D84"/>
    <mergeCell ref="B87:D87"/>
    <mergeCell ref="A82:D82"/>
    <mergeCell ref="A83:A85"/>
    <mergeCell ref="A86:A88"/>
    <mergeCell ref="A89:A92"/>
    <mergeCell ref="B86:D86"/>
    <mergeCell ref="B88:D88"/>
    <mergeCell ref="B89:D89"/>
    <mergeCell ref="B90:D90"/>
    <mergeCell ref="B107:D107"/>
    <mergeCell ref="A100:A108"/>
    <mergeCell ref="A109:D109"/>
    <mergeCell ref="B100:D100"/>
    <mergeCell ref="B101:D101"/>
    <mergeCell ref="B102:B106"/>
    <mergeCell ref="C102:D102"/>
    <mergeCell ref="C103:C106"/>
    <mergeCell ref="B96:D96"/>
    <mergeCell ref="B97:D97"/>
    <mergeCell ref="B108:D108"/>
    <mergeCell ref="N79:N80"/>
    <mergeCell ref="O79:O80"/>
    <mergeCell ref="L79:L80"/>
    <mergeCell ref="M79:M80"/>
    <mergeCell ref="P79:P80"/>
    <mergeCell ref="Q79:R79"/>
    <mergeCell ref="S78:T78"/>
    <mergeCell ref="E79:E80"/>
    <mergeCell ref="F79:F80"/>
    <mergeCell ref="G79:G80"/>
    <mergeCell ref="H79:H80"/>
    <mergeCell ref="I79:I80"/>
    <mergeCell ref="J79:J80"/>
    <mergeCell ref="K79:K80"/>
    <mergeCell ref="E78:H78"/>
    <mergeCell ref="I78:L78"/>
    <mergeCell ref="M78:P78"/>
    <mergeCell ref="Q78:R78"/>
    <mergeCell ref="P42:P43"/>
    <mergeCell ref="Q42:R42"/>
    <mergeCell ref="A45:D45"/>
    <mergeCell ref="A46:A48"/>
    <mergeCell ref="L42:L43"/>
    <mergeCell ref="M42:M43"/>
    <mergeCell ref="N42:N43"/>
    <mergeCell ref="O42:O43"/>
    <mergeCell ref="E42:E43"/>
    <mergeCell ref="F42:F43"/>
    <mergeCell ref="K42:K43"/>
    <mergeCell ref="G42:G43"/>
    <mergeCell ref="H42:H43"/>
    <mergeCell ref="I42:I43"/>
    <mergeCell ref="J42:J43"/>
    <mergeCell ref="B47:D47"/>
    <mergeCell ref="B46:D46"/>
    <mergeCell ref="B48:D48"/>
    <mergeCell ref="S4:T4"/>
    <mergeCell ref="Q5:R5"/>
    <mergeCell ref="I5:I6"/>
    <mergeCell ref="A41:D41"/>
    <mergeCell ref="E41:H41"/>
    <mergeCell ref="I41:L41"/>
    <mergeCell ref="M41:P41"/>
    <mergeCell ref="Q41:R41"/>
    <mergeCell ref="S41:T41"/>
    <mergeCell ref="E4:H4"/>
    <mergeCell ref="I4:L4"/>
    <mergeCell ref="M4:P4"/>
    <mergeCell ref="Q4:R4"/>
    <mergeCell ref="M5:M6"/>
    <mergeCell ref="N5:N6"/>
    <mergeCell ref="O5:O6"/>
    <mergeCell ref="P5:P6"/>
    <mergeCell ref="J5:J6"/>
    <mergeCell ref="K5:K6"/>
    <mergeCell ref="L5:L6"/>
    <mergeCell ref="G5:G6"/>
    <mergeCell ref="H5:H6"/>
    <mergeCell ref="E5:E6"/>
    <mergeCell ref="F5:F6"/>
    <mergeCell ref="A111:D111"/>
    <mergeCell ref="A4:D4"/>
    <mergeCell ref="A8:D8"/>
    <mergeCell ref="A19:D19"/>
    <mergeCell ref="A20:D20"/>
    <mergeCell ref="A9:A11"/>
    <mergeCell ref="A35:D35"/>
    <mergeCell ref="A36:D36"/>
    <mergeCell ref="A15:A18"/>
    <mergeCell ref="A12:A14"/>
    <mergeCell ref="A26:A34"/>
    <mergeCell ref="A59:A60"/>
    <mergeCell ref="A61:D61"/>
    <mergeCell ref="A62:D62"/>
    <mergeCell ref="B59:D59"/>
    <mergeCell ref="B60:D60"/>
    <mergeCell ref="A52:A55"/>
    <mergeCell ref="A56:D56"/>
    <mergeCell ref="B11:D11"/>
    <mergeCell ref="B12:D12"/>
    <mergeCell ref="B14:D14"/>
    <mergeCell ref="A110:D110"/>
    <mergeCell ref="A98:D98"/>
    <mergeCell ref="A99:D99"/>
    <mergeCell ref="B9:D9"/>
    <mergeCell ref="A22:A23"/>
    <mergeCell ref="A21:D21"/>
    <mergeCell ref="A24:D24"/>
    <mergeCell ref="A25:D25"/>
    <mergeCell ref="B22:D22"/>
    <mergeCell ref="B23:D23"/>
    <mergeCell ref="B10:D10"/>
    <mergeCell ref="B13:D13"/>
    <mergeCell ref="B15:D15"/>
    <mergeCell ref="B16:D16"/>
    <mergeCell ref="B17:D17"/>
    <mergeCell ref="B18:D18"/>
  </mergeCells>
  <phoneticPr fontId="2"/>
  <printOptions horizontalCentered="1"/>
  <pageMargins left="0.51181102362204722" right="0.51181102362204722" top="0.51181102362204722" bottom="0.27559055118110237" header="0.51181102362204722" footer="0.19685039370078741"/>
  <pageSetup paperSize="9" scale="74" firstPageNumber="128" orientation="landscape" useFirstPageNumber="1" r:id="rId1"/>
  <headerFooter alignWithMargins="0">
    <oddFooter>&amp;C&amp;P</oddFooter>
  </headerFooter>
  <rowBreaks count="2" manualBreakCount="2">
    <brk id="37" max="16383" man="1"/>
    <brk id="7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49"/>
  <sheetViews>
    <sheetView showZeros="0" view="pageBreakPreview" zoomScaleNormal="100" zoomScaleSheetLayoutView="100" workbookViewId="0">
      <pane xSplit="1" ySplit="8" topLeftCell="B9" activePane="bottomRight" state="frozen"/>
      <selection activeCell="A4" sqref="A4:E15"/>
      <selection pane="topRight" activeCell="A4" sqref="A4:E15"/>
      <selection pane="bottomLeft" activeCell="A4" sqref="A4:E15"/>
      <selection pane="bottomRight" activeCell="B45" sqref="B45:O45"/>
    </sheetView>
  </sheetViews>
  <sheetFormatPr defaultColWidth="8.875" defaultRowHeight="10.9" customHeight="1" x14ac:dyDescent="0.15"/>
  <cols>
    <col min="1" max="1" width="10.125" style="304" customWidth="1"/>
    <col min="2" max="7" width="13.875" style="304" customWidth="1"/>
    <col min="8" max="8" width="10.125" style="304" customWidth="1"/>
    <col min="9" max="15" width="11.875" style="304" customWidth="1"/>
    <col min="16" max="17" width="8.875" style="304" customWidth="1"/>
    <col min="18" max="18" width="10" style="304" bestFit="1" customWidth="1"/>
    <col min="19" max="19" width="10.25" style="304" bestFit="1" customWidth="1"/>
    <col min="20" max="16384" width="8.875" style="304"/>
  </cols>
  <sheetData>
    <row r="1" spans="1:19" ht="15" customHeight="1" x14ac:dyDescent="0.15">
      <c r="A1" s="503" t="s">
        <v>580</v>
      </c>
      <c r="B1" s="504"/>
      <c r="C1" s="504"/>
    </row>
    <row r="2" spans="1:19" ht="10.9" customHeight="1" x14ac:dyDescent="0.15">
      <c r="B2" s="504"/>
      <c r="C2" s="504"/>
    </row>
    <row r="3" spans="1:19" s="301" customFormat="1" ht="15.95" customHeight="1" x14ac:dyDescent="0.15">
      <c r="A3" s="301" t="s">
        <v>579</v>
      </c>
      <c r="C3" s="504"/>
      <c r="H3" s="301" t="s">
        <v>578</v>
      </c>
    </row>
    <row r="4" spans="1:19" s="301" customFormat="1" ht="15.95" customHeight="1" x14ac:dyDescent="0.15">
      <c r="A4" s="505" t="s">
        <v>132</v>
      </c>
      <c r="B4" s="788" t="s">
        <v>112</v>
      </c>
      <c r="C4" s="789"/>
      <c r="D4" s="790"/>
      <c r="E4" s="788" t="s">
        <v>113</v>
      </c>
      <c r="F4" s="789"/>
      <c r="G4" s="790"/>
      <c r="H4" s="505" t="s">
        <v>132</v>
      </c>
      <c r="I4" s="788" t="s">
        <v>114</v>
      </c>
      <c r="J4" s="789"/>
      <c r="K4" s="790"/>
      <c r="L4" s="788" t="s">
        <v>115</v>
      </c>
      <c r="M4" s="790"/>
      <c r="N4" s="798" t="s">
        <v>108</v>
      </c>
      <c r="O4" s="170" t="s">
        <v>115</v>
      </c>
    </row>
    <row r="5" spans="1:19" s="301" customFormat="1" ht="15.95" customHeight="1" x14ac:dyDescent="0.15">
      <c r="A5" s="506"/>
      <c r="B5" s="791"/>
      <c r="C5" s="792"/>
      <c r="D5" s="793"/>
      <c r="E5" s="791"/>
      <c r="F5" s="792"/>
      <c r="G5" s="793"/>
      <c r="H5" s="506"/>
      <c r="I5" s="791"/>
      <c r="J5" s="792"/>
      <c r="K5" s="793"/>
      <c r="L5" s="791"/>
      <c r="M5" s="793"/>
      <c r="N5" s="797"/>
      <c r="O5" s="799" t="s">
        <v>108</v>
      </c>
    </row>
    <row r="6" spans="1:19" s="168" customFormat="1" ht="15.95" customHeight="1" x14ac:dyDescent="0.15">
      <c r="A6" s="171"/>
      <c r="B6" s="794" t="s">
        <v>133</v>
      </c>
      <c r="C6" s="784" t="s">
        <v>479</v>
      </c>
      <c r="D6" s="786" t="s">
        <v>480</v>
      </c>
      <c r="E6" s="796" t="s">
        <v>136</v>
      </c>
      <c r="F6" s="784" t="s">
        <v>479</v>
      </c>
      <c r="G6" s="786" t="s">
        <v>480</v>
      </c>
      <c r="H6" s="171"/>
      <c r="I6" s="796" t="s">
        <v>137</v>
      </c>
      <c r="J6" s="784" t="s">
        <v>479</v>
      </c>
      <c r="K6" s="786" t="s">
        <v>480</v>
      </c>
      <c r="L6" s="486" t="s">
        <v>138</v>
      </c>
      <c r="M6" s="172" t="s">
        <v>139</v>
      </c>
      <c r="N6" s="797"/>
      <c r="O6" s="800"/>
    </row>
    <row r="7" spans="1:19" s="168" customFormat="1" ht="15.95" customHeight="1" x14ac:dyDescent="0.15">
      <c r="A7" s="171"/>
      <c r="B7" s="795"/>
      <c r="C7" s="785"/>
      <c r="D7" s="787"/>
      <c r="E7" s="797"/>
      <c r="F7" s="785"/>
      <c r="G7" s="787"/>
      <c r="H7" s="171"/>
      <c r="I7" s="797"/>
      <c r="J7" s="785"/>
      <c r="K7" s="787"/>
      <c r="L7" s="173" t="s">
        <v>140</v>
      </c>
      <c r="M7" s="174" t="s">
        <v>141</v>
      </c>
      <c r="N7" s="173" t="s">
        <v>140</v>
      </c>
      <c r="O7" s="174" t="s">
        <v>142</v>
      </c>
    </row>
    <row r="8" spans="1:19" s="508" customFormat="1" ht="15.95" customHeight="1" x14ac:dyDescent="0.15">
      <c r="A8" s="507" t="s">
        <v>143</v>
      </c>
      <c r="B8" s="176" t="s">
        <v>144</v>
      </c>
      <c r="C8" s="177" t="s">
        <v>145</v>
      </c>
      <c r="D8" s="178" t="s">
        <v>146</v>
      </c>
      <c r="E8" s="176" t="s">
        <v>147</v>
      </c>
      <c r="F8" s="177" t="s">
        <v>148</v>
      </c>
      <c r="G8" s="178" t="s">
        <v>149</v>
      </c>
      <c r="H8" s="507" t="s">
        <v>143</v>
      </c>
      <c r="I8" s="176" t="s">
        <v>150</v>
      </c>
      <c r="J8" s="177" t="s">
        <v>151</v>
      </c>
      <c r="K8" s="178" t="s">
        <v>152</v>
      </c>
      <c r="L8" s="176" t="s">
        <v>153</v>
      </c>
      <c r="M8" s="178" t="s">
        <v>154</v>
      </c>
      <c r="N8" s="176" t="s">
        <v>155</v>
      </c>
      <c r="O8" s="178" t="s">
        <v>308</v>
      </c>
    </row>
    <row r="9" spans="1:19" s="301" customFormat="1" ht="15.95" customHeight="1" x14ac:dyDescent="0.15">
      <c r="A9" s="509" t="s">
        <v>55</v>
      </c>
      <c r="B9" s="510">
        <v>43672800</v>
      </c>
      <c r="C9" s="511">
        <v>1072916</v>
      </c>
      <c r="D9" s="512">
        <v>42599884</v>
      </c>
      <c r="E9" s="513">
        <v>3606067</v>
      </c>
      <c r="F9" s="514">
        <v>83596</v>
      </c>
      <c r="G9" s="512">
        <v>3522471</v>
      </c>
      <c r="H9" s="509" t="s">
        <v>55</v>
      </c>
      <c r="I9" s="513">
        <v>35132</v>
      </c>
      <c r="J9" s="514">
        <v>1297</v>
      </c>
      <c r="K9" s="512">
        <v>33835</v>
      </c>
      <c r="L9" s="186">
        <f>E9*1000/B9*1000</f>
        <v>82570.089392024325</v>
      </c>
      <c r="M9" s="512">
        <v>135</v>
      </c>
      <c r="N9" s="515">
        <v>82532</v>
      </c>
      <c r="O9" s="199">
        <f>L9/N9*100</f>
        <v>100.04615105901267</v>
      </c>
      <c r="Q9" s="302"/>
      <c r="R9" s="303"/>
      <c r="S9" s="303"/>
    </row>
    <row r="10" spans="1:19" s="301" customFormat="1" ht="15.95" customHeight="1" x14ac:dyDescent="0.15">
      <c r="A10" s="516" t="s">
        <v>56</v>
      </c>
      <c r="B10" s="517">
        <v>5611779</v>
      </c>
      <c r="C10" s="518">
        <v>252749</v>
      </c>
      <c r="D10" s="519">
        <v>5359030</v>
      </c>
      <c r="E10" s="517">
        <v>317722</v>
      </c>
      <c r="F10" s="518">
        <v>12483</v>
      </c>
      <c r="G10" s="519">
        <v>305239</v>
      </c>
      <c r="H10" s="516" t="s">
        <v>56</v>
      </c>
      <c r="I10" s="517">
        <v>4765</v>
      </c>
      <c r="J10" s="518">
        <v>341</v>
      </c>
      <c r="K10" s="519">
        <v>4424</v>
      </c>
      <c r="L10" s="186">
        <f t="shared" ref="L10:L42" si="0">E10*1000/B10*1000</f>
        <v>56616.983669527966</v>
      </c>
      <c r="M10" s="519">
        <v>98</v>
      </c>
      <c r="N10" s="520">
        <v>56501</v>
      </c>
      <c r="O10" s="196">
        <f t="shared" ref="O10:O44" si="1">L10/N10*100</f>
        <v>100.20527719779821</v>
      </c>
      <c r="Q10" s="302"/>
      <c r="R10" s="303"/>
      <c r="S10" s="303"/>
    </row>
    <row r="11" spans="1:19" s="301" customFormat="1" ht="15.95" customHeight="1" x14ac:dyDescent="0.15">
      <c r="A11" s="516" t="s">
        <v>57</v>
      </c>
      <c r="B11" s="517">
        <v>2903101</v>
      </c>
      <c r="C11" s="518">
        <v>112700</v>
      </c>
      <c r="D11" s="519">
        <v>2790401</v>
      </c>
      <c r="E11" s="517">
        <v>173712</v>
      </c>
      <c r="F11" s="518">
        <v>6660</v>
      </c>
      <c r="G11" s="519">
        <v>167052</v>
      </c>
      <c r="H11" s="516" t="s">
        <v>57</v>
      </c>
      <c r="I11" s="517">
        <v>2605</v>
      </c>
      <c r="J11" s="518">
        <v>119</v>
      </c>
      <c r="K11" s="519">
        <v>2486</v>
      </c>
      <c r="L11" s="186">
        <f t="shared" si="0"/>
        <v>59836.705646823859</v>
      </c>
      <c r="M11" s="519">
        <v>108</v>
      </c>
      <c r="N11" s="520">
        <v>59707</v>
      </c>
      <c r="O11" s="196">
        <f t="shared" si="1"/>
        <v>100.21723691832425</v>
      </c>
      <c r="Q11" s="302"/>
      <c r="R11" s="303"/>
      <c r="S11" s="303"/>
    </row>
    <row r="12" spans="1:19" s="301" customFormat="1" ht="15.95" customHeight="1" x14ac:dyDescent="0.15">
      <c r="A12" s="516" t="s">
        <v>434</v>
      </c>
      <c r="B12" s="517">
        <v>133512154</v>
      </c>
      <c r="C12" s="518">
        <v>2314628</v>
      </c>
      <c r="D12" s="519">
        <v>131197526</v>
      </c>
      <c r="E12" s="517">
        <v>11870224</v>
      </c>
      <c r="F12" s="518">
        <v>196753</v>
      </c>
      <c r="G12" s="519">
        <v>11673471</v>
      </c>
      <c r="H12" s="516" t="s">
        <v>434</v>
      </c>
      <c r="I12" s="517">
        <v>104122</v>
      </c>
      <c r="J12" s="518">
        <v>3003</v>
      </c>
      <c r="K12" s="519">
        <v>101119</v>
      </c>
      <c r="L12" s="186">
        <f t="shared" si="0"/>
        <v>88907.441340508973</v>
      </c>
      <c r="M12" s="519">
        <v>147</v>
      </c>
      <c r="N12" s="520">
        <v>88830</v>
      </c>
      <c r="O12" s="196">
        <f t="shared" si="1"/>
        <v>100.08717926433522</v>
      </c>
      <c r="Q12" s="302"/>
      <c r="R12" s="303"/>
      <c r="S12" s="303"/>
    </row>
    <row r="13" spans="1:19" s="301" customFormat="1" ht="15.95" customHeight="1" x14ac:dyDescent="0.15">
      <c r="A13" s="516" t="s">
        <v>59</v>
      </c>
      <c r="B13" s="517">
        <v>82524697</v>
      </c>
      <c r="C13" s="518">
        <v>1708190</v>
      </c>
      <c r="D13" s="519">
        <v>80816507</v>
      </c>
      <c r="E13" s="517">
        <v>6786743</v>
      </c>
      <c r="F13" s="518">
        <v>142292</v>
      </c>
      <c r="G13" s="519">
        <v>6644451</v>
      </c>
      <c r="H13" s="516" t="s">
        <v>59</v>
      </c>
      <c r="I13" s="517">
        <v>68100</v>
      </c>
      <c r="J13" s="518">
        <v>2247</v>
      </c>
      <c r="K13" s="519">
        <v>65853</v>
      </c>
      <c r="L13" s="186">
        <f t="shared" si="0"/>
        <v>82238.932667635236</v>
      </c>
      <c r="M13" s="519">
        <v>132</v>
      </c>
      <c r="N13" s="520">
        <v>82263</v>
      </c>
      <c r="O13" s="196">
        <f t="shared" si="1"/>
        <v>99.970743429774302</v>
      </c>
      <c r="Q13" s="302"/>
      <c r="R13" s="303"/>
      <c r="S13" s="303"/>
    </row>
    <row r="14" spans="1:19" s="301" customFormat="1" ht="15.95" customHeight="1" x14ac:dyDescent="0.15">
      <c r="A14" s="516" t="s">
        <v>60</v>
      </c>
      <c r="B14" s="517">
        <v>8948620</v>
      </c>
      <c r="C14" s="518">
        <v>602944</v>
      </c>
      <c r="D14" s="519">
        <v>8345676</v>
      </c>
      <c r="E14" s="517">
        <v>485804</v>
      </c>
      <c r="F14" s="518">
        <v>31048</v>
      </c>
      <c r="G14" s="519">
        <v>454756</v>
      </c>
      <c r="H14" s="516" t="s">
        <v>60</v>
      </c>
      <c r="I14" s="517">
        <v>7823</v>
      </c>
      <c r="J14" s="518">
        <v>642</v>
      </c>
      <c r="K14" s="519">
        <v>7181</v>
      </c>
      <c r="L14" s="186">
        <f t="shared" si="0"/>
        <v>54288.14722270026</v>
      </c>
      <c r="M14" s="519">
        <v>106</v>
      </c>
      <c r="N14" s="521">
        <v>54388</v>
      </c>
      <c r="O14" s="196">
        <f t="shared" si="1"/>
        <v>99.816406602008271</v>
      </c>
      <c r="Q14" s="302"/>
      <c r="R14" s="303"/>
      <c r="S14" s="303"/>
    </row>
    <row r="15" spans="1:19" s="301" customFormat="1" ht="15.95" customHeight="1" x14ac:dyDescent="0.15">
      <c r="A15" s="516" t="s">
        <v>61</v>
      </c>
      <c r="B15" s="517">
        <v>38075885</v>
      </c>
      <c r="C15" s="518">
        <v>1521726</v>
      </c>
      <c r="D15" s="519">
        <v>36554159</v>
      </c>
      <c r="E15" s="517">
        <v>2490552</v>
      </c>
      <c r="F15" s="518">
        <v>87266</v>
      </c>
      <c r="G15" s="519">
        <v>2403286</v>
      </c>
      <c r="H15" s="516" t="s">
        <v>61</v>
      </c>
      <c r="I15" s="517">
        <v>26363</v>
      </c>
      <c r="J15" s="518">
        <v>1465</v>
      </c>
      <c r="K15" s="519">
        <v>24898</v>
      </c>
      <c r="L15" s="186">
        <f t="shared" si="0"/>
        <v>65410.219618007563</v>
      </c>
      <c r="M15" s="519">
        <v>113</v>
      </c>
      <c r="N15" s="520">
        <v>65330</v>
      </c>
      <c r="O15" s="196">
        <f t="shared" si="1"/>
        <v>100.12279139447047</v>
      </c>
      <c r="Q15" s="302"/>
      <c r="R15" s="303"/>
      <c r="S15" s="303"/>
    </row>
    <row r="16" spans="1:19" s="301" customFormat="1" ht="15.95" customHeight="1" x14ac:dyDescent="0.15">
      <c r="A16" s="516" t="s">
        <v>62</v>
      </c>
      <c r="B16" s="517">
        <v>136525749</v>
      </c>
      <c r="C16" s="518">
        <v>3113705</v>
      </c>
      <c r="D16" s="519">
        <v>133412044</v>
      </c>
      <c r="E16" s="517">
        <v>10206557</v>
      </c>
      <c r="F16" s="518">
        <v>229715</v>
      </c>
      <c r="G16" s="519">
        <v>9976842</v>
      </c>
      <c r="H16" s="516" t="s">
        <v>62</v>
      </c>
      <c r="I16" s="517">
        <v>97021</v>
      </c>
      <c r="J16" s="518">
        <v>3486</v>
      </c>
      <c r="K16" s="519">
        <v>93535</v>
      </c>
      <c r="L16" s="186">
        <f t="shared" si="0"/>
        <v>74759.208975297399</v>
      </c>
      <c r="M16" s="519">
        <v>141</v>
      </c>
      <c r="N16" s="520">
        <v>74732</v>
      </c>
      <c r="O16" s="196">
        <f t="shared" si="1"/>
        <v>100.03640873427366</v>
      </c>
      <c r="Q16" s="302"/>
      <c r="R16" s="303"/>
      <c r="S16" s="303"/>
    </row>
    <row r="17" spans="1:19" s="301" customFormat="1" ht="15.95" customHeight="1" x14ac:dyDescent="0.15">
      <c r="A17" s="516" t="s">
        <v>63</v>
      </c>
      <c r="B17" s="517">
        <v>6462470</v>
      </c>
      <c r="C17" s="518">
        <v>422278</v>
      </c>
      <c r="D17" s="519">
        <v>6040192</v>
      </c>
      <c r="E17" s="517">
        <v>439329</v>
      </c>
      <c r="F17" s="518">
        <v>28537</v>
      </c>
      <c r="G17" s="519">
        <v>410792</v>
      </c>
      <c r="H17" s="516" t="s">
        <v>63</v>
      </c>
      <c r="I17" s="517">
        <v>6623</v>
      </c>
      <c r="J17" s="518">
        <v>436</v>
      </c>
      <c r="K17" s="519">
        <v>6187</v>
      </c>
      <c r="L17" s="186">
        <f t="shared" si="0"/>
        <v>67981.592177603918</v>
      </c>
      <c r="M17" s="519">
        <v>125</v>
      </c>
      <c r="N17" s="520">
        <v>67812</v>
      </c>
      <c r="O17" s="196">
        <f t="shared" si="1"/>
        <v>100.25009169115189</v>
      </c>
      <c r="Q17" s="302"/>
      <c r="R17" s="303"/>
      <c r="S17" s="303"/>
    </row>
    <row r="18" spans="1:19" s="301" customFormat="1" ht="15.95" customHeight="1" x14ac:dyDescent="0.15">
      <c r="A18" s="516" t="s">
        <v>64</v>
      </c>
      <c r="B18" s="517">
        <v>1478076</v>
      </c>
      <c r="C18" s="518">
        <v>79788</v>
      </c>
      <c r="D18" s="519">
        <v>1398288</v>
      </c>
      <c r="E18" s="517">
        <v>84915</v>
      </c>
      <c r="F18" s="518">
        <v>4374</v>
      </c>
      <c r="G18" s="519">
        <v>80541</v>
      </c>
      <c r="H18" s="516" t="s">
        <v>64</v>
      </c>
      <c r="I18" s="517">
        <v>1377</v>
      </c>
      <c r="J18" s="518">
        <v>81</v>
      </c>
      <c r="K18" s="519">
        <v>1296</v>
      </c>
      <c r="L18" s="186">
        <f t="shared" si="0"/>
        <v>57449.684589966957</v>
      </c>
      <c r="M18" s="519">
        <v>105</v>
      </c>
      <c r="N18" s="520">
        <v>55296</v>
      </c>
      <c r="O18" s="196">
        <f t="shared" si="1"/>
        <v>103.89482890257335</v>
      </c>
      <c r="Q18" s="302"/>
      <c r="R18" s="303"/>
      <c r="S18" s="303"/>
    </row>
    <row r="19" spans="1:19" s="301" customFormat="1" ht="15.95" customHeight="1" x14ac:dyDescent="0.15">
      <c r="A19" s="516" t="s">
        <v>65</v>
      </c>
      <c r="B19" s="521">
        <v>16761417</v>
      </c>
      <c r="C19" s="522">
        <v>621455</v>
      </c>
      <c r="D19" s="523">
        <v>16139962</v>
      </c>
      <c r="E19" s="521">
        <v>1010839</v>
      </c>
      <c r="F19" s="522">
        <v>34552</v>
      </c>
      <c r="G19" s="523">
        <v>976287</v>
      </c>
      <c r="H19" s="516" t="s">
        <v>65</v>
      </c>
      <c r="I19" s="521">
        <v>11781</v>
      </c>
      <c r="J19" s="522">
        <v>612</v>
      </c>
      <c r="K19" s="523">
        <v>11169</v>
      </c>
      <c r="L19" s="186">
        <f t="shared" si="0"/>
        <v>60307.49070916856</v>
      </c>
      <c r="M19" s="523">
        <v>116</v>
      </c>
      <c r="N19" s="524">
        <v>60295</v>
      </c>
      <c r="O19" s="197">
        <f t="shared" si="1"/>
        <v>100.02071599497231</v>
      </c>
      <c r="Q19" s="302"/>
      <c r="R19" s="303"/>
      <c r="S19" s="303"/>
    </row>
    <row r="20" spans="1:19" s="301" customFormat="1" ht="15.95" customHeight="1" x14ac:dyDescent="0.15">
      <c r="A20" s="516" t="s">
        <v>382</v>
      </c>
      <c r="B20" s="525">
        <v>50242773</v>
      </c>
      <c r="C20" s="518">
        <v>1065221</v>
      </c>
      <c r="D20" s="519">
        <v>49177552</v>
      </c>
      <c r="E20" s="525">
        <v>3435040</v>
      </c>
      <c r="F20" s="518">
        <v>67536</v>
      </c>
      <c r="G20" s="519">
        <v>3367504</v>
      </c>
      <c r="H20" s="516" t="s">
        <v>382</v>
      </c>
      <c r="I20" s="517">
        <v>39987</v>
      </c>
      <c r="J20" s="518">
        <v>1264</v>
      </c>
      <c r="K20" s="519">
        <v>38723</v>
      </c>
      <c r="L20" s="186">
        <f t="shared" si="0"/>
        <v>68368.837842608729</v>
      </c>
      <c r="M20" s="519">
        <v>124</v>
      </c>
      <c r="N20" s="526">
        <v>68362</v>
      </c>
      <c r="O20" s="197">
        <f t="shared" si="1"/>
        <v>100.01000240280963</v>
      </c>
      <c r="Q20" s="302"/>
      <c r="R20" s="303"/>
      <c r="S20" s="303"/>
    </row>
    <row r="21" spans="1:19" s="301" customFormat="1" ht="15.95" customHeight="1" x14ac:dyDescent="0.15">
      <c r="A21" s="516" t="s">
        <v>383</v>
      </c>
      <c r="B21" s="525">
        <v>168861838</v>
      </c>
      <c r="C21" s="518">
        <v>3467753</v>
      </c>
      <c r="D21" s="527">
        <v>165394085</v>
      </c>
      <c r="E21" s="517">
        <v>13627982</v>
      </c>
      <c r="F21" s="518">
        <v>260467</v>
      </c>
      <c r="G21" s="519">
        <v>13367515</v>
      </c>
      <c r="H21" s="516" t="s">
        <v>383</v>
      </c>
      <c r="I21" s="517">
        <v>146886</v>
      </c>
      <c r="J21" s="518">
        <v>4981</v>
      </c>
      <c r="K21" s="527">
        <v>141905</v>
      </c>
      <c r="L21" s="186">
        <f t="shared" si="0"/>
        <v>80704.925170836999</v>
      </c>
      <c r="M21" s="519">
        <v>145</v>
      </c>
      <c r="N21" s="526">
        <v>80707</v>
      </c>
      <c r="O21" s="196">
        <f t="shared" si="1"/>
        <v>99.997429183140255</v>
      </c>
      <c r="Q21" s="302"/>
      <c r="R21" s="303"/>
      <c r="S21" s="303"/>
    </row>
    <row r="22" spans="1:19" s="301" customFormat="1" ht="15.95" customHeight="1" x14ac:dyDescent="0.15">
      <c r="A22" s="516" t="s">
        <v>427</v>
      </c>
      <c r="B22" s="517">
        <v>12889988</v>
      </c>
      <c r="C22" s="518">
        <v>585389</v>
      </c>
      <c r="D22" s="519">
        <v>12304599</v>
      </c>
      <c r="E22" s="517">
        <v>766667</v>
      </c>
      <c r="F22" s="518">
        <v>35334</v>
      </c>
      <c r="G22" s="519">
        <v>731333</v>
      </c>
      <c r="H22" s="516" t="s">
        <v>427</v>
      </c>
      <c r="I22" s="517">
        <v>9908</v>
      </c>
      <c r="J22" s="518">
        <v>684</v>
      </c>
      <c r="K22" s="519">
        <v>9224</v>
      </c>
      <c r="L22" s="186">
        <f t="shared" si="0"/>
        <v>59477.712469553888</v>
      </c>
      <c r="M22" s="519">
        <v>125</v>
      </c>
      <c r="N22" s="520">
        <v>59572</v>
      </c>
      <c r="O22" s="196">
        <f>L22/N22*100</f>
        <v>99.841725088219107</v>
      </c>
      <c r="Q22" s="302"/>
      <c r="R22" s="303"/>
      <c r="S22" s="303"/>
    </row>
    <row r="23" spans="1:19" s="301" customFormat="1" ht="15.95" customHeight="1" x14ac:dyDescent="0.15">
      <c r="A23" s="187" t="s">
        <v>66</v>
      </c>
      <c r="B23" s="296">
        <f>SUM(B9:B22)</f>
        <v>708471347</v>
      </c>
      <c r="C23" s="297">
        <f t="shared" ref="C23:K23" si="2">SUM(C9:C22)</f>
        <v>16941442</v>
      </c>
      <c r="D23" s="298">
        <f t="shared" si="2"/>
        <v>691529905</v>
      </c>
      <c r="E23" s="296">
        <f t="shared" si="2"/>
        <v>55302153</v>
      </c>
      <c r="F23" s="297">
        <f t="shared" si="2"/>
        <v>1220613</v>
      </c>
      <c r="G23" s="299">
        <f t="shared" si="2"/>
        <v>54081540</v>
      </c>
      <c r="H23" s="187" t="s">
        <v>66</v>
      </c>
      <c r="I23" s="296">
        <f t="shared" si="2"/>
        <v>562493</v>
      </c>
      <c r="J23" s="297">
        <f t="shared" si="2"/>
        <v>20658</v>
      </c>
      <c r="K23" s="297">
        <f t="shared" si="2"/>
        <v>541835</v>
      </c>
      <c r="L23" s="184">
        <f>E23*1000/(B23/1000)</f>
        <v>78058.418642017437</v>
      </c>
      <c r="M23" s="299">
        <f>MAX(M9:M22)</f>
        <v>147</v>
      </c>
      <c r="N23" s="300">
        <v>75489</v>
      </c>
      <c r="O23" s="198">
        <f t="shared" si="1"/>
        <v>103.40369940258508</v>
      </c>
      <c r="Q23" s="302"/>
      <c r="R23" s="303"/>
      <c r="S23" s="303"/>
    </row>
    <row r="24" spans="1:19" s="301" customFormat="1" ht="15.95" customHeight="1" x14ac:dyDescent="0.15">
      <c r="A24" s="509" t="s">
        <v>67</v>
      </c>
      <c r="B24" s="528">
        <v>41021099</v>
      </c>
      <c r="C24" s="511">
        <v>453266</v>
      </c>
      <c r="D24" s="529">
        <v>40567833</v>
      </c>
      <c r="E24" s="528">
        <v>2987350</v>
      </c>
      <c r="F24" s="511">
        <v>31585</v>
      </c>
      <c r="G24" s="529">
        <v>2955765</v>
      </c>
      <c r="H24" s="509" t="s">
        <v>67</v>
      </c>
      <c r="I24" s="528">
        <v>21100</v>
      </c>
      <c r="J24" s="511">
        <v>460</v>
      </c>
      <c r="K24" s="529">
        <v>20640</v>
      </c>
      <c r="L24" s="179">
        <f t="shared" si="0"/>
        <v>72824.718811165934</v>
      </c>
      <c r="M24" s="529">
        <v>114</v>
      </c>
      <c r="N24" s="530">
        <v>72782</v>
      </c>
      <c r="O24" s="194">
        <f t="shared" si="1"/>
        <v>100.05869419796917</v>
      </c>
      <c r="Q24" s="302"/>
      <c r="R24" s="303"/>
      <c r="S24" s="303"/>
    </row>
    <row r="25" spans="1:19" s="301" customFormat="1" ht="15.95" customHeight="1" x14ac:dyDescent="0.15">
      <c r="A25" s="516" t="s">
        <v>68</v>
      </c>
      <c r="B25" s="517">
        <v>5275649</v>
      </c>
      <c r="C25" s="518">
        <v>411575</v>
      </c>
      <c r="D25" s="519">
        <v>4864074</v>
      </c>
      <c r="E25" s="517">
        <v>206692</v>
      </c>
      <c r="F25" s="518">
        <v>12057</v>
      </c>
      <c r="G25" s="519">
        <v>194635</v>
      </c>
      <c r="H25" s="516" t="s">
        <v>68</v>
      </c>
      <c r="I25" s="517">
        <v>4200</v>
      </c>
      <c r="J25" s="518">
        <v>358</v>
      </c>
      <c r="K25" s="519">
        <v>3842</v>
      </c>
      <c r="L25" s="181">
        <f t="shared" si="0"/>
        <v>39178.497280618933</v>
      </c>
      <c r="M25" s="519">
        <v>90</v>
      </c>
      <c r="N25" s="520">
        <v>39015</v>
      </c>
      <c r="O25" s="196">
        <f t="shared" si="1"/>
        <v>100.4190626185286</v>
      </c>
      <c r="Q25" s="302"/>
      <c r="R25" s="303"/>
      <c r="S25" s="303"/>
    </row>
    <row r="26" spans="1:19" s="301" customFormat="1" ht="15.95" customHeight="1" x14ac:dyDescent="0.15">
      <c r="A26" s="516" t="s">
        <v>69</v>
      </c>
      <c r="B26" s="517">
        <v>14013046</v>
      </c>
      <c r="C26" s="518">
        <v>312639</v>
      </c>
      <c r="D26" s="519">
        <v>13700407</v>
      </c>
      <c r="E26" s="517">
        <v>866357</v>
      </c>
      <c r="F26" s="518">
        <v>19335</v>
      </c>
      <c r="G26" s="519">
        <v>847022</v>
      </c>
      <c r="H26" s="516" t="s">
        <v>69</v>
      </c>
      <c r="I26" s="517">
        <v>10319</v>
      </c>
      <c r="J26" s="518">
        <v>312</v>
      </c>
      <c r="K26" s="519">
        <v>10007</v>
      </c>
      <c r="L26" s="181">
        <f t="shared" si="0"/>
        <v>61825.030760621208</v>
      </c>
      <c r="M26" s="519">
        <v>107</v>
      </c>
      <c r="N26" s="520">
        <v>61796</v>
      </c>
      <c r="O26" s="196">
        <f t="shared" si="1"/>
        <v>100.04697838148296</v>
      </c>
      <c r="Q26" s="302"/>
      <c r="R26" s="303"/>
      <c r="S26" s="303"/>
    </row>
    <row r="27" spans="1:19" s="301" customFormat="1" ht="15.95" customHeight="1" x14ac:dyDescent="0.15">
      <c r="A27" s="516" t="s">
        <v>70</v>
      </c>
      <c r="B27" s="517">
        <v>44253326</v>
      </c>
      <c r="C27" s="518">
        <v>442045</v>
      </c>
      <c r="D27" s="519">
        <v>43811281</v>
      </c>
      <c r="E27" s="517">
        <v>5073114</v>
      </c>
      <c r="F27" s="518">
        <v>48087</v>
      </c>
      <c r="G27" s="519">
        <v>5025027</v>
      </c>
      <c r="H27" s="516" t="s">
        <v>70</v>
      </c>
      <c r="I27" s="517">
        <v>30148</v>
      </c>
      <c r="J27" s="518">
        <v>662</v>
      </c>
      <c r="K27" s="519">
        <v>29486</v>
      </c>
      <c r="L27" s="181">
        <f t="shared" si="0"/>
        <v>114638.02743323745</v>
      </c>
      <c r="M27" s="519">
        <v>141</v>
      </c>
      <c r="N27" s="520">
        <v>114642</v>
      </c>
      <c r="O27" s="196">
        <f t="shared" si="1"/>
        <v>99.996534806822496</v>
      </c>
      <c r="Q27" s="302"/>
      <c r="R27" s="303"/>
      <c r="S27" s="303"/>
    </row>
    <row r="28" spans="1:19" s="301" customFormat="1" ht="15.95" customHeight="1" x14ac:dyDescent="0.15">
      <c r="A28" s="516" t="s">
        <v>71</v>
      </c>
      <c r="B28" s="517">
        <v>24004269</v>
      </c>
      <c r="C28" s="518">
        <v>596546</v>
      </c>
      <c r="D28" s="519">
        <v>23407723</v>
      </c>
      <c r="E28" s="517">
        <v>2416235</v>
      </c>
      <c r="F28" s="518">
        <v>59937</v>
      </c>
      <c r="G28" s="519">
        <v>2356298</v>
      </c>
      <c r="H28" s="516" t="s">
        <v>71</v>
      </c>
      <c r="I28" s="517">
        <v>19386</v>
      </c>
      <c r="J28" s="518">
        <v>772</v>
      </c>
      <c r="K28" s="519">
        <v>18614</v>
      </c>
      <c r="L28" s="181">
        <f t="shared" si="0"/>
        <v>100658.55369309518</v>
      </c>
      <c r="M28" s="519">
        <v>123</v>
      </c>
      <c r="N28" s="520">
        <v>100708</v>
      </c>
      <c r="O28" s="196">
        <f t="shared" si="1"/>
        <v>99.950901311807584</v>
      </c>
      <c r="Q28" s="302"/>
      <c r="R28" s="303"/>
      <c r="S28" s="303"/>
    </row>
    <row r="29" spans="1:19" s="301" customFormat="1" ht="15.95" customHeight="1" x14ac:dyDescent="0.15">
      <c r="A29" s="516" t="s">
        <v>384</v>
      </c>
      <c r="B29" s="517">
        <v>17129330</v>
      </c>
      <c r="C29" s="518">
        <v>627396</v>
      </c>
      <c r="D29" s="519">
        <v>16501934</v>
      </c>
      <c r="E29" s="517">
        <v>808947</v>
      </c>
      <c r="F29" s="518">
        <v>28321</v>
      </c>
      <c r="G29" s="519">
        <v>780626</v>
      </c>
      <c r="H29" s="516" t="s">
        <v>384</v>
      </c>
      <c r="I29" s="517">
        <v>16292</v>
      </c>
      <c r="J29" s="518">
        <v>791</v>
      </c>
      <c r="K29" s="519">
        <v>15501</v>
      </c>
      <c r="L29" s="181">
        <f t="shared" si="0"/>
        <v>47225.840123343994</v>
      </c>
      <c r="M29" s="519">
        <v>72</v>
      </c>
      <c r="N29" s="520">
        <v>47108</v>
      </c>
      <c r="O29" s="196">
        <f t="shared" si="1"/>
        <v>100.25014885655091</v>
      </c>
      <c r="Q29" s="302"/>
      <c r="R29" s="303"/>
      <c r="S29" s="303"/>
    </row>
    <row r="30" spans="1:19" s="301" customFormat="1" ht="15.95" customHeight="1" x14ac:dyDescent="0.15">
      <c r="A30" s="516" t="s">
        <v>428</v>
      </c>
      <c r="B30" s="517">
        <v>35607550</v>
      </c>
      <c r="C30" s="518">
        <v>366374</v>
      </c>
      <c r="D30" s="519">
        <v>35241176</v>
      </c>
      <c r="E30" s="517">
        <v>2884453</v>
      </c>
      <c r="F30" s="518">
        <v>31366</v>
      </c>
      <c r="G30" s="519">
        <v>2853087</v>
      </c>
      <c r="H30" s="516" t="s">
        <v>428</v>
      </c>
      <c r="I30" s="517">
        <v>24966</v>
      </c>
      <c r="J30" s="518">
        <v>549</v>
      </c>
      <c r="K30" s="519">
        <v>24417</v>
      </c>
      <c r="L30" s="181">
        <f t="shared" si="0"/>
        <v>81006.780865294015</v>
      </c>
      <c r="M30" s="519">
        <v>108</v>
      </c>
      <c r="N30" s="520">
        <v>81041</v>
      </c>
      <c r="O30" s="196">
        <f t="shared" si="1"/>
        <v>99.957775527565076</v>
      </c>
      <c r="Q30" s="302"/>
      <c r="R30" s="303"/>
      <c r="S30" s="303"/>
    </row>
    <row r="31" spans="1:19" s="301" customFormat="1" ht="15.95" customHeight="1" x14ac:dyDescent="0.15">
      <c r="A31" s="516" t="s">
        <v>72</v>
      </c>
      <c r="B31" s="517">
        <v>11762171</v>
      </c>
      <c r="C31" s="518">
        <v>294394</v>
      </c>
      <c r="D31" s="519">
        <v>11467777</v>
      </c>
      <c r="E31" s="517">
        <v>1100465</v>
      </c>
      <c r="F31" s="518">
        <v>27318</v>
      </c>
      <c r="G31" s="519">
        <v>1073147</v>
      </c>
      <c r="H31" s="516" t="s">
        <v>72</v>
      </c>
      <c r="I31" s="517">
        <v>7448</v>
      </c>
      <c r="J31" s="518">
        <v>361</v>
      </c>
      <c r="K31" s="519">
        <v>7087</v>
      </c>
      <c r="L31" s="181">
        <f t="shared" si="0"/>
        <v>93559.683837278004</v>
      </c>
      <c r="M31" s="519">
        <v>129</v>
      </c>
      <c r="N31" s="520">
        <v>92978</v>
      </c>
      <c r="O31" s="196">
        <f t="shared" si="1"/>
        <v>100.62561448652154</v>
      </c>
      <c r="Q31" s="302"/>
      <c r="R31" s="303"/>
      <c r="S31" s="303"/>
    </row>
    <row r="32" spans="1:19" s="301" customFormat="1" ht="15.95" customHeight="1" x14ac:dyDescent="0.15">
      <c r="A32" s="516" t="s">
        <v>73</v>
      </c>
      <c r="B32" s="517">
        <v>4731796</v>
      </c>
      <c r="C32" s="518">
        <v>181394</v>
      </c>
      <c r="D32" s="519">
        <v>4550402</v>
      </c>
      <c r="E32" s="517">
        <v>338307</v>
      </c>
      <c r="F32" s="518">
        <v>12165</v>
      </c>
      <c r="G32" s="519">
        <v>326142</v>
      </c>
      <c r="H32" s="516" t="s">
        <v>73</v>
      </c>
      <c r="I32" s="517">
        <v>6180</v>
      </c>
      <c r="J32" s="518">
        <v>278</v>
      </c>
      <c r="K32" s="519">
        <v>5902</v>
      </c>
      <c r="L32" s="181">
        <f t="shared" si="0"/>
        <v>71496.531126870221</v>
      </c>
      <c r="M32" s="519">
        <v>110</v>
      </c>
      <c r="N32" s="520">
        <v>71338</v>
      </c>
      <c r="O32" s="196">
        <f t="shared" si="1"/>
        <v>100.22222535937399</v>
      </c>
      <c r="Q32" s="302"/>
      <c r="R32" s="303"/>
      <c r="S32" s="303"/>
    </row>
    <row r="33" spans="1:19" s="301" customFormat="1" ht="15.95" customHeight="1" x14ac:dyDescent="0.15">
      <c r="A33" s="516" t="s">
        <v>74</v>
      </c>
      <c r="B33" s="517">
        <v>1092527</v>
      </c>
      <c r="C33" s="518">
        <v>39132</v>
      </c>
      <c r="D33" s="519">
        <v>1053395</v>
      </c>
      <c r="E33" s="517">
        <v>68307</v>
      </c>
      <c r="F33" s="518">
        <v>1753</v>
      </c>
      <c r="G33" s="519">
        <v>66554</v>
      </c>
      <c r="H33" s="516" t="s">
        <v>74</v>
      </c>
      <c r="I33" s="517">
        <v>802</v>
      </c>
      <c r="J33" s="518">
        <v>41</v>
      </c>
      <c r="K33" s="519">
        <v>761</v>
      </c>
      <c r="L33" s="181">
        <f t="shared" si="0"/>
        <v>62522.02462730898</v>
      </c>
      <c r="M33" s="519">
        <v>107</v>
      </c>
      <c r="N33" s="520">
        <v>62123</v>
      </c>
      <c r="O33" s="196">
        <f t="shared" si="1"/>
        <v>100.64231384078197</v>
      </c>
      <c r="Q33" s="302"/>
      <c r="R33" s="303"/>
      <c r="S33" s="303"/>
    </row>
    <row r="34" spans="1:19" s="301" customFormat="1" ht="15.95" customHeight="1" x14ac:dyDescent="0.15">
      <c r="A34" s="516" t="s">
        <v>75</v>
      </c>
      <c r="B34" s="517">
        <v>3771520</v>
      </c>
      <c r="C34" s="518">
        <v>213932</v>
      </c>
      <c r="D34" s="519">
        <v>3557588</v>
      </c>
      <c r="E34" s="517">
        <v>190691</v>
      </c>
      <c r="F34" s="518">
        <v>11023</v>
      </c>
      <c r="G34" s="519">
        <v>179668</v>
      </c>
      <c r="H34" s="516" t="s">
        <v>75</v>
      </c>
      <c r="I34" s="517">
        <v>3631</v>
      </c>
      <c r="J34" s="518">
        <v>267</v>
      </c>
      <c r="K34" s="519">
        <v>3364</v>
      </c>
      <c r="L34" s="181">
        <f t="shared" si="0"/>
        <v>50560.781859833703</v>
      </c>
      <c r="M34" s="519">
        <v>60</v>
      </c>
      <c r="N34" s="520">
        <v>50453</v>
      </c>
      <c r="O34" s="196">
        <f t="shared" si="1"/>
        <v>100.21362824774285</v>
      </c>
      <c r="Q34" s="302"/>
      <c r="R34" s="303"/>
      <c r="S34" s="303"/>
    </row>
    <row r="35" spans="1:19" s="301" customFormat="1" ht="15.95" customHeight="1" x14ac:dyDescent="0.15">
      <c r="A35" s="516" t="s">
        <v>76</v>
      </c>
      <c r="B35" s="517">
        <v>4119420</v>
      </c>
      <c r="C35" s="518">
        <v>359294</v>
      </c>
      <c r="D35" s="519">
        <v>3760126</v>
      </c>
      <c r="E35" s="517">
        <v>217023</v>
      </c>
      <c r="F35" s="518">
        <v>15762</v>
      </c>
      <c r="G35" s="519">
        <v>201261</v>
      </c>
      <c r="H35" s="516" t="s">
        <v>76</v>
      </c>
      <c r="I35" s="517">
        <v>3441</v>
      </c>
      <c r="J35" s="518">
        <v>363</v>
      </c>
      <c r="K35" s="519">
        <v>3078</v>
      </c>
      <c r="L35" s="181">
        <f t="shared" si="0"/>
        <v>52682.901961926684</v>
      </c>
      <c r="M35" s="519">
        <v>94</v>
      </c>
      <c r="N35" s="520">
        <v>52677</v>
      </c>
      <c r="O35" s="196">
        <f t="shared" si="1"/>
        <v>100.01120405855816</v>
      </c>
      <c r="Q35" s="302"/>
      <c r="R35" s="303"/>
      <c r="S35" s="303"/>
    </row>
    <row r="36" spans="1:19" s="301" customFormat="1" ht="15.95" customHeight="1" x14ac:dyDescent="0.15">
      <c r="A36" s="516" t="s">
        <v>79</v>
      </c>
      <c r="B36" s="517">
        <v>632653</v>
      </c>
      <c r="C36" s="518">
        <v>30041</v>
      </c>
      <c r="D36" s="519">
        <v>602612</v>
      </c>
      <c r="E36" s="517">
        <v>24828</v>
      </c>
      <c r="F36" s="518">
        <v>843</v>
      </c>
      <c r="G36" s="519">
        <v>23985</v>
      </c>
      <c r="H36" s="516" t="s">
        <v>79</v>
      </c>
      <c r="I36" s="517">
        <v>835</v>
      </c>
      <c r="J36" s="518">
        <v>40</v>
      </c>
      <c r="K36" s="519">
        <v>795</v>
      </c>
      <c r="L36" s="181">
        <f t="shared" si="0"/>
        <v>39244.261862347921</v>
      </c>
      <c r="M36" s="519">
        <v>73</v>
      </c>
      <c r="N36" s="520">
        <v>39324</v>
      </c>
      <c r="O36" s="196">
        <f t="shared" si="1"/>
        <v>99.797227805787614</v>
      </c>
      <c r="Q36" s="302"/>
      <c r="R36" s="303"/>
      <c r="S36" s="303"/>
    </row>
    <row r="37" spans="1:19" s="301" customFormat="1" ht="15.95" customHeight="1" x14ac:dyDescent="0.15">
      <c r="A37" s="516" t="s">
        <v>80</v>
      </c>
      <c r="B37" s="517">
        <v>176234</v>
      </c>
      <c r="C37" s="518">
        <v>15901</v>
      </c>
      <c r="D37" s="519">
        <v>160333</v>
      </c>
      <c r="E37" s="517">
        <v>10164</v>
      </c>
      <c r="F37" s="518">
        <v>623</v>
      </c>
      <c r="G37" s="519">
        <v>9541</v>
      </c>
      <c r="H37" s="516" t="s">
        <v>80</v>
      </c>
      <c r="I37" s="517">
        <v>218</v>
      </c>
      <c r="J37" s="518">
        <v>14</v>
      </c>
      <c r="K37" s="519">
        <v>204</v>
      </c>
      <c r="L37" s="181">
        <f t="shared" si="0"/>
        <v>57673.320698616611</v>
      </c>
      <c r="M37" s="519">
        <v>78</v>
      </c>
      <c r="N37" s="520">
        <v>57673</v>
      </c>
      <c r="O37" s="196">
        <f t="shared" si="1"/>
        <v>100.00055606369811</v>
      </c>
      <c r="Q37" s="302"/>
      <c r="R37" s="303"/>
      <c r="S37" s="303"/>
    </row>
    <row r="38" spans="1:19" s="301" customFormat="1" ht="15.95" customHeight="1" x14ac:dyDescent="0.15">
      <c r="A38" s="516" t="s">
        <v>77</v>
      </c>
      <c r="B38" s="517">
        <v>9804030</v>
      </c>
      <c r="C38" s="518">
        <v>575942</v>
      </c>
      <c r="D38" s="519">
        <v>9228088</v>
      </c>
      <c r="E38" s="517">
        <v>517696</v>
      </c>
      <c r="F38" s="518">
        <v>28661</v>
      </c>
      <c r="G38" s="519">
        <v>489035</v>
      </c>
      <c r="H38" s="516" t="s">
        <v>77</v>
      </c>
      <c r="I38" s="517">
        <v>6670</v>
      </c>
      <c r="J38" s="518">
        <v>477</v>
      </c>
      <c r="K38" s="519">
        <v>6193</v>
      </c>
      <c r="L38" s="181">
        <f t="shared" si="0"/>
        <v>52804.407983247707</v>
      </c>
      <c r="M38" s="519">
        <v>99</v>
      </c>
      <c r="N38" s="520">
        <v>52507</v>
      </c>
      <c r="O38" s="196">
        <f t="shared" si="1"/>
        <v>100.56641587454568</v>
      </c>
      <c r="Q38" s="302"/>
      <c r="R38" s="303"/>
      <c r="S38" s="303"/>
    </row>
    <row r="39" spans="1:19" s="301" customFormat="1" ht="15.95" customHeight="1" x14ac:dyDescent="0.15">
      <c r="A39" s="516" t="s">
        <v>81</v>
      </c>
      <c r="B39" s="517">
        <v>1267849</v>
      </c>
      <c r="C39" s="518">
        <v>157278</v>
      </c>
      <c r="D39" s="519">
        <v>1110571</v>
      </c>
      <c r="E39" s="517">
        <v>63455</v>
      </c>
      <c r="F39" s="518">
        <v>7283</v>
      </c>
      <c r="G39" s="519">
        <v>56172</v>
      </c>
      <c r="H39" s="516" t="s">
        <v>81</v>
      </c>
      <c r="I39" s="517">
        <v>990</v>
      </c>
      <c r="J39" s="518">
        <v>133</v>
      </c>
      <c r="K39" s="519">
        <v>857</v>
      </c>
      <c r="L39" s="181">
        <f t="shared" si="0"/>
        <v>50049.335528126772</v>
      </c>
      <c r="M39" s="519">
        <v>87</v>
      </c>
      <c r="N39" s="520">
        <v>49793</v>
      </c>
      <c r="O39" s="196">
        <f t="shared" si="1"/>
        <v>100.51480233793259</v>
      </c>
      <c r="Q39" s="302"/>
      <c r="R39" s="303"/>
      <c r="S39" s="303"/>
    </row>
    <row r="40" spans="1:19" s="301" customFormat="1" ht="15.95" customHeight="1" x14ac:dyDescent="0.15">
      <c r="A40" s="516" t="s">
        <v>82</v>
      </c>
      <c r="B40" s="517">
        <v>7423074</v>
      </c>
      <c r="C40" s="518">
        <v>385909</v>
      </c>
      <c r="D40" s="519">
        <v>7037165</v>
      </c>
      <c r="E40" s="517">
        <v>374791</v>
      </c>
      <c r="F40" s="518">
        <v>17982</v>
      </c>
      <c r="G40" s="519">
        <v>356809</v>
      </c>
      <c r="H40" s="516" t="s">
        <v>82</v>
      </c>
      <c r="I40" s="517">
        <v>4237</v>
      </c>
      <c r="J40" s="518">
        <v>271</v>
      </c>
      <c r="K40" s="519">
        <v>3966</v>
      </c>
      <c r="L40" s="181">
        <f t="shared" si="0"/>
        <v>50489.999156683611</v>
      </c>
      <c r="M40" s="519">
        <v>91</v>
      </c>
      <c r="N40" s="520">
        <v>50526</v>
      </c>
      <c r="O40" s="196">
        <f t="shared" si="1"/>
        <v>99.928747885610605</v>
      </c>
      <c r="Q40" s="302"/>
      <c r="R40" s="303"/>
      <c r="S40" s="303"/>
    </row>
    <row r="41" spans="1:19" s="301" customFormat="1" ht="15.95" customHeight="1" x14ac:dyDescent="0.15">
      <c r="A41" s="516" t="s">
        <v>385</v>
      </c>
      <c r="B41" s="521">
        <v>10559891</v>
      </c>
      <c r="C41" s="522">
        <v>569218</v>
      </c>
      <c r="D41" s="523">
        <v>9990673</v>
      </c>
      <c r="E41" s="521">
        <v>532303</v>
      </c>
      <c r="F41" s="522">
        <v>24692</v>
      </c>
      <c r="G41" s="523">
        <v>507611</v>
      </c>
      <c r="H41" s="516" t="s">
        <v>385</v>
      </c>
      <c r="I41" s="521">
        <v>5681</v>
      </c>
      <c r="J41" s="522">
        <v>389</v>
      </c>
      <c r="K41" s="523">
        <v>5292</v>
      </c>
      <c r="L41" s="181">
        <f t="shared" si="0"/>
        <v>50408.001370468686</v>
      </c>
      <c r="M41" s="523">
        <v>94</v>
      </c>
      <c r="N41" s="524">
        <v>50378</v>
      </c>
      <c r="O41" s="196">
        <f t="shared" si="1"/>
        <v>100.05955252385701</v>
      </c>
      <c r="Q41" s="302"/>
      <c r="R41" s="303"/>
      <c r="S41" s="303"/>
    </row>
    <row r="42" spans="1:19" s="301" customFormat="1" ht="15.95" customHeight="1" x14ac:dyDescent="0.15">
      <c r="A42" s="516" t="s">
        <v>78</v>
      </c>
      <c r="B42" s="521">
        <v>7220908</v>
      </c>
      <c r="C42" s="522">
        <v>440915</v>
      </c>
      <c r="D42" s="523">
        <v>6779993</v>
      </c>
      <c r="E42" s="521">
        <v>416579</v>
      </c>
      <c r="F42" s="522">
        <v>24120</v>
      </c>
      <c r="G42" s="523">
        <v>392459</v>
      </c>
      <c r="H42" s="516" t="s">
        <v>78</v>
      </c>
      <c r="I42" s="521">
        <v>5528</v>
      </c>
      <c r="J42" s="522">
        <v>477</v>
      </c>
      <c r="K42" s="523">
        <v>5051</v>
      </c>
      <c r="L42" s="406">
        <f t="shared" si="0"/>
        <v>57690.667157094373</v>
      </c>
      <c r="M42" s="523">
        <v>110</v>
      </c>
      <c r="N42" s="524">
        <v>57543</v>
      </c>
      <c r="O42" s="196">
        <f t="shared" si="1"/>
        <v>100.25662053958671</v>
      </c>
      <c r="Q42" s="302"/>
      <c r="R42" s="303"/>
      <c r="S42" s="303"/>
    </row>
    <row r="43" spans="1:19" s="301" customFormat="1" ht="15.95" customHeight="1" x14ac:dyDescent="0.15">
      <c r="A43" s="187" t="s">
        <v>83</v>
      </c>
      <c r="B43" s="296">
        <f>SUM(B24:B42)</f>
        <v>243866342</v>
      </c>
      <c r="C43" s="297">
        <f t="shared" ref="C43:K43" si="3">SUM(C24:C42)</f>
        <v>6473191</v>
      </c>
      <c r="D43" s="299">
        <f t="shared" si="3"/>
        <v>237393151</v>
      </c>
      <c r="E43" s="296">
        <f t="shared" si="3"/>
        <v>19097757</v>
      </c>
      <c r="F43" s="297">
        <f t="shared" si="3"/>
        <v>402913</v>
      </c>
      <c r="G43" s="299">
        <f t="shared" si="3"/>
        <v>18694844</v>
      </c>
      <c r="H43" s="187" t="s">
        <v>83</v>
      </c>
      <c r="I43" s="296">
        <f t="shared" si="3"/>
        <v>172072</v>
      </c>
      <c r="J43" s="297">
        <f t="shared" si="3"/>
        <v>7015</v>
      </c>
      <c r="K43" s="299">
        <f t="shared" si="3"/>
        <v>165057</v>
      </c>
      <c r="L43" s="184">
        <f>E43*1000/(B43/1000)</f>
        <v>78312.3937619895</v>
      </c>
      <c r="M43" s="299">
        <f>MAX(M24:M33,M34:M42)</f>
        <v>141</v>
      </c>
      <c r="N43" s="300">
        <v>78203</v>
      </c>
      <c r="O43" s="198">
        <f t="shared" si="1"/>
        <v>100.13988435480672</v>
      </c>
      <c r="Q43" s="302"/>
      <c r="R43" s="303"/>
      <c r="S43" s="303"/>
    </row>
    <row r="44" spans="1:19" s="301" customFormat="1" ht="15.95" customHeight="1" x14ac:dyDescent="0.15">
      <c r="A44" s="188" t="s">
        <v>84</v>
      </c>
      <c r="B44" s="305">
        <f>SUM(B23,B43)</f>
        <v>952337689</v>
      </c>
      <c r="C44" s="306">
        <f t="shared" ref="C44:K44" si="4">SUM(C23,C43)</f>
        <v>23414633</v>
      </c>
      <c r="D44" s="307">
        <f t="shared" si="4"/>
        <v>928923056</v>
      </c>
      <c r="E44" s="305">
        <f t="shared" si="4"/>
        <v>74399910</v>
      </c>
      <c r="F44" s="306">
        <f t="shared" si="4"/>
        <v>1623526</v>
      </c>
      <c r="G44" s="307">
        <f t="shared" si="4"/>
        <v>72776384</v>
      </c>
      <c r="H44" s="188" t="s">
        <v>84</v>
      </c>
      <c r="I44" s="305">
        <f t="shared" si="4"/>
        <v>734565</v>
      </c>
      <c r="J44" s="306">
        <f t="shared" si="4"/>
        <v>27673</v>
      </c>
      <c r="K44" s="307">
        <f t="shared" si="4"/>
        <v>706892</v>
      </c>
      <c r="L44" s="189">
        <f>E44*1000/(B44/1000)</f>
        <v>78123.454379006522</v>
      </c>
      <c r="M44" s="307">
        <f>MAX(M23,M43)</f>
        <v>147</v>
      </c>
      <c r="N44" s="308">
        <v>76299</v>
      </c>
      <c r="O44" s="200">
        <f t="shared" si="1"/>
        <v>102.39119042059073</v>
      </c>
      <c r="Q44" s="302"/>
      <c r="R44" s="303"/>
      <c r="S44" s="303"/>
    </row>
    <row r="45" spans="1:19" s="301" customFormat="1" ht="15.95" customHeight="1" x14ac:dyDescent="0.15">
      <c r="A45" s="188" t="s">
        <v>360</v>
      </c>
      <c r="B45" s="305">
        <v>954631166</v>
      </c>
      <c r="C45" s="306">
        <v>23965574</v>
      </c>
      <c r="D45" s="307">
        <v>930665592</v>
      </c>
      <c r="E45" s="305">
        <v>74562750</v>
      </c>
      <c r="F45" s="306">
        <v>1661333</v>
      </c>
      <c r="G45" s="307">
        <v>72901417</v>
      </c>
      <c r="H45" s="188" t="s">
        <v>84</v>
      </c>
      <c r="I45" s="305">
        <v>738448</v>
      </c>
      <c r="J45" s="306">
        <v>28304</v>
      </c>
      <c r="K45" s="307">
        <v>710144</v>
      </c>
      <c r="L45" s="189">
        <v>78106.343743652717</v>
      </c>
      <c r="M45" s="307">
        <v>147</v>
      </c>
      <c r="N45" s="308">
        <v>76299</v>
      </c>
      <c r="O45" s="200">
        <v>102.36876465438959</v>
      </c>
      <c r="Q45" s="302"/>
      <c r="R45" s="303"/>
      <c r="S45" s="303"/>
    </row>
    <row r="47" spans="1:19" ht="10.9" customHeight="1" x14ac:dyDescent="0.15">
      <c r="A47" s="304" t="s">
        <v>642</v>
      </c>
      <c r="B47" s="35" t="s">
        <v>601</v>
      </c>
      <c r="C47" s="35" t="s">
        <v>660</v>
      </c>
      <c r="D47" s="35" t="s">
        <v>661</v>
      </c>
      <c r="E47" s="35" t="s">
        <v>602</v>
      </c>
      <c r="F47" s="35" t="s">
        <v>662</v>
      </c>
      <c r="G47" s="35" t="s">
        <v>663</v>
      </c>
      <c r="I47" s="35" t="s">
        <v>664</v>
      </c>
      <c r="J47" s="35" t="s">
        <v>665</v>
      </c>
      <c r="K47" s="35" t="s">
        <v>666</v>
      </c>
      <c r="L47" s="460" t="s">
        <v>656</v>
      </c>
      <c r="M47" s="35" t="s">
        <v>667</v>
      </c>
      <c r="N47" s="460" t="s">
        <v>786</v>
      </c>
    </row>
    <row r="48" spans="1:19" ht="10.9" customHeight="1" x14ac:dyDescent="0.15">
      <c r="N48" s="35"/>
    </row>
    <row r="49" spans="14:14" ht="10.9" customHeight="1" x14ac:dyDescent="0.15">
      <c r="N49" s="35" t="s">
        <v>787</v>
      </c>
    </row>
  </sheetData>
  <mergeCells count="15">
    <mergeCell ref="N4:N6"/>
    <mergeCell ref="O5:O6"/>
    <mergeCell ref="L4:M5"/>
    <mergeCell ref="I4:K5"/>
    <mergeCell ref="I6:I7"/>
    <mergeCell ref="J6:J7"/>
    <mergeCell ref="K6:K7"/>
    <mergeCell ref="F6:F7"/>
    <mergeCell ref="G6:G7"/>
    <mergeCell ref="B4:D5"/>
    <mergeCell ref="E4:G5"/>
    <mergeCell ref="B6:B7"/>
    <mergeCell ref="C6:C7"/>
    <mergeCell ref="D6:D7"/>
    <mergeCell ref="E6:E7"/>
  </mergeCells>
  <phoneticPr fontId="2"/>
  <pageMargins left="0.59055118110236227" right="0.59055118110236227" top="0.59055118110236227" bottom="0.39370078740157483" header="0.51181102362204722" footer="0.31496062992125984"/>
  <pageSetup paperSize="9" scale="95" firstPageNumber="131" orientation="portrait" useFirstPageNumber="1" r:id="rId1"/>
  <headerFooter alignWithMargins="0">
    <oddFooter>&amp;C&amp;P</oddFooter>
  </headerFooter>
  <colBreaks count="1" manualBreakCount="1">
    <brk id="7" max="4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9"/>
  <sheetViews>
    <sheetView showZeros="0" view="pageBreakPreview" zoomScaleNormal="85" zoomScaleSheetLayoutView="100" workbookViewId="0">
      <pane xSplit="1" ySplit="7" topLeftCell="B8" activePane="bottomRight" state="frozen"/>
      <selection activeCell="A4" sqref="A4:G15"/>
      <selection pane="topRight" activeCell="A4" sqref="A4:G15"/>
      <selection pane="bottomLeft" activeCell="A4" sqref="A4:G15"/>
      <selection pane="bottomRight" activeCell="B45" sqref="B45:O45"/>
    </sheetView>
  </sheetViews>
  <sheetFormatPr defaultColWidth="8.875" defaultRowHeight="10.9" customHeight="1" x14ac:dyDescent="0.15"/>
  <cols>
    <col min="1" max="1" width="10.375" style="35" customWidth="1"/>
    <col min="2" max="7" width="13.875" style="35" customWidth="1"/>
    <col min="8" max="8" width="10.375" style="35" customWidth="1"/>
    <col min="9" max="15" width="11.875" style="35" customWidth="1"/>
    <col min="16" max="16" width="8.875" style="35" customWidth="1"/>
    <col min="17" max="17" width="8.875" style="43" customWidth="1"/>
    <col min="18" max="18" width="10" style="43" bestFit="1" customWidth="1"/>
    <col min="19" max="19" width="8.875" style="43" customWidth="1"/>
    <col min="20" max="16384" width="8.875" style="35"/>
  </cols>
  <sheetData>
    <row r="1" spans="1:19" ht="10.9" customHeight="1" x14ac:dyDescent="0.15">
      <c r="Q1" s="531"/>
      <c r="R1" s="532"/>
      <c r="S1" s="531"/>
    </row>
    <row r="2" spans="1:19" ht="10.9" customHeight="1" x14ac:dyDescent="0.15">
      <c r="Q2" s="533"/>
      <c r="R2" s="801"/>
      <c r="S2" s="801"/>
    </row>
    <row r="3" spans="1:19" s="168" customFormat="1" ht="15.95" customHeight="1" x14ac:dyDescent="0.15">
      <c r="A3" s="168" t="s">
        <v>582</v>
      </c>
      <c r="H3" s="168" t="s">
        <v>581</v>
      </c>
      <c r="Q3" s="534"/>
      <c r="R3" s="190"/>
      <c r="S3" s="190"/>
    </row>
    <row r="4" spans="1:19" s="168" customFormat="1" ht="15.95" customHeight="1" x14ac:dyDescent="0.15">
      <c r="A4" s="169" t="s">
        <v>0</v>
      </c>
      <c r="B4" s="788" t="s">
        <v>112</v>
      </c>
      <c r="C4" s="789"/>
      <c r="D4" s="790"/>
      <c r="E4" s="788" t="s">
        <v>113</v>
      </c>
      <c r="F4" s="789"/>
      <c r="G4" s="790"/>
      <c r="H4" s="169" t="s">
        <v>0</v>
      </c>
      <c r="I4" s="788" t="s">
        <v>114</v>
      </c>
      <c r="J4" s="789"/>
      <c r="K4" s="790"/>
      <c r="L4" s="788" t="s">
        <v>115</v>
      </c>
      <c r="M4" s="790"/>
      <c r="N4" s="798" t="s">
        <v>108</v>
      </c>
      <c r="O4" s="170" t="s">
        <v>115</v>
      </c>
      <c r="Q4" s="190"/>
      <c r="R4" s="488"/>
      <c r="S4" s="488"/>
    </row>
    <row r="5" spans="1:19" s="168" customFormat="1" ht="15.95" customHeight="1" x14ac:dyDescent="0.15">
      <c r="A5" s="171"/>
      <c r="B5" s="791"/>
      <c r="C5" s="792"/>
      <c r="D5" s="793"/>
      <c r="E5" s="791"/>
      <c r="F5" s="792"/>
      <c r="G5" s="793"/>
      <c r="H5" s="171"/>
      <c r="I5" s="791"/>
      <c r="J5" s="792"/>
      <c r="K5" s="793"/>
      <c r="L5" s="791"/>
      <c r="M5" s="793"/>
      <c r="N5" s="797"/>
      <c r="O5" s="799" t="s">
        <v>108</v>
      </c>
      <c r="Q5" s="190"/>
      <c r="R5" s="488"/>
      <c r="S5" s="488"/>
    </row>
    <row r="6" spans="1:19" s="168" customFormat="1" ht="15.95" customHeight="1" x14ac:dyDescent="0.15">
      <c r="A6" s="171"/>
      <c r="B6" s="794" t="s">
        <v>133</v>
      </c>
      <c r="C6" s="784" t="s">
        <v>479</v>
      </c>
      <c r="D6" s="786" t="s">
        <v>480</v>
      </c>
      <c r="E6" s="796" t="s">
        <v>136</v>
      </c>
      <c r="F6" s="784" t="s">
        <v>479</v>
      </c>
      <c r="G6" s="786" t="s">
        <v>480</v>
      </c>
      <c r="H6" s="171"/>
      <c r="I6" s="796" t="s">
        <v>137</v>
      </c>
      <c r="J6" s="784" t="s">
        <v>479</v>
      </c>
      <c r="K6" s="786" t="s">
        <v>480</v>
      </c>
      <c r="L6" s="486" t="s">
        <v>138</v>
      </c>
      <c r="M6" s="172" t="s">
        <v>139</v>
      </c>
      <c r="N6" s="797"/>
      <c r="O6" s="800"/>
      <c r="Q6" s="190"/>
      <c r="R6" s="488"/>
      <c r="S6" s="488"/>
    </row>
    <row r="7" spans="1:19" s="168" customFormat="1" ht="15.95" customHeight="1" x14ac:dyDescent="0.15">
      <c r="A7" s="171"/>
      <c r="B7" s="795"/>
      <c r="C7" s="785"/>
      <c r="D7" s="787"/>
      <c r="E7" s="797"/>
      <c r="F7" s="785"/>
      <c r="G7" s="787"/>
      <c r="H7" s="171"/>
      <c r="I7" s="797"/>
      <c r="J7" s="785"/>
      <c r="K7" s="787"/>
      <c r="L7" s="173" t="s">
        <v>140</v>
      </c>
      <c r="M7" s="174" t="s">
        <v>141</v>
      </c>
      <c r="N7" s="173" t="s">
        <v>140</v>
      </c>
      <c r="O7" s="174" t="s">
        <v>142</v>
      </c>
      <c r="Q7" s="190"/>
      <c r="R7" s="488"/>
      <c r="S7" s="488"/>
    </row>
    <row r="8" spans="1:19" s="168" customFormat="1" ht="15.95" customHeight="1" x14ac:dyDescent="0.15">
      <c r="A8" s="175" t="s">
        <v>93</v>
      </c>
      <c r="B8" s="176" t="s">
        <v>144</v>
      </c>
      <c r="C8" s="177" t="s">
        <v>145</v>
      </c>
      <c r="D8" s="178" t="s">
        <v>146</v>
      </c>
      <c r="E8" s="176" t="s">
        <v>147</v>
      </c>
      <c r="F8" s="177" t="s">
        <v>148</v>
      </c>
      <c r="G8" s="178" t="s">
        <v>149</v>
      </c>
      <c r="H8" s="175" t="s">
        <v>93</v>
      </c>
      <c r="I8" s="176" t="s">
        <v>150</v>
      </c>
      <c r="J8" s="177" t="s">
        <v>151</v>
      </c>
      <c r="K8" s="178" t="s">
        <v>152</v>
      </c>
      <c r="L8" s="176" t="s">
        <v>153</v>
      </c>
      <c r="M8" s="178" t="s">
        <v>154</v>
      </c>
      <c r="N8" s="176" t="s">
        <v>155</v>
      </c>
      <c r="O8" s="178" t="s">
        <v>308</v>
      </c>
      <c r="Q8" s="190"/>
      <c r="R8" s="488"/>
      <c r="S8" s="488"/>
    </row>
    <row r="9" spans="1:19" s="168" customFormat="1" ht="15.95" customHeight="1" x14ac:dyDescent="0.15">
      <c r="A9" s="509" t="s">
        <v>55</v>
      </c>
      <c r="B9" s="528">
        <v>39554808</v>
      </c>
      <c r="C9" s="511">
        <v>2049710</v>
      </c>
      <c r="D9" s="529">
        <v>37505098</v>
      </c>
      <c r="E9" s="528">
        <v>917484</v>
      </c>
      <c r="F9" s="511">
        <v>46451</v>
      </c>
      <c r="G9" s="529">
        <v>871033</v>
      </c>
      <c r="H9" s="509" t="s">
        <v>55</v>
      </c>
      <c r="I9" s="528">
        <v>21451</v>
      </c>
      <c r="J9" s="511">
        <v>1747</v>
      </c>
      <c r="K9" s="529">
        <v>19704</v>
      </c>
      <c r="L9" s="179">
        <f>E9*1000/B9*1000</f>
        <v>23195.258589044348</v>
      </c>
      <c r="M9" s="529">
        <v>66</v>
      </c>
      <c r="N9" s="530">
        <v>23214</v>
      </c>
      <c r="O9" s="315">
        <f t="shared" ref="O9:O43" si="0">L9/N9*100</f>
        <v>99.919266774551346</v>
      </c>
      <c r="Q9" s="190"/>
      <c r="R9" s="222"/>
      <c r="S9" s="222"/>
    </row>
    <row r="10" spans="1:19" s="168" customFormat="1" ht="15.95" customHeight="1" x14ac:dyDescent="0.15">
      <c r="A10" s="516" t="s">
        <v>56</v>
      </c>
      <c r="B10" s="517">
        <v>17856884</v>
      </c>
      <c r="C10" s="518">
        <v>2215343</v>
      </c>
      <c r="D10" s="519">
        <v>15641541</v>
      </c>
      <c r="E10" s="517">
        <v>319414</v>
      </c>
      <c r="F10" s="518">
        <v>32170</v>
      </c>
      <c r="G10" s="519">
        <v>287244</v>
      </c>
      <c r="H10" s="516" t="s">
        <v>56</v>
      </c>
      <c r="I10" s="517">
        <v>12865</v>
      </c>
      <c r="J10" s="518">
        <v>1888</v>
      </c>
      <c r="K10" s="519">
        <v>10977</v>
      </c>
      <c r="L10" s="181">
        <f>E10*1000/B10*1000</f>
        <v>17887.443296378024</v>
      </c>
      <c r="M10" s="519">
        <v>45</v>
      </c>
      <c r="N10" s="520">
        <v>17828</v>
      </c>
      <c r="O10" s="316">
        <f t="shared" si="0"/>
        <v>100.33342661194764</v>
      </c>
      <c r="Q10" s="190"/>
      <c r="R10" s="222"/>
      <c r="S10" s="222"/>
    </row>
    <row r="11" spans="1:19" s="168" customFormat="1" ht="15.95" customHeight="1" x14ac:dyDescent="0.15">
      <c r="A11" s="516" t="s">
        <v>57</v>
      </c>
      <c r="B11" s="517">
        <v>5986617</v>
      </c>
      <c r="C11" s="518">
        <v>494058</v>
      </c>
      <c r="D11" s="519">
        <v>5492559</v>
      </c>
      <c r="E11" s="517">
        <v>152998</v>
      </c>
      <c r="F11" s="518">
        <v>12540</v>
      </c>
      <c r="G11" s="519">
        <v>140458</v>
      </c>
      <c r="H11" s="516" t="s">
        <v>57</v>
      </c>
      <c r="I11" s="517">
        <v>7118</v>
      </c>
      <c r="J11" s="518">
        <v>831</v>
      </c>
      <c r="K11" s="519">
        <v>6287</v>
      </c>
      <c r="L11" s="181">
        <f t="shared" ref="L11:L18" si="1">E11*1000/B11*1000</f>
        <v>25556.670820932759</v>
      </c>
      <c r="M11" s="519">
        <v>61</v>
      </c>
      <c r="N11" s="520">
        <v>25506</v>
      </c>
      <c r="O11" s="316">
        <f t="shared" si="0"/>
        <v>100.19866235761295</v>
      </c>
      <c r="Q11" s="190"/>
      <c r="R11" s="222"/>
      <c r="S11" s="222"/>
    </row>
    <row r="12" spans="1:19" s="168" customFormat="1" ht="15.95" customHeight="1" x14ac:dyDescent="0.15">
      <c r="A12" s="516" t="s">
        <v>58</v>
      </c>
      <c r="B12" s="517">
        <v>27545112</v>
      </c>
      <c r="C12" s="518">
        <v>1228675</v>
      </c>
      <c r="D12" s="519">
        <v>26316437</v>
      </c>
      <c r="E12" s="517">
        <v>826277</v>
      </c>
      <c r="F12" s="518">
        <v>37291</v>
      </c>
      <c r="G12" s="519">
        <v>788986</v>
      </c>
      <c r="H12" s="516" t="s">
        <v>58</v>
      </c>
      <c r="I12" s="517">
        <v>28753</v>
      </c>
      <c r="J12" s="518">
        <v>1639</v>
      </c>
      <c r="K12" s="519">
        <v>27114</v>
      </c>
      <c r="L12" s="181">
        <f t="shared" si="1"/>
        <v>29997.22782031164</v>
      </c>
      <c r="M12" s="519">
        <v>62</v>
      </c>
      <c r="N12" s="520">
        <v>29944</v>
      </c>
      <c r="O12" s="316">
        <f t="shared" si="0"/>
        <v>100.17775788241931</v>
      </c>
      <c r="Q12" s="190"/>
      <c r="R12" s="222"/>
      <c r="S12" s="222"/>
    </row>
    <row r="13" spans="1:19" s="168" customFormat="1" ht="15.95" customHeight="1" x14ac:dyDescent="0.15">
      <c r="A13" s="516" t="s">
        <v>59</v>
      </c>
      <c r="B13" s="517">
        <v>10767810</v>
      </c>
      <c r="C13" s="518">
        <v>523449</v>
      </c>
      <c r="D13" s="519">
        <v>10244361</v>
      </c>
      <c r="E13" s="517">
        <v>353524</v>
      </c>
      <c r="F13" s="518">
        <v>17294</v>
      </c>
      <c r="G13" s="519">
        <v>336230</v>
      </c>
      <c r="H13" s="516" t="s">
        <v>59</v>
      </c>
      <c r="I13" s="517">
        <v>16181</v>
      </c>
      <c r="J13" s="518">
        <v>1058</v>
      </c>
      <c r="K13" s="519">
        <v>15123</v>
      </c>
      <c r="L13" s="181">
        <f t="shared" si="1"/>
        <v>32831.559992236114</v>
      </c>
      <c r="M13" s="519">
        <v>55</v>
      </c>
      <c r="N13" s="520">
        <v>32870</v>
      </c>
      <c r="O13" s="316">
        <f t="shared" si="0"/>
        <v>99.883054433331651</v>
      </c>
      <c r="Q13" s="190"/>
      <c r="R13" s="222"/>
      <c r="S13" s="222"/>
    </row>
    <row r="14" spans="1:19" s="168" customFormat="1" ht="15.95" customHeight="1" x14ac:dyDescent="0.15">
      <c r="A14" s="516" t="s">
        <v>60</v>
      </c>
      <c r="B14" s="517">
        <v>21597715</v>
      </c>
      <c r="C14" s="518">
        <v>1965097</v>
      </c>
      <c r="D14" s="519">
        <v>19632618</v>
      </c>
      <c r="E14" s="517">
        <v>384695</v>
      </c>
      <c r="F14" s="518">
        <v>30782</v>
      </c>
      <c r="G14" s="519">
        <v>353913</v>
      </c>
      <c r="H14" s="516" t="s">
        <v>60</v>
      </c>
      <c r="I14" s="517">
        <v>11057</v>
      </c>
      <c r="J14" s="518">
        <v>1595</v>
      </c>
      <c r="K14" s="519">
        <v>9462</v>
      </c>
      <c r="L14" s="181">
        <f t="shared" si="1"/>
        <v>17811.837965266233</v>
      </c>
      <c r="M14" s="519">
        <v>48</v>
      </c>
      <c r="N14" s="520">
        <v>17821</v>
      </c>
      <c r="O14" s="316">
        <f t="shared" si="0"/>
        <v>99.948588548713502</v>
      </c>
      <c r="Q14" s="190"/>
      <c r="R14" s="222"/>
      <c r="S14" s="222"/>
    </row>
    <row r="15" spans="1:19" s="168" customFormat="1" ht="15.95" customHeight="1" x14ac:dyDescent="0.15">
      <c r="A15" s="516" t="s">
        <v>61</v>
      </c>
      <c r="B15" s="517">
        <v>27297878</v>
      </c>
      <c r="C15" s="518">
        <v>1882928</v>
      </c>
      <c r="D15" s="519">
        <v>25414950</v>
      </c>
      <c r="E15" s="517">
        <v>634706</v>
      </c>
      <c r="F15" s="518">
        <v>39254</v>
      </c>
      <c r="G15" s="519">
        <v>595452</v>
      </c>
      <c r="H15" s="516" t="s">
        <v>61</v>
      </c>
      <c r="I15" s="517">
        <v>17880</v>
      </c>
      <c r="J15" s="518">
        <v>1748</v>
      </c>
      <c r="K15" s="519">
        <v>16132</v>
      </c>
      <c r="L15" s="181">
        <f t="shared" si="1"/>
        <v>23251.111313487447</v>
      </c>
      <c r="M15" s="519">
        <v>51</v>
      </c>
      <c r="N15" s="520">
        <v>23126</v>
      </c>
      <c r="O15" s="316">
        <f t="shared" si="0"/>
        <v>100.54099850163215</v>
      </c>
      <c r="Q15" s="190"/>
      <c r="R15" s="222"/>
      <c r="S15" s="222"/>
    </row>
    <row r="16" spans="1:19" s="168" customFormat="1" ht="15.95" customHeight="1" x14ac:dyDescent="0.15">
      <c r="A16" s="516" t="s">
        <v>62</v>
      </c>
      <c r="B16" s="517">
        <v>77729319</v>
      </c>
      <c r="C16" s="518">
        <v>2664014</v>
      </c>
      <c r="D16" s="519">
        <v>75065305</v>
      </c>
      <c r="E16" s="517">
        <v>2418167</v>
      </c>
      <c r="F16" s="518">
        <v>83153</v>
      </c>
      <c r="G16" s="519">
        <v>2335014</v>
      </c>
      <c r="H16" s="516" t="s">
        <v>62</v>
      </c>
      <c r="I16" s="517">
        <v>60891</v>
      </c>
      <c r="J16" s="518">
        <v>3426</v>
      </c>
      <c r="K16" s="519">
        <v>57465</v>
      </c>
      <c r="L16" s="181">
        <f t="shared" si="1"/>
        <v>31110.101453481151</v>
      </c>
      <c r="M16" s="519">
        <v>93</v>
      </c>
      <c r="N16" s="520">
        <v>31107</v>
      </c>
      <c r="O16" s="316">
        <f t="shared" si="0"/>
        <v>100.00997027511862</v>
      </c>
      <c r="Q16" s="190"/>
      <c r="R16" s="222"/>
      <c r="S16" s="222"/>
    </row>
    <row r="17" spans="1:19" s="168" customFormat="1" ht="15.95" customHeight="1" x14ac:dyDescent="0.15">
      <c r="A17" s="516" t="s">
        <v>63</v>
      </c>
      <c r="B17" s="517">
        <v>8354762</v>
      </c>
      <c r="C17" s="518">
        <v>605240</v>
      </c>
      <c r="D17" s="519">
        <v>7749522</v>
      </c>
      <c r="E17" s="517">
        <v>261433</v>
      </c>
      <c r="F17" s="518">
        <v>18433</v>
      </c>
      <c r="G17" s="519">
        <v>243000</v>
      </c>
      <c r="H17" s="516" t="s">
        <v>63</v>
      </c>
      <c r="I17" s="517">
        <v>10792</v>
      </c>
      <c r="J17" s="518">
        <v>998</v>
      </c>
      <c r="K17" s="519">
        <v>9794</v>
      </c>
      <c r="L17" s="181">
        <f t="shared" si="1"/>
        <v>31291.495796050203</v>
      </c>
      <c r="M17" s="519">
        <v>59</v>
      </c>
      <c r="N17" s="520">
        <v>31149</v>
      </c>
      <c r="O17" s="316">
        <f t="shared" si="0"/>
        <v>100.45746507448136</v>
      </c>
      <c r="Q17" s="190"/>
      <c r="R17" s="222"/>
      <c r="S17" s="222"/>
    </row>
    <row r="18" spans="1:19" s="168" customFormat="1" ht="15.95" customHeight="1" x14ac:dyDescent="0.15">
      <c r="A18" s="516" t="s">
        <v>64</v>
      </c>
      <c r="B18" s="517">
        <v>3376787</v>
      </c>
      <c r="C18" s="518">
        <v>323790</v>
      </c>
      <c r="D18" s="519">
        <v>3052997</v>
      </c>
      <c r="E18" s="517">
        <v>61363</v>
      </c>
      <c r="F18" s="518">
        <v>4808</v>
      </c>
      <c r="G18" s="519">
        <v>56555</v>
      </c>
      <c r="H18" s="516" t="s">
        <v>64</v>
      </c>
      <c r="I18" s="517">
        <v>2748</v>
      </c>
      <c r="J18" s="518">
        <v>338</v>
      </c>
      <c r="K18" s="519">
        <v>2410</v>
      </c>
      <c r="L18" s="181">
        <f t="shared" si="1"/>
        <v>18172.007887971613</v>
      </c>
      <c r="M18" s="519">
        <v>46</v>
      </c>
      <c r="N18" s="520">
        <v>18011</v>
      </c>
      <c r="O18" s="316">
        <f t="shared" si="0"/>
        <v>100.89394196863924</v>
      </c>
      <c r="Q18" s="190"/>
      <c r="R18" s="222"/>
      <c r="S18" s="222"/>
    </row>
    <row r="19" spans="1:19" s="168" customFormat="1" ht="15.95" customHeight="1" x14ac:dyDescent="0.15">
      <c r="A19" s="516" t="s">
        <v>65</v>
      </c>
      <c r="B19" s="521">
        <v>36975991</v>
      </c>
      <c r="C19" s="522">
        <v>2408995</v>
      </c>
      <c r="D19" s="523">
        <v>34566996</v>
      </c>
      <c r="E19" s="521">
        <v>727213</v>
      </c>
      <c r="F19" s="522">
        <v>46787</v>
      </c>
      <c r="G19" s="523">
        <v>680426</v>
      </c>
      <c r="H19" s="516" t="s">
        <v>65</v>
      </c>
      <c r="I19" s="521">
        <v>17651</v>
      </c>
      <c r="J19" s="522">
        <v>1566</v>
      </c>
      <c r="K19" s="523">
        <v>16085</v>
      </c>
      <c r="L19" s="182">
        <f t="shared" ref="L19:L42" si="2">E19*1000/B19*1000</f>
        <v>19667.167270783899</v>
      </c>
      <c r="M19" s="523">
        <v>50</v>
      </c>
      <c r="N19" s="524">
        <v>19661</v>
      </c>
      <c r="O19" s="317">
        <f t="shared" si="0"/>
        <v>100.03136804223539</v>
      </c>
      <c r="Q19" s="190"/>
      <c r="R19" s="222"/>
      <c r="S19" s="222"/>
    </row>
    <row r="20" spans="1:19" s="168" customFormat="1" ht="15.95" customHeight="1" x14ac:dyDescent="0.15">
      <c r="A20" s="516" t="s">
        <v>382</v>
      </c>
      <c r="B20" s="525">
        <v>38899793</v>
      </c>
      <c r="C20" s="518">
        <v>1597014</v>
      </c>
      <c r="D20" s="527">
        <v>37302779</v>
      </c>
      <c r="E20" s="517">
        <v>753551</v>
      </c>
      <c r="F20" s="518">
        <v>30528</v>
      </c>
      <c r="G20" s="519">
        <v>723023</v>
      </c>
      <c r="H20" s="516" t="s">
        <v>382</v>
      </c>
      <c r="I20" s="517">
        <v>15737</v>
      </c>
      <c r="J20" s="518">
        <v>1157</v>
      </c>
      <c r="K20" s="527">
        <v>14580</v>
      </c>
      <c r="L20" s="182">
        <f t="shared" si="2"/>
        <v>19371.59408534642</v>
      </c>
      <c r="M20" s="527">
        <v>45</v>
      </c>
      <c r="N20" s="520">
        <v>19342</v>
      </c>
      <c r="O20" s="317">
        <f t="shared" si="0"/>
        <v>100.15300426712035</v>
      </c>
      <c r="Q20" s="190"/>
      <c r="R20" s="222"/>
      <c r="S20" s="222"/>
    </row>
    <row r="21" spans="1:19" s="168" customFormat="1" ht="15.95" customHeight="1" x14ac:dyDescent="0.15">
      <c r="A21" s="516" t="s">
        <v>383</v>
      </c>
      <c r="B21" s="535">
        <v>41008927</v>
      </c>
      <c r="C21" s="522">
        <v>1921010</v>
      </c>
      <c r="D21" s="536">
        <v>39087917</v>
      </c>
      <c r="E21" s="521">
        <v>1148410</v>
      </c>
      <c r="F21" s="522">
        <v>52546</v>
      </c>
      <c r="G21" s="523">
        <v>1095864</v>
      </c>
      <c r="H21" s="516" t="s">
        <v>383</v>
      </c>
      <c r="I21" s="521">
        <v>45622</v>
      </c>
      <c r="J21" s="522">
        <v>3146</v>
      </c>
      <c r="K21" s="536">
        <v>42476</v>
      </c>
      <c r="L21" s="182">
        <f>E21*1000/B21*1000</f>
        <v>28003.902662461762</v>
      </c>
      <c r="M21" s="536">
        <v>59</v>
      </c>
      <c r="N21" s="524">
        <v>27972</v>
      </c>
      <c r="O21" s="317">
        <f t="shared" si="0"/>
        <v>100.11405213235294</v>
      </c>
      <c r="Q21" s="190"/>
      <c r="R21" s="222"/>
      <c r="S21" s="222"/>
    </row>
    <row r="22" spans="1:19" s="168" customFormat="1" ht="15.95" customHeight="1" x14ac:dyDescent="0.15">
      <c r="A22" s="516" t="s">
        <v>427</v>
      </c>
      <c r="B22" s="517">
        <v>20450052</v>
      </c>
      <c r="C22" s="518">
        <v>906508</v>
      </c>
      <c r="D22" s="519">
        <v>19543544</v>
      </c>
      <c r="E22" s="517">
        <v>357121</v>
      </c>
      <c r="F22" s="518">
        <v>17453</v>
      </c>
      <c r="G22" s="519">
        <v>339668</v>
      </c>
      <c r="H22" s="516" t="s">
        <v>427</v>
      </c>
      <c r="I22" s="517">
        <v>4959</v>
      </c>
      <c r="J22" s="518">
        <v>559</v>
      </c>
      <c r="K22" s="519">
        <v>4400</v>
      </c>
      <c r="L22" s="181">
        <f>E22*1000/B22*1000</f>
        <v>17463.08517944111</v>
      </c>
      <c r="M22" s="519">
        <v>45</v>
      </c>
      <c r="N22" s="520">
        <v>17478</v>
      </c>
      <c r="O22" s="316">
        <f>L22/N22*100</f>
        <v>99.914665175884593</v>
      </c>
      <c r="Q22" s="190"/>
      <c r="R22" s="222"/>
      <c r="S22" s="222"/>
    </row>
    <row r="23" spans="1:19" s="168" customFormat="1" ht="15.95" customHeight="1" x14ac:dyDescent="0.15">
      <c r="A23" s="187" t="s">
        <v>66</v>
      </c>
      <c r="B23" s="296">
        <f>SUM(B9:B22)</f>
        <v>377402455</v>
      </c>
      <c r="C23" s="297">
        <f t="shared" ref="C23:K23" si="3">SUM(C9:C22)</f>
        <v>20785831</v>
      </c>
      <c r="D23" s="299">
        <f t="shared" si="3"/>
        <v>356616624</v>
      </c>
      <c r="E23" s="309">
        <f t="shared" si="3"/>
        <v>9316356</v>
      </c>
      <c r="F23" s="297">
        <f t="shared" si="3"/>
        <v>469490</v>
      </c>
      <c r="G23" s="299">
        <f t="shared" si="3"/>
        <v>8846866</v>
      </c>
      <c r="H23" s="187" t="s">
        <v>66</v>
      </c>
      <c r="I23" s="309">
        <f t="shared" si="3"/>
        <v>273705</v>
      </c>
      <c r="J23" s="297">
        <f t="shared" si="3"/>
        <v>21696</v>
      </c>
      <c r="K23" s="297">
        <f t="shared" si="3"/>
        <v>252009</v>
      </c>
      <c r="L23" s="184">
        <f t="shared" si="2"/>
        <v>24685.467401106333</v>
      </c>
      <c r="M23" s="299">
        <f>MAX(M9:M22)</f>
        <v>93</v>
      </c>
      <c r="N23" s="300">
        <v>24419</v>
      </c>
      <c r="O23" s="310">
        <f t="shared" si="0"/>
        <v>101.09122978461991</v>
      </c>
      <c r="Q23" s="311"/>
      <c r="R23" s="222"/>
      <c r="S23" s="222"/>
    </row>
    <row r="24" spans="1:19" s="168" customFormat="1" ht="15.95" customHeight="1" x14ac:dyDescent="0.15">
      <c r="A24" s="509" t="s">
        <v>67</v>
      </c>
      <c r="B24" s="513">
        <v>17635076</v>
      </c>
      <c r="C24" s="514">
        <v>468915</v>
      </c>
      <c r="D24" s="512">
        <v>17166161</v>
      </c>
      <c r="E24" s="513">
        <v>373539</v>
      </c>
      <c r="F24" s="514">
        <v>10276</v>
      </c>
      <c r="G24" s="512">
        <v>363263</v>
      </c>
      <c r="H24" s="509" t="s">
        <v>67</v>
      </c>
      <c r="I24" s="513">
        <v>5919</v>
      </c>
      <c r="J24" s="514">
        <v>380</v>
      </c>
      <c r="K24" s="512">
        <v>5539</v>
      </c>
      <c r="L24" s="186">
        <f t="shared" si="2"/>
        <v>21181.592866398762</v>
      </c>
      <c r="M24" s="512">
        <v>43</v>
      </c>
      <c r="N24" s="515">
        <v>21152</v>
      </c>
      <c r="O24" s="318">
        <f t="shared" si="0"/>
        <v>100.13990576020595</v>
      </c>
      <c r="Q24" s="190"/>
      <c r="R24" s="222"/>
      <c r="S24" s="222"/>
    </row>
    <row r="25" spans="1:19" s="168" customFormat="1" ht="15.95" customHeight="1" x14ac:dyDescent="0.15">
      <c r="A25" s="516" t="s">
        <v>68</v>
      </c>
      <c r="B25" s="517">
        <v>22987436</v>
      </c>
      <c r="C25" s="518">
        <v>1920038</v>
      </c>
      <c r="D25" s="519">
        <v>21067398</v>
      </c>
      <c r="E25" s="517">
        <v>327994</v>
      </c>
      <c r="F25" s="518">
        <v>25946</v>
      </c>
      <c r="G25" s="519">
        <v>302048</v>
      </c>
      <c r="H25" s="516" t="s">
        <v>68</v>
      </c>
      <c r="I25" s="517">
        <v>7982</v>
      </c>
      <c r="J25" s="518">
        <v>1065</v>
      </c>
      <c r="K25" s="519">
        <v>6917</v>
      </c>
      <c r="L25" s="181">
        <f t="shared" si="2"/>
        <v>14268.402965863614</v>
      </c>
      <c r="M25" s="519">
        <v>37</v>
      </c>
      <c r="N25" s="520">
        <v>14248</v>
      </c>
      <c r="O25" s="316">
        <f t="shared" si="0"/>
        <v>100.14319880589287</v>
      </c>
      <c r="Q25" s="190"/>
      <c r="R25" s="222"/>
      <c r="S25" s="222"/>
    </row>
    <row r="26" spans="1:19" s="168" customFormat="1" ht="15.95" customHeight="1" x14ac:dyDescent="0.15">
      <c r="A26" s="516" t="s">
        <v>69</v>
      </c>
      <c r="B26" s="517">
        <v>40523215</v>
      </c>
      <c r="C26" s="518">
        <v>1452026</v>
      </c>
      <c r="D26" s="519">
        <v>39071189</v>
      </c>
      <c r="E26" s="517">
        <v>1007459</v>
      </c>
      <c r="F26" s="518">
        <v>38889</v>
      </c>
      <c r="G26" s="519">
        <v>968570</v>
      </c>
      <c r="H26" s="516" t="s">
        <v>69</v>
      </c>
      <c r="I26" s="517">
        <v>11303</v>
      </c>
      <c r="J26" s="518">
        <v>758</v>
      </c>
      <c r="K26" s="519">
        <v>10545</v>
      </c>
      <c r="L26" s="181">
        <f t="shared" si="2"/>
        <v>24861.280132881857</v>
      </c>
      <c r="M26" s="519">
        <v>46</v>
      </c>
      <c r="N26" s="520">
        <v>25145</v>
      </c>
      <c r="O26" s="316">
        <f t="shared" si="0"/>
        <v>98.871664875250971</v>
      </c>
      <c r="Q26" s="190"/>
      <c r="R26" s="222"/>
      <c r="S26" s="222"/>
    </row>
    <row r="27" spans="1:19" s="168" customFormat="1" ht="15.95" customHeight="1" x14ac:dyDescent="0.15">
      <c r="A27" s="516" t="s">
        <v>70</v>
      </c>
      <c r="B27" s="517">
        <v>13759742</v>
      </c>
      <c r="C27" s="518">
        <v>509726</v>
      </c>
      <c r="D27" s="519">
        <v>13250016</v>
      </c>
      <c r="E27" s="517">
        <v>444787</v>
      </c>
      <c r="F27" s="518">
        <v>16963</v>
      </c>
      <c r="G27" s="519">
        <v>427824</v>
      </c>
      <c r="H27" s="516" t="s">
        <v>70</v>
      </c>
      <c r="I27" s="517">
        <v>11905</v>
      </c>
      <c r="J27" s="518">
        <v>624</v>
      </c>
      <c r="K27" s="519">
        <v>11281</v>
      </c>
      <c r="L27" s="181">
        <f t="shared" si="2"/>
        <v>32325.242726208096</v>
      </c>
      <c r="M27" s="519">
        <v>58</v>
      </c>
      <c r="N27" s="520">
        <v>32322</v>
      </c>
      <c r="O27" s="316">
        <f t="shared" si="0"/>
        <v>100.01003256669789</v>
      </c>
      <c r="Q27" s="190"/>
      <c r="R27" s="222"/>
      <c r="S27" s="222"/>
    </row>
    <row r="28" spans="1:19" s="168" customFormat="1" ht="15.95" customHeight="1" x14ac:dyDescent="0.15">
      <c r="A28" s="516" t="s">
        <v>71</v>
      </c>
      <c r="B28" s="517">
        <v>4212813</v>
      </c>
      <c r="C28" s="518">
        <v>327452</v>
      </c>
      <c r="D28" s="519">
        <v>3885361</v>
      </c>
      <c r="E28" s="517">
        <v>142636</v>
      </c>
      <c r="F28" s="518">
        <v>10536</v>
      </c>
      <c r="G28" s="519">
        <v>132100</v>
      </c>
      <c r="H28" s="516" t="s">
        <v>71</v>
      </c>
      <c r="I28" s="517">
        <v>4857</v>
      </c>
      <c r="J28" s="518">
        <v>399</v>
      </c>
      <c r="K28" s="519">
        <v>4458</v>
      </c>
      <c r="L28" s="181">
        <f t="shared" si="2"/>
        <v>33857.662326811085</v>
      </c>
      <c r="M28" s="519">
        <v>53</v>
      </c>
      <c r="N28" s="520">
        <v>33808</v>
      </c>
      <c r="O28" s="316">
        <f t="shared" si="0"/>
        <v>100.14689519288655</v>
      </c>
      <c r="Q28" s="190"/>
      <c r="R28" s="222"/>
      <c r="S28" s="222"/>
    </row>
    <row r="29" spans="1:19" s="168" customFormat="1" ht="15.95" customHeight="1" x14ac:dyDescent="0.15">
      <c r="A29" s="516" t="s">
        <v>384</v>
      </c>
      <c r="B29" s="517">
        <v>4395690</v>
      </c>
      <c r="C29" s="518">
        <v>248326</v>
      </c>
      <c r="D29" s="519">
        <v>4147364</v>
      </c>
      <c r="E29" s="517">
        <v>69620</v>
      </c>
      <c r="F29" s="518">
        <v>4375</v>
      </c>
      <c r="G29" s="519">
        <v>65245</v>
      </c>
      <c r="H29" s="516" t="s">
        <v>384</v>
      </c>
      <c r="I29" s="517">
        <v>3378</v>
      </c>
      <c r="J29" s="518">
        <v>350</v>
      </c>
      <c r="K29" s="519">
        <v>3028</v>
      </c>
      <c r="L29" s="181">
        <f t="shared" si="2"/>
        <v>15838.24155024581</v>
      </c>
      <c r="M29" s="519">
        <v>29</v>
      </c>
      <c r="N29" s="520">
        <v>15893</v>
      </c>
      <c r="O29" s="316">
        <f t="shared" si="0"/>
        <v>99.655455548013649</v>
      </c>
      <c r="Q29" s="190"/>
      <c r="R29" s="222"/>
      <c r="S29" s="222"/>
    </row>
    <row r="30" spans="1:19" s="168" customFormat="1" ht="15.95" customHeight="1" x14ac:dyDescent="0.15">
      <c r="A30" s="516" t="s">
        <v>428</v>
      </c>
      <c r="B30" s="517">
        <v>15633764</v>
      </c>
      <c r="C30" s="518">
        <v>974075</v>
      </c>
      <c r="D30" s="519">
        <v>14659689</v>
      </c>
      <c r="E30" s="517">
        <v>321019</v>
      </c>
      <c r="F30" s="518">
        <v>20918</v>
      </c>
      <c r="G30" s="519">
        <v>300101</v>
      </c>
      <c r="H30" s="516" t="s">
        <v>428</v>
      </c>
      <c r="I30" s="517">
        <v>6351</v>
      </c>
      <c r="J30" s="518">
        <v>753</v>
      </c>
      <c r="K30" s="519">
        <v>5598</v>
      </c>
      <c r="L30" s="181">
        <f t="shared" si="2"/>
        <v>20533.698730516848</v>
      </c>
      <c r="M30" s="519">
        <v>43</v>
      </c>
      <c r="N30" s="520">
        <v>20536</v>
      </c>
      <c r="O30" s="316">
        <f t="shared" si="0"/>
        <v>99.988793974078931</v>
      </c>
      <c r="Q30" s="190"/>
      <c r="R30" s="222"/>
      <c r="S30" s="222"/>
    </row>
    <row r="31" spans="1:19" s="168" customFormat="1" ht="15.95" customHeight="1" x14ac:dyDescent="0.15">
      <c r="A31" s="516" t="s">
        <v>72</v>
      </c>
      <c r="B31" s="517">
        <v>1872960</v>
      </c>
      <c r="C31" s="518">
        <v>106640</v>
      </c>
      <c r="D31" s="519">
        <v>1766320</v>
      </c>
      <c r="E31" s="517">
        <v>58412</v>
      </c>
      <c r="F31" s="518">
        <v>3383</v>
      </c>
      <c r="G31" s="519">
        <v>55029</v>
      </c>
      <c r="H31" s="516" t="s">
        <v>72</v>
      </c>
      <c r="I31" s="517">
        <v>2548</v>
      </c>
      <c r="J31" s="518">
        <v>167</v>
      </c>
      <c r="K31" s="519">
        <v>2381</v>
      </c>
      <c r="L31" s="181">
        <f t="shared" si="2"/>
        <v>31186.998120621905</v>
      </c>
      <c r="M31" s="519">
        <v>52</v>
      </c>
      <c r="N31" s="520">
        <v>30928</v>
      </c>
      <c r="O31" s="316">
        <f t="shared" si="0"/>
        <v>100.83742279042261</v>
      </c>
      <c r="Q31" s="190"/>
      <c r="R31" s="222"/>
      <c r="S31" s="222"/>
    </row>
    <row r="32" spans="1:19" s="168" customFormat="1" ht="15.95" customHeight="1" x14ac:dyDescent="0.15">
      <c r="A32" s="516" t="s">
        <v>73</v>
      </c>
      <c r="B32" s="517">
        <v>5653547</v>
      </c>
      <c r="C32" s="518">
        <v>381864</v>
      </c>
      <c r="D32" s="519">
        <v>5271683</v>
      </c>
      <c r="E32" s="517">
        <v>127166</v>
      </c>
      <c r="F32" s="518">
        <v>8784</v>
      </c>
      <c r="G32" s="519">
        <v>118382</v>
      </c>
      <c r="H32" s="516" t="s">
        <v>73</v>
      </c>
      <c r="I32" s="517">
        <v>4544</v>
      </c>
      <c r="J32" s="518">
        <v>430</v>
      </c>
      <c r="K32" s="519">
        <v>4114</v>
      </c>
      <c r="L32" s="181">
        <f t="shared" si="2"/>
        <v>22493.135725235858</v>
      </c>
      <c r="M32" s="519">
        <v>43</v>
      </c>
      <c r="N32" s="520">
        <v>22357</v>
      </c>
      <c r="O32" s="316">
        <f t="shared" si="0"/>
        <v>100.60891767784523</v>
      </c>
      <c r="Q32" s="190"/>
      <c r="R32" s="222"/>
      <c r="S32" s="222"/>
    </row>
    <row r="33" spans="1:19" s="168" customFormat="1" ht="15.95" customHeight="1" x14ac:dyDescent="0.15">
      <c r="A33" s="516" t="s">
        <v>74</v>
      </c>
      <c r="B33" s="521">
        <v>1459421</v>
      </c>
      <c r="C33" s="522">
        <v>217930</v>
      </c>
      <c r="D33" s="523">
        <v>1241491</v>
      </c>
      <c r="E33" s="521">
        <v>37522</v>
      </c>
      <c r="F33" s="522">
        <v>4868</v>
      </c>
      <c r="G33" s="523">
        <v>32654</v>
      </c>
      <c r="H33" s="516" t="s">
        <v>74</v>
      </c>
      <c r="I33" s="521">
        <v>1644</v>
      </c>
      <c r="J33" s="522">
        <v>331</v>
      </c>
      <c r="K33" s="523">
        <v>1313</v>
      </c>
      <c r="L33" s="182">
        <f t="shared" si="2"/>
        <v>25710.196029795377</v>
      </c>
      <c r="M33" s="523">
        <v>56</v>
      </c>
      <c r="N33" s="524">
        <v>25434</v>
      </c>
      <c r="O33" s="317">
        <f t="shared" si="0"/>
        <v>101.0859323338656</v>
      </c>
      <c r="Q33" s="190"/>
      <c r="R33" s="222"/>
      <c r="S33" s="222"/>
    </row>
    <row r="34" spans="1:19" s="168" customFormat="1" ht="15.95" customHeight="1" x14ac:dyDescent="0.15">
      <c r="A34" s="516" t="s">
        <v>75</v>
      </c>
      <c r="B34" s="517">
        <v>3744681</v>
      </c>
      <c r="C34" s="518">
        <v>298431</v>
      </c>
      <c r="D34" s="519">
        <v>3446250</v>
      </c>
      <c r="E34" s="517">
        <v>108222</v>
      </c>
      <c r="F34" s="518">
        <v>8413</v>
      </c>
      <c r="G34" s="519">
        <v>99809</v>
      </c>
      <c r="H34" s="516" t="s">
        <v>75</v>
      </c>
      <c r="I34" s="517">
        <v>3762</v>
      </c>
      <c r="J34" s="518">
        <v>444</v>
      </c>
      <c r="K34" s="519">
        <v>3318</v>
      </c>
      <c r="L34" s="181">
        <f t="shared" si="2"/>
        <v>28900.192032378727</v>
      </c>
      <c r="M34" s="519">
        <v>37</v>
      </c>
      <c r="N34" s="520">
        <v>28898</v>
      </c>
      <c r="O34" s="316">
        <f t="shared" si="0"/>
        <v>100.00758541206562</v>
      </c>
      <c r="Q34" s="190"/>
      <c r="R34" s="222"/>
      <c r="S34" s="222"/>
    </row>
    <row r="35" spans="1:19" s="168" customFormat="1" ht="15.95" customHeight="1" x14ac:dyDescent="0.15">
      <c r="A35" s="516" t="s">
        <v>76</v>
      </c>
      <c r="B35" s="517">
        <v>15422738</v>
      </c>
      <c r="C35" s="518">
        <v>1916377</v>
      </c>
      <c r="D35" s="519">
        <v>13506361</v>
      </c>
      <c r="E35" s="517">
        <v>325344</v>
      </c>
      <c r="F35" s="518">
        <v>27436</v>
      </c>
      <c r="G35" s="519">
        <v>297908</v>
      </c>
      <c r="H35" s="516" t="s">
        <v>76</v>
      </c>
      <c r="I35" s="517">
        <v>8494</v>
      </c>
      <c r="J35" s="518">
        <v>1487</v>
      </c>
      <c r="K35" s="519">
        <v>7007</v>
      </c>
      <c r="L35" s="181">
        <f t="shared" si="2"/>
        <v>21095.087007248647</v>
      </c>
      <c r="M35" s="519">
        <v>39</v>
      </c>
      <c r="N35" s="520">
        <v>21061</v>
      </c>
      <c r="O35" s="316">
        <f t="shared" si="0"/>
        <v>100.16184894947367</v>
      </c>
      <c r="Q35" s="190"/>
      <c r="R35" s="222"/>
      <c r="S35" s="222"/>
    </row>
    <row r="36" spans="1:19" s="168" customFormat="1" ht="15.95" customHeight="1" x14ac:dyDescent="0.15">
      <c r="A36" s="516" t="s">
        <v>79</v>
      </c>
      <c r="B36" s="517">
        <v>8032806</v>
      </c>
      <c r="C36" s="518">
        <v>884986</v>
      </c>
      <c r="D36" s="519">
        <v>7147820</v>
      </c>
      <c r="E36" s="517">
        <v>93410</v>
      </c>
      <c r="F36" s="518">
        <v>8859</v>
      </c>
      <c r="G36" s="519">
        <v>84551</v>
      </c>
      <c r="H36" s="516" t="s">
        <v>79</v>
      </c>
      <c r="I36" s="517">
        <v>2197</v>
      </c>
      <c r="J36" s="518">
        <v>358</v>
      </c>
      <c r="K36" s="519">
        <v>1839</v>
      </c>
      <c r="L36" s="181">
        <f t="shared" si="2"/>
        <v>11628.564165498332</v>
      </c>
      <c r="M36" s="519">
        <v>30</v>
      </c>
      <c r="N36" s="520">
        <v>11637</v>
      </c>
      <c r="O36" s="316">
        <f t="shared" si="0"/>
        <v>99.927508511629554</v>
      </c>
      <c r="Q36" s="190"/>
      <c r="R36" s="222"/>
      <c r="S36" s="222"/>
    </row>
    <row r="37" spans="1:19" s="168" customFormat="1" ht="15.95" customHeight="1" x14ac:dyDescent="0.15">
      <c r="A37" s="516" t="s">
        <v>80</v>
      </c>
      <c r="B37" s="517">
        <v>3548941</v>
      </c>
      <c r="C37" s="518">
        <v>851934</v>
      </c>
      <c r="D37" s="519">
        <v>2697007</v>
      </c>
      <c r="E37" s="517">
        <v>35522</v>
      </c>
      <c r="F37" s="518">
        <v>7958</v>
      </c>
      <c r="G37" s="519">
        <v>27564</v>
      </c>
      <c r="H37" s="516" t="s">
        <v>80</v>
      </c>
      <c r="I37" s="517">
        <v>1482</v>
      </c>
      <c r="J37" s="518">
        <v>325</v>
      </c>
      <c r="K37" s="519">
        <v>1157</v>
      </c>
      <c r="L37" s="181">
        <f t="shared" si="2"/>
        <v>10009.183021075865</v>
      </c>
      <c r="M37" s="519">
        <v>26</v>
      </c>
      <c r="N37" s="520">
        <v>10033</v>
      </c>
      <c r="O37" s="316">
        <f t="shared" si="0"/>
        <v>99.762613585925095</v>
      </c>
      <c r="Q37" s="190"/>
      <c r="R37" s="222"/>
      <c r="S37" s="222"/>
    </row>
    <row r="38" spans="1:19" s="168" customFormat="1" ht="15.95" customHeight="1" x14ac:dyDescent="0.15">
      <c r="A38" s="516" t="s">
        <v>77</v>
      </c>
      <c r="B38" s="517">
        <v>19774987</v>
      </c>
      <c r="C38" s="518">
        <v>1383563</v>
      </c>
      <c r="D38" s="519">
        <v>18391424</v>
      </c>
      <c r="E38" s="517">
        <v>382145</v>
      </c>
      <c r="F38" s="518">
        <v>25234</v>
      </c>
      <c r="G38" s="519">
        <v>356911</v>
      </c>
      <c r="H38" s="516" t="s">
        <v>77</v>
      </c>
      <c r="I38" s="517">
        <v>8576</v>
      </c>
      <c r="J38" s="518">
        <v>809</v>
      </c>
      <c r="K38" s="519">
        <v>7767</v>
      </c>
      <c r="L38" s="181">
        <f t="shared" si="2"/>
        <v>19324.665042763365</v>
      </c>
      <c r="M38" s="519">
        <v>43</v>
      </c>
      <c r="N38" s="520">
        <v>19316</v>
      </c>
      <c r="O38" s="316">
        <f t="shared" si="0"/>
        <v>100.0448594054844</v>
      </c>
      <c r="Q38" s="190"/>
      <c r="R38" s="222"/>
      <c r="S38" s="222"/>
    </row>
    <row r="39" spans="1:19" s="168" customFormat="1" ht="15.95" customHeight="1" x14ac:dyDescent="0.15">
      <c r="A39" s="516" t="s">
        <v>81</v>
      </c>
      <c r="B39" s="517">
        <v>2943387</v>
      </c>
      <c r="C39" s="518">
        <v>335609</v>
      </c>
      <c r="D39" s="519">
        <v>2607778</v>
      </c>
      <c r="E39" s="517">
        <v>39477</v>
      </c>
      <c r="F39" s="518">
        <v>5307</v>
      </c>
      <c r="G39" s="519">
        <v>34170</v>
      </c>
      <c r="H39" s="516" t="s">
        <v>81</v>
      </c>
      <c r="I39" s="517">
        <v>1469</v>
      </c>
      <c r="J39" s="518">
        <v>265</v>
      </c>
      <c r="K39" s="519">
        <v>1204</v>
      </c>
      <c r="L39" s="181">
        <f t="shared" si="2"/>
        <v>13412.099734081858</v>
      </c>
      <c r="M39" s="519">
        <v>36</v>
      </c>
      <c r="N39" s="520">
        <v>13417</v>
      </c>
      <c r="O39" s="316">
        <f t="shared" si="0"/>
        <v>99.963477186270083</v>
      </c>
      <c r="Q39" s="190"/>
      <c r="R39" s="222"/>
      <c r="S39" s="222"/>
    </row>
    <row r="40" spans="1:19" s="168" customFormat="1" ht="15.95" customHeight="1" x14ac:dyDescent="0.15">
      <c r="A40" s="516" t="s">
        <v>82</v>
      </c>
      <c r="B40" s="517">
        <v>10102199</v>
      </c>
      <c r="C40" s="518">
        <v>814660</v>
      </c>
      <c r="D40" s="519">
        <v>9287539</v>
      </c>
      <c r="E40" s="517">
        <v>176073</v>
      </c>
      <c r="F40" s="518">
        <v>14233</v>
      </c>
      <c r="G40" s="519">
        <v>161840</v>
      </c>
      <c r="H40" s="516" t="s">
        <v>82</v>
      </c>
      <c r="I40" s="517">
        <v>4534</v>
      </c>
      <c r="J40" s="518">
        <v>512</v>
      </c>
      <c r="K40" s="519">
        <v>4022</v>
      </c>
      <c r="L40" s="181">
        <f t="shared" si="2"/>
        <v>17429.175568606399</v>
      </c>
      <c r="M40" s="519">
        <v>32</v>
      </c>
      <c r="N40" s="520">
        <v>17421</v>
      </c>
      <c r="O40" s="316">
        <f t="shared" si="0"/>
        <v>100.04692938755755</v>
      </c>
      <c r="Q40" s="190"/>
      <c r="R40" s="222"/>
      <c r="S40" s="222"/>
    </row>
    <row r="41" spans="1:19" s="168" customFormat="1" ht="15.95" customHeight="1" x14ac:dyDescent="0.15">
      <c r="A41" s="516" t="s">
        <v>385</v>
      </c>
      <c r="B41" s="521">
        <v>21754619</v>
      </c>
      <c r="C41" s="522">
        <v>1410033</v>
      </c>
      <c r="D41" s="523">
        <v>20344586</v>
      </c>
      <c r="E41" s="521">
        <v>347315</v>
      </c>
      <c r="F41" s="522">
        <v>23303</v>
      </c>
      <c r="G41" s="523">
        <v>324012</v>
      </c>
      <c r="H41" s="516" t="s">
        <v>385</v>
      </c>
      <c r="I41" s="521">
        <v>8545</v>
      </c>
      <c r="J41" s="522">
        <v>929</v>
      </c>
      <c r="K41" s="523">
        <v>7616</v>
      </c>
      <c r="L41" s="181">
        <f t="shared" si="2"/>
        <v>15965.115270462793</v>
      </c>
      <c r="M41" s="523">
        <v>36</v>
      </c>
      <c r="N41" s="524">
        <v>15989</v>
      </c>
      <c r="O41" s="316">
        <f t="shared" si="0"/>
        <v>99.850617740088765</v>
      </c>
      <c r="Q41" s="190"/>
      <c r="R41" s="222"/>
      <c r="S41" s="222"/>
    </row>
    <row r="42" spans="1:19" s="168" customFormat="1" ht="15.95" customHeight="1" x14ac:dyDescent="0.15">
      <c r="A42" s="516" t="s">
        <v>78</v>
      </c>
      <c r="B42" s="521">
        <v>35424316</v>
      </c>
      <c r="C42" s="522">
        <v>2760888</v>
      </c>
      <c r="D42" s="523">
        <v>32663428</v>
      </c>
      <c r="E42" s="521">
        <v>484929</v>
      </c>
      <c r="F42" s="522">
        <v>36569</v>
      </c>
      <c r="G42" s="523">
        <v>448360</v>
      </c>
      <c r="H42" s="516" t="s">
        <v>78</v>
      </c>
      <c r="I42" s="521">
        <v>11487</v>
      </c>
      <c r="J42" s="522">
        <v>1327</v>
      </c>
      <c r="K42" s="523">
        <v>10160</v>
      </c>
      <c r="L42" s="181">
        <f t="shared" si="2"/>
        <v>13689.156341085032</v>
      </c>
      <c r="M42" s="523">
        <v>46</v>
      </c>
      <c r="N42" s="524">
        <v>13738</v>
      </c>
      <c r="O42" s="316">
        <f t="shared" si="0"/>
        <v>99.644463102962817</v>
      </c>
      <c r="Q42" s="190"/>
      <c r="R42" s="222"/>
      <c r="S42" s="222"/>
    </row>
    <row r="43" spans="1:19" s="168" customFormat="1" ht="15.95" customHeight="1" x14ac:dyDescent="0.15">
      <c r="A43" s="187" t="s">
        <v>83</v>
      </c>
      <c r="B43" s="296">
        <f t="shared" ref="B43:K43" si="4">SUM(B24:B42)</f>
        <v>248882338</v>
      </c>
      <c r="C43" s="297">
        <f t="shared" si="4"/>
        <v>17263473</v>
      </c>
      <c r="D43" s="299">
        <f t="shared" si="4"/>
        <v>231618865</v>
      </c>
      <c r="E43" s="296">
        <f t="shared" si="4"/>
        <v>4902591</v>
      </c>
      <c r="F43" s="297">
        <f t="shared" si="4"/>
        <v>302250</v>
      </c>
      <c r="G43" s="299">
        <f t="shared" si="4"/>
        <v>4600341</v>
      </c>
      <c r="H43" s="187" t="s">
        <v>83</v>
      </c>
      <c r="I43" s="296">
        <f t="shared" si="4"/>
        <v>110977</v>
      </c>
      <c r="J43" s="297">
        <f>SUM(J24:J42)</f>
        <v>11713</v>
      </c>
      <c r="K43" s="299">
        <f t="shared" si="4"/>
        <v>99264</v>
      </c>
      <c r="L43" s="296">
        <f>E43*1000/(B43/1000)</f>
        <v>19698.428741054337</v>
      </c>
      <c r="M43" s="299">
        <f>MAX(M24:M33,M34:M42)</f>
        <v>58</v>
      </c>
      <c r="N43" s="296">
        <v>19708</v>
      </c>
      <c r="O43" s="310">
        <f t="shared" si="0"/>
        <v>99.9514346511789</v>
      </c>
      <c r="Q43" s="311"/>
      <c r="R43" s="222"/>
      <c r="S43" s="222"/>
    </row>
    <row r="44" spans="1:19" s="168" customFormat="1" ht="15.95" customHeight="1" x14ac:dyDescent="0.15">
      <c r="A44" s="188" t="s">
        <v>84</v>
      </c>
      <c r="B44" s="305">
        <f>SUM(B23,B43)</f>
        <v>626284793</v>
      </c>
      <c r="C44" s="306">
        <f t="shared" ref="C44:K44" si="5">SUM(C23,C43)</f>
        <v>38049304</v>
      </c>
      <c r="D44" s="307">
        <f t="shared" si="5"/>
        <v>588235489</v>
      </c>
      <c r="E44" s="305">
        <f t="shared" si="5"/>
        <v>14218947</v>
      </c>
      <c r="F44" s="306">
        <f t="shared" si="5"/>
        <v>771740</v>
      </c>
      <c r="G44" s="307">
        <f t="shared" si="5"/>
        <v>13447207</v>
      </c>
      <c r="H44" s="188" t="s">
        <v>84</v>
      </c>
      <c r="I44" s="312">
        <f t="shared" si="5"/>
        <v>384682</v>
      </c>
      <c r="J44" s="297">
        <f t="shared" si="5"/>
        <v>33409</v>
      </c>
      <c r="K44" s="313">
        <f t="shared" si="5"/>
        <v>351273</v>
      </c>
      <c r="L44" s="189">
        <v>22709.482474144639</v>
      </c>
      <c r="M44" s="307">
        <f>MAX(M23,M43)</f>
        <v>93</v>
      </c>
      <c r="N44" s="308">
        <v>22525</v>
      </c>
      <c r="O44" s="314">
        <v>100.81901209387188</v>
      </c>
      <c r="Q44" s="311"/>
      <c r="R44" s="222"/>
      <c r="S44" s="222"/>
    </row>
    <row r="45" spans="1:19" s="168" customFormat="1" ht="15.95" customHeight="1" x14ac:dyDescent="0.15">
      <c r="A45" s="188" t="s">
        <v>360</v>
      </c>
      <c r="B45" s="305">
        <v>632820982</v>
      </c>
      <c r="C45" s="306">
        <v>39051549</v>
      </c>
      <c r="D45" s="307">
        <v>593769433</v>
      </c>
      <c r="E45" s="305">
        <v>14371037</v>
      </c>
      <c r="F45" s="306">
        <v>792674</v>
      </c>
      <c r="G45" s="307">
        <v>13578363</v>
      </c>
      <c r="H45" s="188" t="s">
        <v>84</v>
      </c>
      <c r="I45" s="312">
        <v>390233</v>
      </c>
      <c r="J45" s="297">
        <v>34257</v>
      </c>
      <c r="K45" s="313">
        <v>355976</v>
      </c>
      <c r="L45" s="189">
        <v>22709.482474144639</v>
      </c>
      <c r="M45" s="307">
        <v>93</v>
      </c>
      <c r="N45" s="308">
        <v>22525</v>
      </c>
      <c r="O45" s="314">
        <v>100.81901209387188</v>
      </c>
      <c r="Q45" s="311"/>
      <c r="R45" s="222"/>
      <c r="S45" s="222"/>
    </row>
    <row r="47" spans="1:19" s="304" customFormat="1" ht="10.9" customHeight="1" x14ac:dyDescent="0.15">
      <c r="A47" s="304" t="s">
        <v>600</v>
      </c>
      <c r="B47" s="35" t="s">
        <v>605</v>
      </c>
      <c r="C47" s="35" t="s">
        <v>668</v>
      </c>
      <c r="D47" s="35" t="s">
        <v>669</v>
      </c>
      <c r="E47" s="35" t="s">
        <v>606</v>
      </c>
      <c r="F47" s="35" t="s">
        <v>670</v>
      </c>
      <c r="G47" s="35" t="s">
        <v>671</v>
      </c>
      <c r="I47" s="35" t="s">
        <v>672</v>
      </c>
      <c r="J47" s="35" t="s">
        <v>673</v>
      </c>
      <c r="K47" s="35" t="s">
        <v>674</v>
      </c>
      <c r="L47" s="460" t="s">
        <v>603</v>
      </c>
      <c r="M47" s="35" t="s">
        <v>675</v>
      </c>
      <c r="N47" s="460" t="s">
        <v>786</v>
      </c>
    </row>
    <row r="49" spans="14:14" ht="10.9" customHeight="1" x14ac:dyDescent="0.15">
      <c r="N49" s="35" t="s">
        <v>787</v>
      </c>
    </row>
  </sheetData>
  <mergeCells count="16">
    <mergeCell ref="F6:F7"/>
    <mergeCell ref="G6:G7"/>
    <mergeCell ref="B4:D5"/>
    <mergeCell ref="E4:G5"/>
    <mergeCell ref="B6:B7"/>
    <mergeCell ref="C6:C7"/>
    <mergeCell ref="D6:D7"/>
    <mergeCell ref="E6:E7"/>
    <mergeCell ref="I4:K5"/>
    <mergeCell ref="I6:I7"/>
    <mergeCell ref="J6:J7"/>
    <mergeCell ref="K6:K7"/>
    <mergeCell ref="R2:S2"/>
    <mergeCell ref="N4:N6"/>
    <mergeCell ref="O5:O6"/>
    <mergeCell ref="L4:M5"/>
  </mergeCells>
  <phoneticPr fontId="2"/>
  <pageMargins left="0.59055118110236227" right="0.59055118110236227" top="0.59055118110236227" bottom="0.39370078740157483" header="0.51181102362204722" footer="0.31496062992125984"/>
  <pageSetup paperSize="9" scale="95" firstPageNumber="133" orientation="portrait" useFirstPageNumber="1" r:id="rId1"/>
  <headerFooter alignWithMargins="0">
    <oddFooter>&amp;C&amp;P</oddFooter>
  </headerFooter>
  <colBreaks count="1" manualBreakCount="1">
    <brk id="7" max="4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S49"/>
  <sheetViews>
    <sheetView showZeros="0" view="pageBreakPreview" zoomScaleNormal="85" zoomScaleSheetLayoutView="100" workbookViewId="0">
      <pane xSplit="1" ySplit="8" topLeftCell="B9" activePane="bottomRight" state="frozen"/>
      <selection activeCell="N22" sqref="N22"/>
      <selection pane="topRight" activeCell="N22" sqref="N22"/>
      <selection pane="bottomLeft" activeCell="N22" sqref="N22"/>
      <selection pane="bottomRight" activeCell="B44" sqref="B44:O44"/>
    </sheetView>
  </sheetViews>
  <sheetFormatPr defaultColWidth="8.875" defaultRowHeight="10.9" customHeight="1" x14ac:dyDescent="0.15"/>
  <cols>
    <col min="1" max="1" width="10.375" style="35" customWidth="1"/>
    <col min="2" max="7" width="13.875" style="62" customWidth="1"/>
    <col min="8" max="8" width="10.375" style="35" customWidth="1"/>
    <col min="9" max="11" width="11.875" style="62" customWidth="1"/>
    <col min="12" max="15" width="11.875" style="35" customWidth="1"/>
    <col min="16" max="16" width="8.875" style="62" customWidth="1"/>
    <col min="17" max="17" width="8.875" style="63" customWidth="1"/>
    <col min="18" max="18" width="10" style="63" bestFit="1" customWidth="1"/>
    <col min="19" max="19" width="11.25" style="63" bestFit="1" customWidth="1"/>
    <col min="20" max="16384" width="8.875" style="62"/>
  </cols>
  <sheetData>
    <row r="3" spans="1:19" s="168" customFormat="1" ht="15.95" customHeight="1" x14ac:dyDescent="0.15">
      <c r="A3" s="168" t="s">
        <v>584</v>
      </c>
      <c r="H3" s="168" t="s">
        <v>583</v>
      </c>
      <c r="Q3" s="190"/>
      <c r="R3" s="190"/>
      <c r="S3" s="190"/>
    </row>
    <row r="4" spans="1:19" s="168" customFormat="1" ht="15.95" customHeight="1" x14ac:dyDescent="0.15">
      <c r="A4" s="191" t="s">
        <v>0</v>
      </c>
      <c r="B4" s="788" t="s">
        <v>112</v>
      </c>
      <c r="C4" s="789"/>
      <c r="D4" s="790"/>
      <c r="E4" s="788" t="s">
        <v>113</v>
      </c>
      <c r="F4" s="789"/>
      <c r="G4" s="790"/>
      <c r="H4" s="191" t="s">
        <v>0</v>
      </c>
      <c r="I4" s="788" t="s">
        <v>114</v>
      </c>
      <c r="J4" s="789"/>
      <c r="K4" s="790"/>
      <c r="L4" s="788" t="s">
        <v>115</v>
      </c>
      <c r="M4" s="790"/>
      <c r="N4" s="798" t="s">
        <v>108</v>
      </c>
      <c r="O4" s="170" t="s">
        <v>115</v>
      </c>
      <c r="Q4" s="534"/>
      <c r="R4" s="802"/>
      <c r="S4" s="802"/>
    </row>
    <row r="5" spans="1:19" s="168" customFormat="1" ht="15.95" customHeight="1" x14ac:dyDescent="0.15">
      <c r="A5" s="192"/>
      <c r="B5" s="791"/>
      <c r="C5" s="792"/>
      <c r="D5" s="793"/>
      <c r="E5" s="791"/>
      <c r="F5" s="792"/>
      <c r="G5" s="793"/>
      <c r="H5" s="192"/>
      <c r="I5" s="791"/>
      <c r="J5" s="792"/>
      <c r="K5" s="793"/>
      <c r="L5" s="791"/>
      <c r="M5" s="793"/>
      <c r="N5" s="797"/>
      <c r="O5" s="799" t="s">
        <v>108</v>
      </c>
      <c r="Q5" s="534"/>
      <c r="R5" s="537"/>
      <c r="S5" s="190"/>
    </row>
    <row r="6" spans="1:19" s="168" customFormat="1" ht="15.95" customHeight="1" x14ac:dyDescent="0.15">
      <c r="A6" s="192"/>
      <c r="B6" s="794" t="s">
        <v>133</v>
      </c>
      <c r="C6" s="784" t="s">
        <v>479</v>
      </c>
      <c r="D6" s="786" t="s">
        <v>480</v>
      </c>
      <c r="E6" s="796" t="s">
        <v>136</v>
      </c>
      <c r="F6" s="784" t="s">
        <v>479</v>
      </c>
      <c r="G6" s="786" t="s">
        <v>480</v>
      </c>
      <c r="H6" s="192"/>
      <c r="I6" s="796" t="s">
        <v>137</v>
      </c>
      <c r="J6" s="784" t="s">
        <v>479</v>
      </c>
      <c r="K6" s="786" t="s">
        <v>480</v>
      </c>
      <c r="L6" s="486" t="s">
        <v>138</v>
      </c>
      <c r="M6" s="172" t="s">
        <v>139</v>
      </c>
      <c r="N6" s="797"/>
      <c r="O6" s="800"/>
      <c r="Q6" s="190"/>
      <c r="R6" s="488"/>
      <c r="S6" s="488"/>
    </row>
    <row r="7" spans="1:19" s="168" customFormat="1" ht="15.95" customHeight="1" x14ac:dyDescent="0.15">
      <c r="A7" s="192"/>
      <c r="B7" s="795"/>
      <c r="C7" s="785"/>
      <c r="D7" s="787"/>
      <c r="E7" s="797"/>
      <c r="F7" s="785"/>
      <c r="G7" s="787"/>
      <c r="H7" s="192"/>
      <c r="I7" s="797"/>
      <c r="J7" s="785"/>
      <c r="K7" s="787"/>
      <c r="L7" s="173" t="s">
        <v>141</v>
      </c>
      <c r="M7" s="174" t="s">
        <v>141</v>
      </c>
      <c r="N7" s="173" t="s">
        <v>141</v>
      </c>
      <c r="O7" s="174" t="s">
        <v>142</v>
      </c>
      <c r="Q7" s="190"/>
      <c r="R7" s="488"/>
      <c r="S7" s="488"/>
    </row>
    <row r="8" spans="1:19" s="168" customFormat="1" ht="15.95" customHeight="1" x14ac:dyDescent="0.15">
      <c r="A8" s="193" t="s">
        <v>93</v>
      </c>
      <c r="B8" s="176" t="s">
        <v>144</v>
      </c>
      <c r="C8" s="177" t="s">
        <v>145</v>
      </c>
      <c r="D8" s="178" t="s">
        <v>146</v>
      </c>
      <c r="E8" s="176" t="s">
        <v>147</v>
      </c>
      <c r="F8" s="177" t="s">
        <v>148</v>
      </c>
      <c r="G8" s="178" t="s">
        <v>149</v>
      </c>
      <c r="H8" s="193" t="s">
        <v>93</v>
      </c>
      <c r="I8" s="176" t="s">
        <v>150</v>
      </c>
      <c r="J8" s="177" t="s">
        <v>151</v>
      </c>
      <c r="K8" s="178" t="s">
        <v>152</v>
      </c>
      <c r="L8" s="176" t="s">
        <v>153</v>
      </c>
      <c r="M8" s="178" t="s">
        <v>154</v>
      </c>
      <c r="N8" s="176" t="s">
        <v>155</v>
      </c>
      <c r="O8" s="178" t="s">
        <v>308</v>
      </c>
      <c r="Q8" s="190"/>
      <c r="R8" s="488"/>
      <c r="S8" s="488"/>
    </row>
    <row r="9" spans="1:19" s="195" customFormat="1" ht="15.95" customHeight="1" x14ac:dyDescent="0.15">
      <c r="A9" s="509" t="s">
        <v>55</v>
      </c>
      <c r="B9" s="528">
        <v>39484860</v>
      </c>
      <c r="C9" s="511">
        <v>266440</v>
      </c>
      <c r="D9" s="529">
        <v>39218420</v>
      </c>
      <c r="E9" s="528">
        <v>1080228969</v>
      </c>
      <c r="F9" s="511">
        <v>1685543</v>
      </c>
      <c r="G9" s="529">
        <v>1078543426</v>
      </c>
      <c r="H9" s="509" t="s">
        <v>55</v>
      </c>
      <c r="I9" s="528">
        <v>201663</v>
      </c>
      <c r="J9" s="511">
        <v>3253</v>
      </c>
      <c r="K9" s="529">
        <v>198410</v>
      </c>
      <c r="L9" s="179">
        <f t="shared" ref="L9:L42" si="0">E9*1000/B9</f>
        <v>27358.054935486663</v>
      </c>
      <c r="M9" s="529">
        <v>220332</v>
      </c>
      <c r="N9" s="538">
        <v>28107</v>
      </c>
      <c r="O9" s="194">
        <f t="shared" ref="O9:O43" si="1">L9/N9*100</f>
        <v>97.335378857532518</v>
      </c>
      <c r="Q9" s="539"/>
      <c r="R9" s="320"/>
      <c r="S9" s="320"/>
    </row>
    <row r="10" spans="1:19" s="195" customFormat="1" ht="15.95" customHeight="1" x14ac:dyDescent="0.15">
      <c r="A10" s="516" t="s">
        <v>56</v>
      </c>
      <c r="B10" s="517">
        <v>10538921</v>
      </c>
      <c r="C10" s="518">
        <v>359692</v>
      </c>
      <c r="D10" s="519">
        <v>10179229</v>
      </c>
      <c r="E10" s="517">
        <v>132876068</v>
      </c>
      <c r="F10" s="518">
        <v>1516872</v>
      </c>
      <c r="G10" s="519">
        <v>131359196</v>
      </c>
      <c r="H10" s="516" t="s">
        <v>56</v>
      </c>
      <c r="I10" s="517">
        <v>46937</v>
      </c>
      <c r="J10" s="518">
        <v>2768</v>
      </c>
      <c r="K10" s="519">
        <v>44169</v>
      </c>
      <c r="L10" s="181">
        <f t="shared" si="0"/>
        <v>12608.128289414068</v>
      </c>
      <c r="M10" s="519">
        <v>49012</v>
      </c>
      <c r="N10" s="540">
        <v>12940</v>
      </c>
      <c r="O10" s="196">
        <f t="shared" si="1"/>
        <v>97.4353036276203</v>
      </c>
      <c r="Q10" s="539"/>
      <c r="R10" s="320"/>
      <c r="S10" s="320"/>
    </row>
    <row r="11" spans="1:19" s="195" customFormat="1" ht="15.95" customHeight="1" x14ac:dyDescent="0.15">
      <c r="A11" s="516" t="s">
        <v>57</v>
      </c>
      <c r="B11" s="517">
        <v>8838251</v>
      </c>
      <c r="C11" s="518">
        <v>263638</v>
      </c>
      <c r="D11" s="519">
        <v>8574613</v>
      </c>
      <c r="E11" s="517">
        <v>86056339</v>
      </c>
      <c r="F11" s="518">
        <v>899582</v>
      </c>
      <c r="G11" s="519">
        <v>85156757</v>
      </c>
      <c r="H11" s="516" t="s">
        <v>57</v>
      </c>
      <c r="I11" s="517">
        <v>33451</v>
      </c>
      <c r="J11" s="518">
        <v>1907</v>
      </c>
      <c r="K11" s="519">
        <v>31544</v>
      </c>
      <c r="L11" s="181">
        <f t="shared" si="0"/>
        <v>9736.8064111327003</v>
      </c>
      <c r="M11" s="519">
        <v>38237</v>
      </c>
      <c r="N11" s="540">
        <v>9973</v>
      </c>
      <c r="O11" s="196">
        <f t="shared" si="1"/>
        <v>97.631669619299117</v>
      </c>
      <c r="Q11" s="539"/>
      <c r="R11" s="320"/>
      <c r="S11" s="320"/>
    </row>
    <row r="12" spans="1:19" s="195" customFormat="1" ht="15.95" customHeight="1" x14ac:dyDescent="0.15">
      <c r="A12" s="516" t="s">
        <v>58</v>
      </c>
      <c r="B12" s="517">
        <v>31846598</v>
      </c>
      <c r="C12" s="518">
        <v>529015</v>
      </c>
      <c r="D12" s="519">
        <v>31317583</v>
      </c>
      <c r="E12" s="517">
        <v>218816600</v>
      </c>
      <c r="F12" s="518">
        <v>2739005</v>
      </c>
      <c r="G12" s="519">
        <v>216077595</v>
      </c>
      <c r="H12" s="516" t="s">
        <v>58</v>
      </c>
      <c r="I12" s="517">
        <v>101874</v>
      </c>
      <c r="J12" s="518">
        <v>4830</v>
      </c>
      <c r="K12" s="519">
        <v>97044</v>
      </c>
      <c r="L12" s="181">
        <f t="shared" si="0"/>
        <v>6870.9568287325383</v>
      </c>
      <c r="M12" s="519">
        <v>29725</v>
      </c>
      <c r="N12" s="540">
        <v>6837</v>
      </c>
      <c r="O12" s="196">
        <f t="shared" si="1"/>
        <v>100.49666269902791</v>
      </c>
      <c r="Q12" s="539"/>
      <c r="R12" s="320"/>
      <c r="S12" s="320"/>
    </row>
    <row r="13" spans="1:19" s="195" customFormat="1" ht="15.95" customHeight="1" x14ac:dyDescent="0.15">
      <c r="A13" s="516" t="s">
        <v>59</v>
      </c>
      <c r="B13" s="517">
        <v>26211077</v>
      </c>
      <c r="C13" s="518">
        <v>204965</v>
      </c>
      <c r="D13" s="519">
        <v>26006112</v>
      </c>
      <c r="E13" s="517">
        <v>274408821</v>
      </c>
      <c r="F13" s="518">
        <v>1188249</v>
      </c>
      <c r="G13" s="519">
        <v>273220572</v>
      </c>
      <c r="H13" s="516" t="s">
        <v>59</v>
      </c>
      <c r="I13" s="517">
        <v>100575</v>
      </c>
      <c r="J13" s="518">
        <v>2474</v>
      </c>
      <c r="K13" s="519">
        <v>98101</v>
      </c>
      <c r="L13" s="181">
        <f t="shared" si="0"/>
        <v>10469.192891234496</v>
      </c>
      <c r="M13" s="519">
        <v>43856</v>
      </c>
      <c r="N13" s="540">
        <v>10554</v>
      </c>
      <c r="O13" s="196">
        <f t="shared" si="1"/>
        <v>99.19644581423627</v>
      </c>
      <c r="Q13" s="539"/>
      <c r="R13" s="320"/>
      <c r="S13" s="320"/>
    </row>
    <row r="14" spans="1:19" s="195" customFormat="1" ht="15.95" customHeight="1" x14ac:dyDescent="0.15">
      <c r="A14" s="516" t="s">
        <v>60</v>
      </c>
      <c r="B14" s="517">
        <v>9884962</v>
      </c>
      <c r="C14" s="518">
        <v>519867</v>
      </c>
      <c r="D14" s="519">
        <v>9365095</v>
      </c>
      <c r="E14" s="517">
        <v>68550898</v>
      </c>
      <c r="F14" s="518">
        <v>1653566</v>
      </c>
      <c r="G14" s="519">
        <v>66897332</v>
      </c>
      <c r="H14" s="516" t="s">
        <v>60</v>
      </c>
      <c r="I14" s="517">
        <v>34970</v>
      </c>
      <c r="J14" s="518">
        <v>3310</v>
      </c>
      <c r="K14" s="519">
        <v>31660</v>
      </c>
      <c r="L14" s="181">
        <f t="shared" si="0"/>
        <v>6934.8671244259713</v>
      </c>
      <c r="M14" s="519">
        <v>24689</v>
      </c>
      <c r="N14" s="540">
        <v>7255</v>
      </c>
      <c r="O14" s="196">
        <f t="shared" si="1"/>
        <v>95.587417290502714</v>
      </c>
      <c r="Q14" s="539"/>
      <c r="R14" s="320"/>
      <c r="S14" s="320"/>
    </row>
    <row r="15" spans="1:19" s="195" customFormat="1" ht="15.95" customHeight="1" x14ac:dyDescent="0.15">
      <c r="A15" s="516" t="s">
        <v>61</v>
      </c>
      <c r="B15" s="517">
        <v>9301954</v>
      </c>
      <c r="C15" s="518">
        <v>551690</v>
      </c>
      <c r="D15" s="519">
        <v>8750264</v>
      </c>
      <c r="E15" s="517">
        <v>41130176</v>
      </c>
      <c r="F15" s="518">
        <v>1168569</v>
      </c>
      <c r="G15" s="519">
        <v>39961607</v>
      </c>
      <c r="H15" s="516" t="s">
        <v>61</v>
      </c>
      <c r="I15" s="517">
        <v>29975</v>
      </c>
      <c r="J15" s="518">
        <v>3168</v>
      </c>
      <c r="K15" s="519">
        <v>26807</v>
      </c>
      <c r="L15" s="181">
        <f t="shared" si="0"/>
        <v>4421.6705436298653</v>
      </c>
      <c r="M15" s="519">
        <v>26162</v>
      </c>
      <c r="N15" s="540">
        <v>4652</v>
      </c>
      <c r="O15" s="196">
        <f t="shared" si="1"/>
        <v>95.048807902619643</v>
      </c>
      <c r="Q15" s="539"/>
      <c r="R15" s="320"/>
      <c r="S15" s="320"/>
    </row>
    <row r="16" spans="1:19" s="195" customFormat="1" ht="15.95" customHeight="1" x14ac:dyDescent="0.15">
      <c r="A16" s="516" t="s">
        <v>62</v>
      </c>
      <c r="B16" s="517">
        <v>39704492</v>
      </c>
      <c r="C16" s="518">
        <v>1186830</v>
      </c>
      <c r="D16" s="519">
        <v>38517662</v>
      </c>
      <c r="E16" s="517">
        <v>218572965</v>
      </c>
      <c r="F16" s="518">
        <v>2807759</v>
      </c>
      <c r="G16" s="519">
        <v>215765206</v>
      </c>
      <c r="H16" s="516" t="s">
        <v>62</v>
      </c>
      <c r="I16" s="517">
        <v>109933</v>
      </c>
      <c r="J16" s="518">
        <v>6980</v>
      </c>
      <c r="K16" s="519">
        <v>102953</v>
      </c>
      <c r="L16" s="181">
        <f t="shared" si="0"/>
        <v>5504.9933644787598</v>
      </c>
      <c r="M16" s="519">
        <v>43233</v>
      </c>
      <c r="N16" s="540">
        <v>5615</v>
      </c>
      <c r="O16" s="196">
        <f t="shared" si="1"/>
        <v>98.040843534795357</v>
      </c>
      <c r="Q16" s="539"/>
      <c r="R16" s="320"/>
      <c r="S16" s="320"/>
    </row>
    <row r="17" spans="1:19" s="195" customFormat="1" ht="15.95" customHeight="1" x14ac:dyDescent="0.15">
      <c r="A17" s="516" t="s">
        <v>63</v>
      </c>
      <c r="B17" s="517">
        <v>5462942</v>
      </c>
      <c r="C17" s="518">
        <v>84506</v>
      </c>
      <c r="D17" s="519">
        <v>5378436</v>
      </c>
      <c r="E17" s="517">
        <v>39462883</v>
      </c>
      <c r="F17" s="518">
        <v>411920</v>
      </c>
      <c r="G17" s="519">
        <v>39050963</v>
      </c>
      <c r="H17" s="516" t="s">
        <v>63</v>
      </c>
      <c r="I17" s="517">
        <v>20778</v>
      </c>
      <c r="J17" s="518">
        <v>743</v>
      </c>
      <c r="K17" s="519">
        <v>20035</v>
      </c>
      <c r="L17" s="181">
        <f t="shared" si="0"/>
        <v>7223.7418958502576</v>
      </c>
      <c r="M17" s="519">
        <v>27583</v>
      </c>
      <c r="N17" s="540">
        <v>7310</v>
      </c>
      <c r="O17" s="196">
        <f t="shared" si="1"/>
        <v>98.81999857524292</v>
      </c>
      <c r="Q17" s="539"/>
      <c r="R17" s="320"/>
      <c r="S17" s="320"/>
    </row>
    <row r="18" spans="1:19" s="195" customFormat="1" ht="15.95" customHeight="1" x14ac:dyDescent="0.15">
      <c r="A18" s="516" t="s">
        <v>64</v>
      </c>
      <c r="B18" s="517">
        <v>6812797</v>
      </c>
      <c r="C18" s="518">
        <v>214611</v>
      </c>
      <c r="D18" s="519">
        <v>6598186</v>
      </c>
      <c r="E18" s="517">
        <v>100037012</v>
      </c>
      <c r="F18" s="518">
        <v>1643251</v>
      </c>
      <c r="G18" s="519">
        <v>98393761</v>
      </c>
      <c r="H18" s="516" t="s">
        <v>64</v>
      </c>
      <c r="I18" s="517">
        <v>25367</v>
      </c>
      <c r="J18" s="518">
        <v>1762</v>
      </c>
      <c r="K18" s="519">
        <v>23605</v>
      </c>
      <c r="L18" s="181">
        <f t="shared" si="0"/>
        <v>14683.691881616318</v>
      </c>
      <c r="M18" s="519">
        <v>46171</v>
      </c>
      <c r="N18" s="540">
        <v>15148</v>
      </c>
      <c r="O18" s="196">
        <f t="shared" si="1"/>
        <v>96.93485530509848</v>
      </c>
      <c r="Q18" s="539"/>
      <c r="R18" s="320"/>
      <c r="S18" s="320"/>
    </row>
    <row r="19" spans="1:19" s="195" customFormat="1" ht="15.95" customHeight="1" x14ac:dyDescent="0.15">
      <c r="A19" s="516" t="s">
        <v>65</v>
      </c>
      <c r="B19" s="521">
        <v>9518371</v>
      </c>
      <c r="C19" s="522">
        <v>224074</v>
      </c>
      <c r="D19" s="523">
        <v>9294297</v>
      </c>
      <c r="E19" s="521">
        <v>58801765</v>
      </c>
      <c r="F19" s="522">
        <v>960066</v>
      </c>
      <c r="G19" s="523">
        <v>57841699</v>
      </c>
      <c r="H19" s="516" t="s">
        <v>65</v>
      </c>
      <c r="I19" s="521">
        <v>26779</v>
      </c>
      <c r="J19" s="522">
        <v>1567</v>
      </c>
      <c r="K19" s="523">
        <v>25212</v>
      </c>
      <c r="L19" s="182">
        <f t="shared" si="0"/>
        <v>6177.7130771641496</v>
      </c>
      <c r="M19" s="523">
        <v>30496</v>
      </c>
      <c r="N19" s="541">
        <v>6609</v>
      </c>
      <c r="O19" s="197">
        <f>L19/N19*100</f>
        <v>93.474248406175661</v>
      </c>
      <c r="Q19" s="539"/>
      <c r="R19" s="320"/>
      <c r="S19" s="320"/>
    </row>
    <row r="20" spans="1:19" s="195" customFormat="1" ht="15.95" customHeight="1" x14ac:dyDescent="0.15">
      <c r="A20" s="516" t="s">
        <v>382</v>
      </c>
      <c r="B20" s="521">
        <v>12012101</v>
      </c>
      <c r="C20" s="522">
        <v>421770</v>
      </c>
      <c r="D20" s="523">
        <v>11590331</v>
      </c>
      <c r="E20" s="521">
        <v>39299488</v>
      </c>
      <c r="F20" s="522">
        <v>1167213</v>
      </c>
      <c r="G20" s="523">
        <v>38132275</v>
      </c>
      <c r="H20" s="516" t="s">
        <v>382</v>
      </c>
      <c r="I20" s="521">
        <v>30357</v>
      </c>
      <c r="J20" s="522">
        <v>2854</v>
      </c>
      <c r="K20" s="523">
        <v>27503</v>
      </c>
      <c r="L20" s="182">
        <f t="shared" si="0"/>
        <v>3271.6581387385936</v>
      </c>
      <c r="M20" s="523">
        <v>16950</v>
      </c>
      <c r="N20" s="541">
        <v>3443</v>
      </c>
      <c r="O20" s="197">
        <f>L20/N20*100</f>
        <v>95.023471935480501</v>
      </c>
      <c r="Q20" s="539"/>
      <c r="R20" s="320"/>
      <c r="S20" s="320"/>
    </row>
    <row r="21" spans="1:19" s="195" customFormat="1" ht="15.95" customHeight="1" x14ac:dyDescent="0.15">
      <c r="A21" s="516" t="s">
        <v>383</v>
      </c>
      <c r="B21" s="517">
        <v>36487455</v>
      </c>
      <c r="C21" s="518">
        <v>795455</v>
      </c>
      <c r="D21" s="519">
        <v>35692000</v>
      </c>
      <c r="E21" s="517">
        <v>239091667</v>
      </c>
      <c r="F21" s="518">
        <v>2904471</v>
      </c>
      <c r="G21" s="519">
        <v>236187196</v>
      </c>
      <c r="H21" s="516" t="s">
        <v>383</v>
      </c>
      <c r="I21" s="517">
        <v>138564</v>
      </c>
      <c r="J21" s="518">
        <v>6938</v>
      </c>
      <c r="K21" s="519">
        <v>131626</v>
      </c>
      <c r="L21" s="182">
        <f t="shared" si="0"/>
        <v>6552.7087871708236</v>
      </c>
      <c r="M21" s="519">
        <v>27224</v>
      </c>
      <c r="N21" s="540">
        <v>6703</v>
      </c>
      <c r="O21" s="197">
        <f t="shared" si="1"/>
        <v>97.75785151679581</v>
      </c>
      <c r="Q21" s="539"/>
      <c r="R21" s="320"/>
      <c r="S21" s="320"/>
    </row>
    <row r="22" spans="1:19" s="195" customFormat="1" ht="15.95" customHeight="1" x14ac:dyDescent="0.15">
      <c r="A22" s="516" t="s">
        <v>427</v>
      </c>
      <c r="B22" s="517">
        <v>9414896</v>
      </c>
      <c r="C22" s="518">
        <v>103238</v>
      </c>
      <c r="D22" s="519">
        <v>9311658</v>
      </c>
      <c r="E22" s="517">
        <v>132870595</v>
      </c>
      <c r="F22" s="518">
        <v>652140</v>
      </c>
      <c r="G22" s="519">
        <v>132218455</v>
      </c>
      <c r="H22" s="516" t="s">
        <v>427</v>
      </c>
      <c r="I22" s="517">
        <v>43721</v>
      </c>
      <c r="J22" s="518">
        <v>980</v>
      </c>
      <c r="K22" s="519">
        <v>42741</v>
      </c>
      <c r="L22" s="181">
        <f t="shared" si="0"/>
        <v>14112.805388397281</v>
      </c>
      <c r="M22" s="519">
        <v>33606</v>
      </c>
      <c r="N22" s="540">
        <v>14446</v>
      </c>
      <c r="O22" s="196">
        <f>L22/N22*100</f>
        <v>97.693516464054269</v>
      </c>
      <c r="Q22" s="539"/>
      <c r="R22" s="320"/>
      <c r="S22" s="320"/>
    </row>
    <row r="23" spans="1:19" s="168" customFormat="1" ht="15.95" customHeight="1" x14ac:dyDescent="0.15">
      <c r="A23" s="187" t="s">
        <v>66</v>
      </c>
      <c r="B23" s="296">
        <f>SUM(B9:B22)</f>
        <v>255519677</v>
      </c>
      <c r="C23" s="297">
        <f t="shared" ref="C23:K23" si="2">SUM(C9:C22)</f>
        <v>5725791</v>
      </c>
      <c r="D23" s="299">
        <f t="shared" si="2"/>
        <v>249793886</v>
      </c>
      <c r="E23" s="309">
        <f t="shared" si="2"/>
        <v>2730204246</v>
      </c>
      <c r="F23" s="297">
        <f t="shared" si="2"/>
        <v>21398206</v>
      </c>
      <c r="G23" s="299">
        <f t="shared" si="2"/>
        <v>2708806040</v>
      </c>
      <c r="H23" s="187" t="s">
        <v>66</v>
      </c>
      <c r="I23" s="309">
        <f t="shared" si="2"/>
        <v>944944</v>
      </c>
      <c r="J23" s="297">
        <f t="shared" si="2"/>
        <v>43534</v>
      </c>
      <c r="K23" s="297">
        <f t="shared" si="2"/>
        <v>901410</v>
      </c>
      <c r="L23" s="184">
        <f t="shared" si="0"/>
        <v>10684.908019823459</v>
      </c>
      <c r="M23" s="299">
        <f>MAX(M9:M22)</f>
        <v>220332</v>
      </c>
      <c r="N23" s="542">
        <v>10919</v>
      </c>
      <c r="O23" s="198">
        <f t="shared" si="1"/>
        <v>97.856104220381525</v>
      </c>
      <c r="Q23" s="311"/>
      <c r="R23" s="222"/>
      <c r="S23" s="222"/>
    </row>
    <row r="24" spans="1:19" s="195" customFormat="1" ht="15.95" customHeight="1" x14ac:dyDescent="0.15">
      <c r="A24" s="509" t="s">
        <v>67</v>
      </c>
      <c r="B24" s="513">
        <v>5888912</v>
      </c>
      <c r="C24" s="514">
        <v>167315</v>
      </c>
      <c r="D24" s="512">
        <v>5721597</v>
      </c>
      <c r="E24" s="513">
        <v>26378044</v>
      </c>
      <c r="F24" s="514">
        <v>779675</v>
      </c>
      <c r="G24" s="512">
        <v>25598369</v>
      </c>
      <c r="H24" s="509" t="s">
        <v>67</v>
      </c>
      <c r="I24" s="513">
        <v>16130</v>
      </c>
      <c r="J24" s="514">
        <v>1371</v>
      </c>
      <c r="K24" s="512">
        <v>14759</v>
      </c>
      <c r="L24" s="186">
        <f t="shared" si="0"/>
        <v>4479.2729115327247</v>
      </c>
      <c r="M24" s="512">
        <v>18222</v>
      </c>
      <c r="N24" s="543">
        <v>4651</v>
      </c>
      <c r="O24" s="199">
        <f t="shared" si="1"/>
        <v>96.307738368796493</v>
      </c>
      <c r="Q24" s="539"/>
      <c r="R24" s="320"/>
      <c r="S24" s="320"/>
    </row>
    <row r="25" spans="1:19" s="195" customFormat="1" ht="15.95" customHeight="1" x14ac:dyDescent="0.15">
      <c r="A25" s="516" t="s">
        <v>68</v>
      </c>
      <c r="B25" s="517">
        <v>2619889</v>
      </c>
      <c r="C25" s="518">
        <v>254086</v>
      </c>
      <c r="D25" s="519">
        <v>2365803</v>
      </c>
      <c r="E25" s="517">
        <v>5519881</v>
      </c>
      <c r="F25" s="518">
        <v>566178</v>
      </c>
      <c r="G25" s="519">
        <v>4953703</v>
      </c>
      <c r="H25" s="516" t="s">
        <v>68</v>
      </c>
      <c r="I25" s="517">
        <v>7341</v>
      </c>
      <c r="J25" s="518">
        <v>1533</v>
      </c>
      <c r="K25" s="519">
        <v>5808</v>
      </c>
      <c r="L25" s="181">
        <f t="shared" si="0"/>
        <v>2106.9140715503595</v>
      </c>
      <c r="M25" s="519">
        <v>12360</v>
      </c>
      <c r="N25" s="540">
        <v>2318</v>
      </c>
      <c r="O25" s="196">
        <f t="shared" si="1"/>
        <v>90.893618272232928</v>
      </c>
      <c r="Q25" s="539"/>
      <c r="R25" s="320"/>
      <c r="S25" s="320"/>
    </row>
    <row r="26" spans="1:19" s="195" customFormat="1" ht="15.95" customHeight="1" x14ac:dyDescent="0.15">
      <c r="A26" s="516" t="s">
        <v>69</v>
      </c>
      <c r="B26" s="517">
        <v>4715157</v>
      </c>
      <c r="C26" s="518">
        <v>177391</v>
      </c>
      <c r="D26" s="519">
        <v>4537766</v>
      </c>
      <c r="E26" s="517">
        <v>17814408</v>
      </c>
      <c r="F26" s="518">
        <v>698415</v>
      </c>
      <c r="G26" s="519">
        <v>17115993</v>
      </c>
      <c r="H26" s="516" t="s">
        <v>69</v>
      </c>
      <c r="I26" s="517">
        <v>15045</v>
      </c>
      <c r="J26" s="518">
        <v>1235</v>
      </c>
      <c r="K26" s="519">
        <v>13810</v>
      </c>
      <c r="L26" s="181">
        <f t="shared" si="0"/>
        <v>3778.115553734478</v>
      </c>
      <c r="M26" s="519">
        <v>18210</v>
      </c>
      <c r="N26" s="540">
        <v>4291</v>
      </c>
      <c r="O26" s="196">
        <f t="shared" si="1"/>
        <v>88.047437747249546</v>
      </c>
      <c r="Q26" s="539"/>
      <c r="R26" s="320"/>
      <c r="S26" s="320"/>
    </row>
    <row r="27" spans="1:19" s="195" customFormat="1" ht="15.95" customHeight="1" x14ac:dyDescent="0.15">
      <c r="A27" s="516" t="s">
        <v>70</v>
      </c>
      <c r="B27" s="517">
        <v>9412151</v>
      </c>
      <c r="C27" s="518">
        <v>87791</v>
      </c>
      <c r="D27" s="519">
        <v>9324360</v>
      </c>
      <c r="E27" s="517">
        <v>73635119</v>
      </c>
      <c r="F27" s="518">
        <v>377786</v>
      </c>
      <c r="G27" s="519">
        <v>73257333</v>
      </c>
      <c r="H27" s="516" t="s">
        <v>70</v>
      </c>
      <c r="I27" s="517">
        <v>33152</v>
      </c>
      <c r="J27" s="518">
        <v>956</v>
      </c>
      <c r="K27" s="519">
        <v>32196</v>
      </c>
      <c r="L27" s="181">
        <f t="shared" si="0"/>
        <v>7823.4102916538423</v>
      </c>
      <c r="M27" s="519">
        <v>32280</v>
      </c>
      <c r="N27" s="540">
        <v>7870</v>
      </c>
      <c r="O27" s="196">
        <f t="shared" si="1"/>
        <v>99.40800878848593</v>
      </c>
      <c r="Q27" s="539"/>
      <c r="R27" s="320"/>
      <c r="S27" s="320"/>
    </row>
    <row r="28" spans="1:19" s="195" customFormat="1" ht="15.95" customHeight="1" x14ac:dyDescent="0.15">
      <c r="A28" s="516" t="s">
        <v>71</v>
      </c>
      <c r="B28" s="517">
        <v>7165672</v>
      </c>
      <c r="C28" s="518">
        <v>36634</v>
      </c>
      <c r="D28" s="519">
        <v>7129038</v>
      </c>
      <c r="E28" s="517">
        <v>116034544</v>
      </c>
      <c r="F28" s="518">
        <v>280072</v>
      </c>
      <c r="G28" s="519">
        <v>115754472</v>
      </c>
      <c r="H28" s="516" t="s">
        <v>71</v>
      </c>
      <c r="I28" s="517">
        <v>20780</v>
      </c>
      <c r="J28" s="518">
        <v>353</v>
      </c>
      <c r="K28" s="519">
        <v>20427</v>
      </c>
      <c r="L28" s="181">
        <f t="shared" si="0"/>
        <v>16193.114058248828</v>
      </c>
      <c r="M28" s="519">
        <v>52182</v>
      </c>
      <c r="N28" s="540">
        <v>16243</v>
      </c>
      <c r="O28" s="196">
        <f t="shared" si="1"/>
        <v>99.69287729021012</v>
      </c>
      <c r="Q28" s="539"/>
      <c r="R28" s="320"/>
      <c r="S28" s="320"/>
    </row>
    <row r="29" spans="1:19" s="195" customFormat="1" ht="15.95" customHeight="1" x14ac:dyDescent="0.15">
      <c r="A29" s="516" t="s">
        <v>384</v>
      </c>
      <c r="B29" s="517">
        <v>2171411</v>
      </c>
      <c r="C29" s="518">
        <v>259449</v>
      </c>
      <c r="D29" s="519">
        <v>1911962</v>
      </c>
      <c r="E29" s="517">
        <v>3414939</v>
      </c>
      <c r="F29" s="518">
        <v>442466</v>
      </c>
      <c r="G29" s="519">
        <v>2972473</v>
      </c>
      <c r="H29" s="516" t="s">
        <v>384</v>
      </c>
      <c r="I29" s="517">
        <v>7851</v>
      </c>
      <c r="J29" s="518">
        <v>1595</v>
      </c>
      <c r="K29" s="519">
        <v>6256</v>
      </c>
      <c r="L29" s="181">
        <f t="shared" si="0"/>
        <v>1572.6820026241003</v>
      </c>
      <c r="M29" s="519">
        <v>7643</v>
      </c>
      <c r="N29" s="540">
        <v>1656</v>
      </c>
      <c r="O29" s="196">
        <f t="shared" si="1"/>
        <v>94.968719965223443</v>
      </c>
      <c r="Q29" s="539"/>
      <c r="R29" s="320"/>
      <c r="S29" s="320"/>
    </row>
    <row r="30" spans="1:19" s="195" customFormat="1" ht="15.95" customHeight="1" x14ac:dyDescent="0.15">
      <c r="A30" s="516" t="s">
        <v>428</v>
      </c>
      <c r="B30" s="517">
        <v>7142711</v>
      </c>
      <c r="C30" s="518">
        <v>68251</v>
      </c>
      <c r="D30" s="519">
        <v>7074460</v>
      </c>
      <c r="E30" s="517">
        <v>40489812</v>
      </c>
      <c r="F30" s="518">
        <v>270276</v>
      </c>
      <c r="G30" s="519">
        <v>40219536</v>
      </c>
      <c r="H30" s="516" t="s">
        <v>428</v>
      </c>
      <c r="I30" s="517">
        <v>15523</v>
      </c>
      <c r="J30" s="518">
        <v>564</v>
      </c>
      <c r="K30" s="519">
        <v>14959</v>
      </c>
      <c r="L30" s="181">
        <f t="shared" si="0"/>
        <v>5668.6896613904719</v>
      </c>
      <c r="M30" s="519">
        <v>17230</v>
      </c>
      <c r="N30" s="540">
        <v>5795</v>
      </c>
      <c r="O30" s="196">
        <f t="shared" si="1"/>
        <v>97.82035653823074</v>
      </c>
      <c r="Q30" s="539"/>
      <c r="R30" s="320"/>
      <c r="S30" s="320"/>
    </row>
    <row r="31" spans="1:19" s="195" customFormat="1" ht="15.95" customHeight="1" x14ac:dyDescent="0.15">
      <c r="A31" s="516" t="s">
        <v>72</v>
      </c>
      <c r="B31" s="517">
        <v>2560525</v>
      </c>
      <c r="C31" s="518">
        <v>63321</v>
      </c>
      <c r="D31" s="519">
        <v>2497204</v>
      </c>
      <c r="E31" s="517">
        <v>12697469</v>
      </c>
      <c r="F31" s="518">
        <v>162890</v>
      </c>
      <c r="G31" s="519">
        <v>12534579</v>
      </c>
      <c r="H31" s="516" t="s">
        <v>72</v>
      </c>
      <c r="I31" s="517">
        <v>6756</v>
      </c>
      <c r="J31" s="518">
        <v>420</v>
      </c>
      <c r="K31" s="519">
        <v>6336</v>
      </c>
      <c r="L31" s="181">
        <f t="shared" si="0"/>
        <v>4958.9318596772146</v>
      </c>
      <c r="M31" s="519">
        <v>30863</v>
      </c>
      <c r="N31" s="540">
        <v>5185</v>
      </c>
      <c r="O31" s="196">
        <f t="shared" si="1"/>
        <v>95.639958720872031</v>
      </c>
      <c r="Q31" s="539"/>
      <c r="R31" s="320"/>
      <c r="S31" s="320"/>
    </row>
    <row r="32" spans="1:19" s="195" customFormat="1" ht="15.95" customHeight="1" x14ac:dyDescent="0.15">
      <c r="A32" s="516" t="s">
        <v>73</v>
      </c>
      <c r="B32" s="517">
        <v>2438847</v>
      </c>
      <c r="C32" s="518">
        <v>85920</v>
      </c>
      <c r="D32" s="519">
        <v>2352927</v>
      </c>
      <c r="E32" s="517">
        <v>7939128</v>
      </c>
      <c r="F32" s="518">
        <v>242481</v>
      </c>
      <c r="G32" s="519">
        <v>7696647</v>
      </c>
      <c r="H32" s="516" t="s">
        <v>73</v>
      </c>
      <c r="I32" s="517">
        <v>6204</v>
      </c>
      <c r="J32" s="518">
        <v>601</v>
      </c>
      <c r="K32" s="519">
        <v>5603</v>
      </c>
      <c r="L32" s="181">
        <f t="shared" si="0"/>
        <v>3255.2792364588677</v>
      </c>
      <c r="M32" s="519">
        <v>12075</v>
      </c>
      <c r="N32" s="540">
        <v>3678</v>
      </c>
      <c r="O32" s="196">
        <f t="shared" si="1"/>
        <v>88.506776412693526</v>
      </c>
      <c r="Q32" s="539"/>
      <c r="R32" s="320"/>
      <c r="S32" s="320"/>
    </row>
    <row r="33" spans="1:19" s="195" customFormat="1" ht="15.95" customHeight="1" x14ac:dyDescent="0.15">
      <c r="A33" s="516" t="s">
        <v>74</v>
      </c>
      <c r="B33" s="521">
        <v>1721034</v>
      </c>
      <c r="C33" s="522">
        <v>150838</v>
      </c>
      <c r="D33" s="523">
        <v>1570196</v>
      </c>
      <c r="E33" s="521">
        <v>16045467</v>
      </c>
      <c r="F33" s="522">
        <v>1275059</v>
      </c>
      <c r="G33" s="523">
        <v>14770408</v>
      </c>
      <c r="H33" s="516" t="s">
        <v>74</v>
      </c>
      <c r="I33" s="521">
        <v>9391</v>
      </c>
      <c r="J33" s="522">
        <v>1276</v>
      </c>
      <c r="K33" s="523">
        <v>8115</v>
      </c>
      <c r="L33" s="182">
        <f t="shared" si="0"/>
        <v>9323.1551497529981</v>
      </c>
      <c r="M33" s="523">
        <v>27403</v>
      </c>
      <c r="N33" s="541">
        <v>9722</v>
      </c>
      <c r="O33" s="197">
        <f t="shared" si="1"/>
        <v>95.897502054649237</v>
      </c>
      <c r="Q33" s="539"/>
      <c r="R33" s="320"/>
      <c r="S33" s="320"/>
    </row>
    <row r="34" spans="1:19" s="195" customFormat="1" ht="15.95" customHeight="1" x14ac:dyDescent="0.15">
      <c r="A34" s="516" t="s">
        <v>75</v>
      </c>
      <c r="B34" s="517">
        <v>2484406</v>
      </c>
      <c r="C34" s="518">
        <v>118810</v>
      </c>
      <c r="D34" s="519">
        <v>2365596</v>
      </c>
      <c r="E34" s="517">
        <v>23693342</v>
      </c>
      <c r="F34" s="518">
        <v>723109</v>
      </c>
      <c r="G34" s="519">
        <v>22970233</v>
      </c>
      <c r="H34" s="516" t="s">
        <v>75</v>
      </c>
      <c r="I34" s="517">
        <v>12780</v>
      </c>
      <c r="J34" s="518">
        <v>1033</v>
      </c>
      <c r="K34" s="519">
        <v>11747</v>
      </c>
      <c r="L34" s="181">
        <f t="shared" si="0"/>
        <v>9536.8236914578374</v>
      </c>
      <c r="M34" s="519">
        <v>30097</v>
      </c>
      <c r="N34" s="540">
        <v>10400</v>
      </c>
      <c r="O34" s="196">
        <f t="shared" si="1"/>
        <v>91.700227802479205</v>
      </c>
      <c r="Q34" s="539"/>
      <c r="R34" s="320"/>
      <c r="S34" s="320"/>
    </row>
    <row r="35" spans="1:19" s="195" customFormat="1" ht="15.95" customHeight="1" x14ac:dyDescent="0.15">
      <c r="A35" s="516" t="s">
        <v>76</v>
      </c>
      <c r="B35" s="517">
        <v>2662595</v>
      </c>
      <c r="C35" s="518">
        <v>343474</v>
      </c>
      <c r="D35" s="519">
        <v>2319121</v>
      </c>
      <c r="E35" s="517">
        <v>8571503</v>
      </c>
      <c r="F35" s="518">
        <v>570218</v>
      </c>
      <c r="G35" s="519">
        <v>8001285</v>
      </c>
      <c r="H35" s="516" t="s">
        <v>76</v>
      </c>
      <c r="I35" s="517">
        <v>9786</v>
      </c>
      <c r="J35" s="518">
        <v>1872</v>
      </c>
      <c r="K35" s="519">
        <v>7914</v>
      </c>
      <c r="L35" s="181">
        <f t="shared" si="0"/>
        <v>3219.2289852568642</v>
      </c>
      <c r="M35" s="519">
        <v>15260</v>
      </c>
      <c r="N35" s="540">
        <v>3526</v>
      </c>
      <c r="O35" s="196">
        <f t="shared" si="1"/>
        <v>91.299744335135117</v>
      </c>
      <c r="Q35" s="539"/>
      <c r="R35" s="320"/>
      <c r="S35" s="320"/>
    </row>
    <row r="36" spans="1:19" s="195" customFormat="1" ht="15.95" customHeight="1" x14ac:dyDescent="0.15">
      <c r="A36" s="516" t="s">
        <v>79</v>
      </c>
      <c r="B36" s="517">
        <v>1254554</v>
      </c>
      <c r="C36" s="518">
        <v>124606</v>
      </c>
      <c r="D36" s="519">
        <v>1129948</v>
      </c>
      <c r="E36" s="517">
        <v>2648947</v>
      </c>
      <c r="F36" s="518">
        <v>235480</v>
      </c>
      <c r="G36" s="519">
        <v>2413467</v>
      </c>
      <c r="H36" s="516" t="s">
        <v>79</v>
      </c>
      <c r="I36" s="517">
        <v>3531</v>
      </c>
      <c r="J36" s="518">
        <v>678</v>
      </c>
      <c r="K36" s="519">
        <v>2853</v>
      </c>
      <c r="L36" s="181">
        <f t="shared" si="0"/>
        <v>2111.4651103101182</v>
      </c>
      <c r="M36" s="519">
        <v>5200</v>
      </c>
      <c r="N36" s="540">
        <v>2242</v>
      </c>
      <c r="O36" s="196">
        <f t="shared" si="1"/>
        <v>94.177748006695722</v>
      </c>
      <c r="Q36" s="539"/>
      <c r="R36" s="320"/>
      <c r="S36" s="320"/>
    </row>
    <row r="37" spans="1:19" s="195" customFormat="1" ht="15.95" customHeight="1" x14ac:dyDescent="0.15">
      <c r="A37" s="516" t="s">
        <v>80</v>
      </c>
      <c r="B37" s="517">
        <v>763189</v>
      </c>
      <c r="C37" s="518">
        <v>66814</v>
      </c>
      <c r="D37" s="519">
        <v>696375</v>
      </c>
      <c r="E37" s="517">
        <v>3057666</v>
      </c>
      <c r="F37" s="518">
        <v>169096</v>
      </c>
      <c r="G37" s="519">
        <v>2888570</v>
      </c>
      <c r="H37" s="516" t="s">
        <v>80</v>
      </c>
      <c r="I37" s="517">
        <v>2476</v>
      </c>
      <c r="J37" s="518">
        <v>362</v>
      </c>
      <c r="K37" s="519">
        <v>2114</v>
      </c>
      <c r="L37" s="181">
        <f t="shared" si="0"/>
        <v>4006.4335308816035</v>
      </c>
      <c r="M37" s="519">
        <v>9520</v>
      </c>
      <c r="N37" s="540">
        <v>4058</v>
      </c>
      <c r="O37" s="196">
        <f t="shared" si="1"/>
        <v>98.7292639448399</v>
      </c>
      <c r="Q37" s="539"/>
      <c r="R37" s="320"/>
      <c r="S37" s="320"/>
    </row>
    <row r="38" spans="1:19" s="195" customFormat="1" ht="15.95" customHeight="1" x14ac:dyDescent="0.15">
      <c r="A38" s="516" t="s">
        <v>77</v>
      </c>
      <c r="B38" s="517">
        <v>3835471</v>
      </c>
      <c r="C38" s="518">
        <v>135852</v>
      </c>
      <c r="D38" s="519">
        <v>3699619</v>
      </c>
      <c r="E38" s="517">
        <v>13063936</v>
      </c>
      <c r="F38" s="518">
        <v>492876</v>
      </c>
      <c r="G38" s="519">
        <v>12571060</v>
      </c>
      <c r="H38" s="516" t="s">
        <v>77</v>
      </c>
      <c r="I38" s="517">
        <v>9487</v>
      </c>
      <c r="J38" s="518">
        <v>898</v>
      </c>
      <c r="K38" s="519">
        <v>8589</v>
      </c>
      <c r="L38" s="181">
        <f t="shared" si="0"/>
        <v>3406.083894259662</v>
      </c>
      <c r="M38" s="519">
        <v>11330</v>
      </c>
      <c r="N38" s="540">
        <v>3838</v>
      </c>
      <c r="O38" s="196">
        <f t="shared" si="1"/>
        <v>88.746323456478947</v>
      </c>
      <c r="Q38" s="539"/>
      <c r="R38" s="320"/>
      <c r="S38" s="320"/>
    </row>
    <row r="39" spans="1:19" s="195" customFormat="1" ht="15.95" customHeight="1" x14ac:dyDescent="0.15">
      <c r="A39" s="516" t="s">
        <v>81</v>
      </c>
      <c r="B39" s="517">
        <v>1318198</v>
      </c>
      <c r="C39" s="518">
        <v>80841</v>
      </c>
      <c r="D39" s="519">
        <v>1237357</v>
      </c>
      <c r="E39" s="517">
        <v>4712193</v>
      </c>
      <c r="F39" s="518">
        <v>224996</v>
      </c>
      <c r="G39" s="519">
        <v>4487197</v>
      </c>
      <c r="H39" s="516" t="s">
        <v>81</v>
      </c>
      <c r="I39" s="517">
        <v>3705</v>
      </c>
      <c r="J39" s="518">
        <v>483</v>
      </c>
      <c r="K39" s="519">
        <v>3222</v>
      </c>
      <c r="L39" s="181">
        <f t="shared" si="0"/>
        <v>3574.7232206390845</v>
      </c>
      <c r="M39" s="519">
        <v>11270</v>
      </c>
      <c r="N39" s="540">
        <v>3701</v>
      </c>
      <c r="O39" s="196">
        <f t="shared" si="1"/>
        <v>96.58803622369858</v>
      </c>
      <c r="Q39" s="539"/>
      <c r="R39" s="320"/>
      <c r="S39" s="320"/>
    </row>
    <row r="40" spans="1:19" s="195" customFormat="1" ht="15.95" customHeight="1" x14ac:dyDescent="0.15">
      <c r="A40" s="516" t="s">
        <v>82</v>
      </c>
      <c r="B40" s="517">
        <v>2917230</v>
      </c>
      <c r="C40" s="518">
        <v>87383</v>
      </c>
      <c r="D40" s="519">
        <v>2829847</v>
      </c>
      <c r="E40" s="517">
        <v>7882145</v>
      </c>
      <c r="F40" s="518">
        <v>270177</v>
      </c>
      <c r="G40" s="519">
        <v>7611968</v>
      </c>
      <c r="H40" s="516" t="s">
        <v>82</v>
      </c>
      <c r="I40" s="517">
        <v>5693</v>
      </c>
      <c r="J40" s="518">
        <v>541</v>
      </c>
      <c r="K40" s="519">
        <v>5152</v>
      </c>
      <c r="L40" s="181">
        <f t="shared" si="0"/>
        <v>2701.9278562197701</v>
      </c>
      <c r="M40" s="519">
        <v>11150</v>
      </c>
      <c r="N40" s="540">
        <v>3727</v>
      </c>
      <c r="O40" s="196">
        <f t="shared" si="1"/>
        <v>72.496051951160993</v>
      </c>
      <c r="Q40" s="539"/>
      <c r="R40" s="320"/>
      <c r="S40" s="320"/>
    </row>
    <row r="41" spans="1:19" s="195" customFormat="1" ht="15.95" customHeight="1" x14ac:dyDescent="0.15">
      <c r="A41" s="516" t="s">
        <v>385</v>
      </c>
      <c r="B41" s="521">
        <v>6110643</v>
      </c>
      <c r="C41" s="522">
        <v>253080</v>
      </c>
      <c r="D41" s="523">
        <v>5857563</v>
      </c>
      <c r="E41" s="521">
        <v>21304202</v>
      </c>
      <c r="F41" s="522">
        <v>793937</v>
      </c>
      <c r="G41" s="523">
        <v>20510265</v>
      </c>
      <c r="H41" s="516" t="s">
        <v>385</v>
      </c>
      <c r="I41" s="521">
        <v>15729</v>
      </c>
      <c r="J41" s="522">
        <v>1556</v>
      </c>
      <c r="K41" s="523">
        <v>14173</v>
      </c>
      <c r="L41" s="181">
        <f t="shared" si="0"/>
        <v>3486.4092043996025</v>
      </c>
      <c r="M41" s="523">
        <v>17275</v>
      </c>
      <c r="N41" s="541">
        <v>4040</v>
      </c>
      <c r="O41" s="196">
        <f t="shared" si="1"/>
        <v>86.29725753464362</v>
      </c>
      <c r="Q41" s="539"/>
      <c r="R41" s="320"/>
      <c r="S41" s="320"/>
    </row>
    <row r="42" spans="1:19" s="195" customFormat="1" ht="15.95" customHeight="1" x14ac:dyDescent="0.15">
      <c r="A42" s="516" t="s">
        <v>78</v>
      </c>
      <c r="B42" s="521">
        <v>4650212</v>
      </c>
      <c r="C42" s="522">
        <v>166035</v>
      </c>
      <c r="D42" s="523">
        <v>4484177</v>
      </c>
      <c r="E42" s="521">
        <v>19709079</v>
      </c>
      <c r="F42" s="522">
        <v>747256</v>
      </c>
      <c r="G42" s="523">
        <v>18961823</v>
      </c>
      <c r="H42" s="516" t="s">
        <v>78</v>
      </c>
      <c r="I42" s="521">
        <v>12378</v>
      </c>
      <c r="J42" s="522">
        <v>1095</v>
      </c>
      <c r="K42" s="523">
        <v>11283</v>
      </c>
      <c r="L42" s="181">
        <f t="shared" si="0"/>
        <v>4238.318382043657</v>
      </c>
      <c r="M42" s="523">
        <v>13858</v>
      </c>
      <c r="N42" s="541">
        <v>4754</v>
      </c>
      <c r="O42" s="196">
        <f t="shared" si="1"/>
        <v>89.152679470838393</v>
      </c>
      <c r="Q42" s="539"/>
      <c r="R42" s="320"/>
      <c r="S42" s="320"/>
    </row>
    <row r="43" spans="1:19" s="195" customFormat="1" ht="15.95" customHeight="1" x14ac:dyDescent="0.15">
      <c r="A43" s="187" t="s">
        <v>83</v>
      </c>
      <c r="B43" s="296">
        <f t="shared" ref="B43:K43" si="3">SUM(B24:B42)</f>
        <v>71832807</v>
      </c>
      <c r="C43" s="297">
        <f t="shared" si="3"/>
        <v>2727891</v>
      </c>
      <c r="D43" s="299">
        <f t="shared" si="3"/>
        <v>69104916</v>
      </c>
      <c r="E43" s="296">
        <f t="shared" si="3"/>
        <v>424611824</v>
      </c>
      <c r="F43" s="297">
        <f t="shared" si="3"/>
        <v>9322443</v>
      </c>
      <c r="G43" s="299">
        <f t="shared" si="3"/>
        <v>415289381</v>
      </c>
      <c r="H43" s="187" t="s">
        <v>83</v>
      </c>
      <c r="I43" s="296">
        <f t="shared" si="3"/>
        <v>213738</v>
      </c>
      <c r="J43" s="297">
        <f t="shared" si="3"/>
        <v>18422</v>
      </c>
      <c r="K43" s="299">
        <f t="shared" si="3"/>
        <v>195316</v>
      </c>
      <c r="L43" s="296">
        <f>E43*1000/(B43)</f>
        <v>5911.1127872254801</v>
      </c>
      <c r="M43" s="299">
        <f>MAX(M24:M33,M34:M42)</f>
        <v>52182</v>
      </c>
      <c r="N43" s="542">
        <v>6316</v>
      </c>
      <c r="O43" s="198">
        <f t="shared" si="1"/>
        <v>93.589499481087401</v>
      </c>
      <c r="Q43" s="319"/>
      <c r="R43" s="320"/>
      <c r="S43" s="320"/>
    </row>
    <row r="44" spans="1:19" s="195" customFormat="1" ht="15.95" customHeight="1" x14ac:dyDescent="0.15">
      <c r="A44" s="188" t="s">
        <v>84</v>
      </c>
      <c r="B44" s="305">
        <v>325720078</v>
      </c>
      <c r="C44" s="306">
        <v>8331883</v>
      </c>
      <c r="D44" s="307">
        <v>317388195</v>
      </c>
      <c r="E44" s="305">
        <v>3161292565</v>
      </c>
      <c r="F44" s="306">
        <v>30799535</v>
      </c>
      <c r="G44" s="307">
        <v>3130493030</v>
      </c>
      <c r="H44" s="188" t="s">
        <v>84</v>
      </c>
      <c r="I44" s="305">
        <v>1154262</v>
      </c>
      <c r="J44" s="306">
        <v>61185</v>
      </c>
      <c r="K44" s="307">
        <v>1093077</v>
      </c>
      <c r="L44" s="189">
        <v>9705.5501902464857</v>
      </c>
      <c r="M44" s="307">
        <v>228560</v>
      </c>
      <c r="N44" s="544">
        <v>9934</v>
      </c>
      <c r="O44" s="200">
        <v>97.700324041136355</v>
      </c>
      <c r="Q44" s="319"/>
      <c r="R44" s="320"/>
      <c r="S44" s="320"/>
    </row>
    <row r="45" spans="1:19" s="195" customFormat="1" ht="15.95" customHeight="1" x14ac:dyDescent="0.15">
      <c r="A45" s="188" t="s">
        <v>360</v>
      </c>
      <c r="B45" s="305">
        <v>324620809</v>
      </c>
      <c r="C45" s="306">
        <v>8248740</v>
      </c>
      <c r="D45" s="307">
        <v>316372069</v>
      </c>
      <c r="E45" s="305">
        <v>3170979680</v>
      </c>
      <c r="F45" s="306">
        <v>31769919</v>
      </c>
      <c r="G45" s="307">
        <v>3139209761</v>
      </c>
      <c r="H45" s="188" t="s">
        <v>84</v>
      </c>
      <c r="I45" s="305">
        <v>1150688</v>
      </c>
      <c r="J45" s="306">
        <v>60949</v>
      </c>
      <c r="K45" s="307">
        <v>1089739</v>
      </c>
      <c r="L45" s="189">
        <v>9768.2575857298161</v>
      </c>
      <c r="M45" s="307">
        <v>245019</v>
      </c>
      <c r="N45" s="544">
        <v>9934</v>
      </c>
      <c r="O45" s="200">
        <v>97.700324041136355</v>
      </c>
      <c r="Q45" s="319"/>
      <c r="R45" s="320"/>
      <c r="S45" s="320"/>
    </row>
    <row r="47" spans="1:19" s="304" customFormat="1" ht="10.9" customHeight="1" x14ac:dyDescent="0.15">
      <c r="A47" s="304" t="s">
        <v>600</v>
      </c>
      <c r="B47" s="35" t="s">
        <v>608</v>
      </c>
      <c r="C47" s="35" t="s">
        <v>707</v>
      </c>
      <c r="D47" s="35" t="s">
        <v>676</v>
      </c>
      <c r="E47" s="35" t="s">
        <v>609</v>
      </c>
      <c r="F47" s="35" t="s">
        <v>677</v>
      </c>
      <c r="G47" s="35" t="s">
        <v>678</v>
      </c>
      <c r="I47" s="35" t="s">
        <v>679</v>
      </c>
      <c r="J47" s="35" t="s">
        <v>680</v>
      </c>
      <c r="K47" s="35" t="s">
        <v>681</v>
      </c>
      <c r="L47" s="460" t="s">
        <v>603</v>
      </c>
      <c r="M47" s="35" t="s">
        <v>682</v>
      </c>
      <c r="N47" s="460" t="s">
        <v>786</v>
      </c>
    </row>
    <row r="49" spans="14:14" ht="10.9" customHeight="1" x14ac:dyDescent="0.15">
      <c r="N49" s="35" t="s">
        <v>787</v>
      </c>
    </row>
  </sheetData>
  <mergeCells count="16">
    <mergeCell ref="R4:S4"/>
    <mergeCell ref="F6:F7"/>
    <mergeCell ref="G6:G7"/>
    <mergeCell ref="B4:D5"/>
    <mergeCell ref="E4:G5"/>
    <mergeCell ref="B6:B7"/>
    <mergeCell ref="C6:C7"/>
    <mergeCell ref="D6:D7"/>
    <mergeCell ref="E6:E7"/>
    <mergeCell ref="N4:N6"/>
    <mergeCell ref="O5:O6"/>
    <mergeCell ref="L4:M5"/>
    <mergeCell ref="I4:K5"/>
    <mergeCell ref="I6:I7"/>
    <mergeCell ref="J6:J7"/>
    <mergeCell ref="K6:K7"/>
  </mergeCells>
  <phoneticPr fontId="2"/>
  <pageMargins left="0.59055118110236227" right="0.59055118110236227" top="0.59055118110236227" bottom="0.39370078740157483" header="0.51181102362204722" footer="0.31496062992125984"/>
  <pageSetup paperSize="9" scale="95" firstPageNumber="135" orientation="portrait" useFirstPageNumber="1" r:id="rId1"/>
  <headerFooter alignWithMargins="0">
    <oddFooter>&amp;C&amp;P</oddFooter>
  </headerFooter>
  <colBreaks count="1" manualBreakCount="1">
    <brk id="7" max="4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47"/>
  <sheetViews>
    <sheetView showZeros="0" view="pageBreakPreview" zoomScaleNormal="85" zoomScaleSheetLayoutView="100" workbookViewId="0">
      <pane xSplit="1" ySplit="5" topLeftCell="B6" activePane="bottomRight" state="frozen"/>
      <selection activeCell="N22" sqref="N22"/>
      <selection pane="topRight" activeCell="N22" sqref="N22"/>
      <selection pane="bottomLeft" activeCell="N22" sqref="N22"/>
      <selection pane="bottomRight"/>
    </sheetView>
  </sheetViews>
  <sheetFormatPr defaultColWidth="8.875" defaultRowHeight="10.9" customHeight="1" x14ac:dyDescent="0.15"/>
  <cols>
    <col min="1" max="1" width="11.125" style="48" customWidth="1"/>
    <col min="2" max="7" width="13.875" style="48" customWidth="1"/>
    <col min="8" max="8" width="11.125" style="48" customWidth="1"/>
    <col min="9" max="13" width="13.875" style="48" customWidth="1"/>
    <col min="14" max="16384" width="8.875" style="48"/>
  </cols>
  <sheetData>
    <row r="1" spans="1:13" ht="10.9" customHeight="1" x14ac:dyDescent="0.15">
      <c r="B1" s="64"/>
      <c r="C1" s="64"/>
      <c r="D1" s="64"/>
      <c r="E1" s="64"/>
      <c r="F1" s="64"/>
      <c r="G1" s="64"/>
      <c r="I1" s="64"/>
      <c r="J1" s="64"/>
      <c r="K1" s="64"/>
      <c r="M1" s="64"/>
    </row>
    <row r="3" spans="1:13" s="201" customFormat="1" ht="15.95" customHeight="1" x14ac:dyDescent="0.15">
      <c r="A3" s="201" t="s">
        <v>586</v>
      </c>
      <c r="H3" s="201" t="s">
        <v>585</v>
      </c>
    </row>
    <row r="4" spans="1:13" s="201" customFormat="1" ht="15.95" customHeight="1" x14ac:dyDescent="0.15">
      <c r="A4" s="202" t="s">
        <v>0</v>
      </c>
      <c r="B4" s="788" t="s">
        <v>112</v>
      </c>
      <c r="C4" s="789"/>
      <c r="D4" s="790"/>
      <c r="E4" s="788" t="s">
        <v>113</v>
      </c>
      <c r="F4" s="789"/>
      <c r="G4" s="790"/>
      <c r="H4" s="202" t="s">
        <v>0</v>
      </c>
      <c r="I4" s="788" t="s">
        <v>114</v>
      </c>
      <c r="J4" s="789"/>
      <c r="K4" s="790"/>
      <c r="L4" s="788" t="s">
        <v>115</v>
      </c>
      <c r="M4" s="790"/>
    </row>
    <row r="5" spans="1:13" s="201" customFormat="1" ht="15.95" customHeight="1" x14ac:dyDescent="0.15">
      <c r="A5" s="203"/>
      <c r="B5" s="791"/>
      <c r="C5" s="792"/>
      <c r="D5" s="793"/>
      <c r="E5" s="791"/>
      <c r="F5" s="792"/>
      <c r="G5" s="793"/>
      <c r="H5" s="203"/>
      <c r="I5" s="791"/>
      <c r="J5" s="792"/>
      <c r="K5" s="793"/>
      <c r="L5" s="791"/>
      <c r="M5" s="793"/>
    </row>
    <row r="6" spans="1:13" s="201" customFormat="1" ht="15.95" customHeight="1" x14ac:dyDescent="0.15">
      <c r="A6" s="203"/>
      <c r="B6" s="794" t="s">
        <v>133</v>
      </c>
      <c r="C6" s="784" t="s">
        <v>479</v>
      </c>
      <c r="D6" s="786" t="s">
        <v>480</v>
      </c>
      <c r="E6" s="796" t="s">
        <v>136</v>
      </c>
      <c r="F6" s="784" t="s">
        <v>479</v>
      </c>
      <c r="G6" s="786" t="s">
        <v>480</v>
      </c>
      <c r="H6" s="203"/>
      <c r="I6" s="796" t="s">
        <v>137</v>
      </c>
      <c r="J6" s="784" t="s">
        <v>479</v>
      </c>
      <c r="K6" s="786" t="s">
        <v>480</v>
      </c>
      <c r="L6" s="486" t="s">
        <v>138</v>
      </c>
      <c r="M6" s="172" t="s">
        <v>139</v>
      </c>
    </row>
    <row r="7" spans="1:13" s="201" customFormat="1" ht="15.95" customHeight="1" x14ac:dyDescent="0.15">
      <c r="A7" s="203"/>
      <c r="B7" s="795"/>
      <c r="C7" s="785"/>
      <c r="D7" s="787"/>
      <c r="E7" s="797"/>
      <c r="F7" s="785"/>
      <c r="G7" s="787"/>
      <c r="H7" s="203"/>
      <c r="I7" s="797"/>
      <c r="J7" s="785"/>
      <c r="K7" s="787"/>
      <c r="L7" s="173" t="s">
        <v>141</v>
      </c>
      <c r="M7" s="174" t="s">
        <v>141</v>
      </c>
    </row>
    <row r="8" spans="1:13" s="201" customFormat="1" ht="15.95" customHeight="1" x14ac:dyDescent="0.15">
      <c r="A8" s="204" t="s">
        <v>93</v>
      </c>
      <c r="B8" s="176" t="s">
        <v>144</v>
      </c>
      <c r="C8" s="177" t="s">
        <v>145</v>
      </c>
      <c r="D8" s="178" t="s">
        <v>146</v>
      </c>
      <c r="E8" s="176" t="s">
        <v>147</v>
      </c>
      <c r="F8" s="177" t="s">
        <v>148</v>
      </c>
      <c r="G8" s="178" t="s">
        <v>149</v>
      </c>
      <c r="H8" s="204" t="s">
        <v>93</v>
      </c>
      <c r="I8" s="176" t="s">
        <v>150</v>
      </c>
      <c r="J8" s="177" t="s">
        <v>151</v>
      </c>
      <c r="K8" s="178" t="s">
        <v>152</v>
      </c>
      <c r="L8" s="176" t="s">
        <v>153</v>
      </c>
      <c r="M8" s="178" t="s">
        <v>154</v>
      </c>
    </row>
    <row r="9" spans="1:13" s="201" customFormat="1" ht="15.95" customHeight="1" x14ac:dyDescent="0.15">
      <c r="A9" s="509" t="s">
        <v>55</v>
      </c>
      <c r="B9" s="528">
        <v>1233</v>
      </c>
      <c r="C9" s="511">
        <v>0</v>
      </c>
      <c r="D9" s="529">
        <v>1233</v>
      </c>
      <c r="E9" s="528">
        <v>25522</v>
      </c>
      <c r="F9" s="511">
        <v>0</v>
      </c>
      <c r="G9" s="529">
        <v>25522</v>
      </c>
      <c r="H9" s="509" t="s">
        <v>55</v>
      </c>
      <c r="I9" s="528">
        <v>11</v>
      </c>
      <c r="J9" s="511">
        <v>0</v>
      </c>
      <c r="K9" s="529">
        <v>11</v>
      </c>
      <c r="L9" s="205">
        <f t="shared" ref="L9:L16" si="0">E9*1000/B9</f>
        <v>20699.107866991078</v>
      </c>
      <c r="M9" s="529">
        <v>176090</v>
      </c>
    </row>
    <row r="10" spans="1:13" s="201" customFormat="1" ht="15.95" customHeight="1" x14ac:dyDescent="0.15">
      <c r="A10" s="516" t="s">
        <v>56</v>
      </c>
      <c r="B10" s="517">
        <v>10</v>
      </c>
      <c r="C10" s="518">
        <v>0</v>
      </c>
      <c r="D10" s="519">
        <v>10</v>
      </c>
      <c r="E10" s="517">
        <v>97</v>
      </c>
      <c r="F10" s="518">
        <v>0</v>
      </c>
      <c r="G10" s="519">
        <v>97</v>
      </c>
      <c r="H10" s="516" t="s">
        <v>56</v>
      </c>
      <c r="I10" s="517">
        <v>1</v>
      </c>
      <c r="J10" s="518">
        <v>0</v>
      </c>
      <c r="K10" s="519">
        <v>1</v>
      </c>
      <c r="L10" s="206">
        <f t="shared" si="0"/>
        <v>9700</v>
      </c>
      <c r="M10" s="519">
        <v>9741</v>
      </c>
    </row>
    <row r="11" spans="1:13" s="201" customFormat="1" ht="15.95" customHeight="1" x14ac:dyDescent="0.15">
      <c r="A11" s="516" t="s">
        <v>57</v>
      </c>
      <c r="B11" s="517">
        <v>13</v>
      </c>
      <c r="C11" s="518">
        <v>0</v>
      </c>
      <c r="D11" s="519">
        <v>13</v>
      </c>
      <c r="E11" s="517">
        <v>140</v>
      </c>
      <c r="F11" s="518">
        <v>0</v>
      </c>
      <c r="G11" s="519">
        <v>140</v>
      </c>
      <c r="H11" s="516" t="s">
        <v>57</v>
      </c>
      <c r="I11" s="517">
        <v>1</v>
      </c>
      <c r="J11" s="518">
        <v>0</v>
      </c>
      <c r="K11" s="519">
        <v>1</v>
      </c>
      <c r="L11" s="206">
        <f t="shared" si="0"/>
        <v>10769.23076923077</v>
      </c>
      <c r="M11" s="519">
        <v>10800</v>
      </c>
    </row>
    <row r="12" spans="1:13" s="201" customFormat="1" ht="15.95" customHeight="1" x14ac:dyDescent="0.15">
      <c r="A12" s="516" t="s">
        <v>58</v>
      </c>
      <c r="B12" s="517">
        <v>662</v>
      </c>
      <c r="C12" s="518">
        <v>72</v>
      </c>
      <c r="D12" s="519">
        <v>590</v>
      </c>
      <c r="E12" s="517">
        <v>48298</v>
      </c>
      <c r="F12" s="518">
        <v>2073</v>
      </c>
      <c r="G12" s="519">
        <v>46225</v>
      </c>
      <c r="H12" s="516" t="s">
        <v>58</v>
      </c>
      <c r="I12" s="517">
        <v>100</v>
      </c>
      <c r="J12" s="518">
        <v>17</v>
      </c>
      <c r="K12" s="519">
        <v>83</v>
      </c>
      <c r="L12" s="206">
        <f t="shared" si="0"/>
        <v>72957.703927492446</v>
      </c>
      <c r="M12" s="519">
        <v>1759742</v>
      </c>
    </row>
    <row r="13" spans="1:13" s="201" customFormat="1" ht="15.95" customHeight="1" x14ac:dyDescent="0.15">
      <c r="A13" s="516" t="s">
        <v>59</v>
      </c>
      <c r="B13" s="517">
        <v>79</v>
      </c>
      <c r="C13" s="518">
        <v>3</v>
      </c>
      <c r="D13" s="519">
        <v>76</v>
      </c>
      <c r="E13" s="517">
        <v>6058</v>
      </c>
      <c r="F13" s="518">
        <v>8</v>
      </c>
      <c r="G13" s="519">
        <v>6050</v>
      </c>
      <c r="H13" s="516" t="s">
        <v>59</v>
      </c>
      <c r="I13" s="517">
        <v>16</v>
      </c>
      <c r="J13" s="518">
        <v>1</v>
      </c>
      <c r="K13" s="519">
        <v>15</v>
      </c>
      <c r="L13" s="206">
        <f t="shared" si="0"/>
        <v>76683.544303797462</v>
      </c>
      <c r="M13" s="519">
        <v>667668</v>
      </c>
    </row>
    <row r="14" spans="1:13" s="201" customFormat="1" ht="15.95" customHeight="1" x14ac:dyDescent="0.15">
      <c r="A14" s="516" t="s">
        <v>60</v>
      </c>
      <c r="B14" s="517">
        <v>3</v>
      </c>
      <c r="C14" s="518">
        <v>3</v>
      </c>
      <c r="D14" s="519">
        <v>0</v>
      </c>
      <c r="E14" s="517">
        <v>43</v>
      </c>
      <c r="F14" s="518">
        <v>43</v>
      </c>
      <c r="G14" s="519">
        <v>0</v>
      </c>
      <c r="H14" s="516" t="s">
        <v>60</v>
      </c>
      <c r="I14" s="517">
        <v>1</v>
      </c>
      <c r="J14" s="518">
        <v>1</v>
      </c>
      <c r="K14" s="519">
        <v>0</v>
      </c>
      <c r="L14" s="206">
        <f t="shared" si="0"/>
        <v>14333.333333333334</v>
      </c>
      <c r="M14" s="519">
        <v>14400</v>
      </c>
    </row>
    <row r="15" spans="1:13" s="201" customFormat="1" ht="15.95" customHeight="1" x14ac:dyDescent="0.15">
      <c r="A15" s="516" t="s">
        <v>61</v>
      </c>
      <c r="B15" s="517">
        <v>10</v>
      </c>
      <c r="C15" s="518">
        <v>0</v>
      </c>
      <c r="D15" s="519">
        <v>10</v>
      </c>
      <c r="E15" s="517">
        <v>65</v>
      </c>
      <c r="F15" s="518">
        <v>0</v>
      </c>
      <c r="G15" s="519">
        <v>65</v>
      </c>
      <c r="H15" s="516" t="s">
        <v>61</v>
      </c>
      <c r="I15" s="517">
        <v>1</v>
      </c>
      <c r="J15" s="518">
        <v>0</v>
      </c>
      <c r="K15" s="519">
        <v>1</v>
      </c>
      <c r="L15" s="206">
        <f t="shared" si="0"/>
        <v>6500</v>
      </c>
      <c r="M15" s="519">
        <v>6500</v>
      </c>
    </row>
    <row r="16" spans="1:13" s="201" customFormat="1" ht="15.95" customHeight="1" x14ac:dyDescent="0.15">
      <c r="A16" s="516" t="s">
        <v>62</v>
      </c>
      <c r="B16" s="517">
        <v>129</v>
      </c>
      <c r="C16" s="518">
        <v>15</v>
      </c>
      <c r="D16" s="519">
        <v>114</v>
      </c>
      <c r="E16" s="517">
        <v>5006</v>
      </c>
      <c r="F16" s="518">
        <v>34</v>
      </c>
      <c r="G16" s="519">
        <v>4972</v>
      </c>
      <c r="H16" s="516" t="s">
        <v>62</v>
      </c>
      <c r="I16" s="517">
        <v>13</v>
      </c>
      <c r="J16" s="518">
        <v>1</v>
      </c>
      <c r="K16" s="519">
        <v>12</v>
      </c>
      <c r="L16" s="206">
        <f t="shared" si="0"/>
        <v>38806.201550387595</v>
      </c>
      <c r="M16" s="519">
        <v>2039347</v>
      </c>
    </row>
    <row r="17" spans="1:13" s="201" customFormat="1" ht="15.95" customHeight="1" x14ac:dyDescent="0.15">
      <c r="A17" s="516" t="s">
        <v>63</v>
      </c>
      <c r="B17" s="517">
        <v>0</v>
      </c>
      <c r="C17" s="518">
        <v>0</v>
      </c>
      <c r="D17" s="519">
        <v>0</v>
      </c>
      <c r="E17" s="517">
        <v>0</v>
      </c>
      <c r="F17" s="518">
        <v>0</v>
      </c>
      <c r="G17" s="519">
        <v>0</v>
      </c>
      <c r="H17" s="516" t="s">
        <v>63</v>
      </c>
      <c r="I17" s="517">
        <v>0</v>
      </c>
      <c r="J17" s="518">
        <v>0</v>
      </c>
      <c r="K17" s="519">
        <v>0</v>
      </c>
      <c r="L17" s="206"/>
      <c r="M17" s="519">
        <v>0</v>
      </c>
    </row>
    <row r="18" spans="1:13" s="201" customFormat="1" ht="15.95" customHeight="1" x14ac:dyDescent="0.15">
      <c r="A18" s="516" t="s">
        <v>64</v>
      </c>
      <c r="B18" s="517">
        <v>0</v>
      </c>
      <c r="C18" s="518">
        <v>0</v>
      </c>
      <c r="D18" s="519">
        <v>0</v>
      </c>
      <c r="E18" s="517">
        <v>0</v>
      </c>
      <c r="F18" s="518">
        <v>0</v>
      </c>
      <c r="G18" s="519">
        <v>0</v>
      </c>
      <c r="H18" s="516" t="s">
        <v>64</v>
      </c>
      <c r="I18" s="517">
        <v>0</v>
      </c>
      <c r="J18" s="518">
        <v>0</v>
      </c>
      <c r="K18" s="519">
        <v>0</v>
      </c>
      <c r="L18" s="206"/>
      <c r="M18" s="519">
        <v>0</v>
      </c>
    </row>
    <row r="19" spans="1:13" s="201" customFormat="1" ht="15.95" customHeight="1" x14ac:dyDescent="0.15">
      <c r="A19" s="516" t="s">
        <v>65</v>
      </c>
      <c r="B19" s="521">
        <v>290</v>
      </c>
      <c r="C19" s="522">
        <v>3</v>
      </c>
      <c r="D19" s="523">
        <v>287</v>
      </c>
      <c r="E19" s="521">
        <v>3421</v>
      </c>
      <c r="F19" s="522">
        <v>179</v>
      </c>
      <c r="G19" s="523">
        <v>3242</v>
      </c>
      <c r="H19" s="516" t="s">
        <v>65</v>
      </c>
      <c r="I19" s="521">
        <v>9</v>
      </c>
      <c r="J19" s="522">
        <v>1</v>
      </c>
      <c r="K19" s="523">
        <v>8</v>
      </c>
      <c r="L19" s="207">
        <f t="shared" ref="L19:L42" si="1">E19*1000/B19</f>
        <v>11796.551724137931</v>
      </c>
      <c r="M19" s="523">
        <v>272091</v>
      </c>
    </row>
    <row r="20" spans="1:13" s="201" customFormat="1" ht="15.95" customHeight="1" x14ac:dyDescent="0.15">
      <c r="A20" s="516" t="s">
        <v>382</v>
      </c>
      <c r="B20" s="521">
        <v>90</v>
      </c>
      <c r="C20" s="522">
        <v>15</v>
      </c>
      <c r="D20" s="523">
        <v>75</v>
      </c>
      <c r="E20" s="521">
        <v>2994</v>
      </c>
      <c r="F20" s="522">
        <v>110</v>
      </c>
      <c r="G20" s="523">
        <v>2884</v>
      </c>
      <c r="H20" s="516" t="s">
        <v>382</v>
      </c>
      <c r="I20" s="521">
        <v>16</v>
      </c>
      <c r="J20" s="522">
        <v>1</v>
      </c>
      <c r="K20" s="523">
        <v>15</v>
      </c>
      <c r="L20" s="207">
        <f t="shared" si="1"/>
        <v>33266.666666666664</v>
      </c>
      <c r="M20" s="523">
        <v>286260</v>
      </c>
    </row>
    <row r="21" spans="1:13" s="201" customFormat="1" ht="15.95" customHeight="1" x14ac:dyDescent="0.15">
      <c r="A21" s="516" t="s">
        <v>383</v>
      </c>
      <c r="B21" s="517">
        <v>209</v>
      </c>
      <c r="C21" s="518">
        <v>7</v>
      </c>
      <c r="D21" s="519">
        <v>202</v>
      </c>
      <c r="E21" s="517">
        <v>1526</v>
      </c>
      <c r="F21" s="518">
        <v>164</v>
      </c>
      <c r="G21" s="519">
        <v>1362</v>
      </c>
      <c r="H21" s="516" t="s">
        <v>383</v>
      </c>
      <c r="I21" s="517">
        <v>8</v>
      </c>
      <c r="J21" s="518">
        <v>1</v>
      </c>
      <c r="K21" s="519">
        <v>7</v>
      </c>
      <c r="L21" s="206">
        <f t="shared" si="1"/>
        <v>7301.4354066985643</v>
      </c>
      <c r="M21" s="519">
        <v>127000</v>
      </c>
    </row>
    <row r="22" spans="1:13" s="201" customFormat="1" ht="15.95" customHeight="1" x14ac:dyDescent="0.15">
      <c r="A22" s="516" t="s">
        <v>427</v>
      </c>
      <c r="B22" s="517">
        <v>766</v>
      </c>
      <c r="C22" s="518">
        <v>104</v>
      </c>
      <c r="D22" s="519">
        <v>662</v>
      </c>
      <c r="E22" s="517">
        <v>5756</v>
      </c>
      <c r="F22" s="518">
        <v>58</v>
      </c>
      <c r="G22" s="519">
        <v>5698</v>
      </c>
      <c r="H22" s="516" t="s">
        <v>427</v>
      </c>
      <c r="I22" s="517">
        <v>10</v>
      </c>
      <c r="J22" s="518">
        <v>2</v>
      </c>
      <c r="K22" s="519">
        <v>8</v>
      </c>
      <c r="L22" s="210">
        <f>E22*1000/B22</f>
        <v>7514.3603133159268</v>
      </c>
      <c r="M22" s="519">
        <v>212311</v>
      </c>
    </row>
    <row r="23" spans="1:13" s="201" customFormat="1" ht="15.95" customHeight="1" x14ac:dyDescent="0.15">
      <c r="A23" s="187" t="s">
        <v>66</v>
      </c>
      <c r="B23" s="296">
        <f>SUM(B9:B22)</f>
        <v>3494</v>
      </c>
      <c r="C23" s="297">
        <f t="shared" ref="C23:K23" si="2">SUM(C9:C22)</f>
        <v>222</v>
      </c>
      <c r="D23" s="298">
        <f t="shared" si="2"/>
        <v>3272</v>
      </c>
      <c r="E23" s="296">
        <f t="shared" si="2"/>
        <v>98926</v>
      </c>
      <c r="F23" s="297">
        <f t="shared" si="2"/>
        <v>2669</v>
      </c>
      <c r="G23" s="299">
        <f t="shared" si="2"/>
        <v>96257</v>
      </c>
      <c r="H23" s="187" t="s">
        <v>66</v>
      </c>
      <c r="I23" s="296">
        <f t="shared" si="2"/>
        <v>187</v>
      </c>
      <c r="J23" s="297">
        <f t="shared" si="2"/>
        <v>25</v>
      </c>
      <c r="K23" s="297">
        <f t="shared" si="2"/>
        <v>162</v>
      </c>
      <c r="L23" s="209">
        <f t="shared" si="1"/>
        <v>28313.108185460791</v>
      </c>
      <c r="M23" s="299">
        <f>MAX(M9:M22)</f>
        <v>2039347</v>
      </c>
    </row>
    <row r="24" spans="1:13" s="201" customFormat="1" ht="15.95" customHeight="1" x14ac:dyDescent="0.15">
      <c r="A24" s="509" t="s">
        <v>67</v>
      </c>
      <c r="B24" s="513">
        <v>74</v>
      </c>
      <c r="C24" s="514">
        <v>9</v>
      </c>
      <c r="D24" s="512">
        <v>65</v>
      </c>
      <c r="E24" s="513">
        <v>31116</v>
      </c>
      <c r="F24" s="514">
        <v>246</v>
      </c>
      <c r="G24" s="512">
        <v>30870</v>
      </c>
      <c r="H24" s="509" t="s">
        <v>67</v>
      </c>
      <c r="I24" s="513">
        <v>18</v>
      </c>
      <c r="J24" s="514">
        <v>1</v>
      </c>
      <c r="K24" s="512">
        <v>17</v>
      </c>
      <c r="L24" s="210">
        <f t="shared" si="1"/>
        <v>420486.48648648651</v>
      </c>
      <c r="M24" s="512">
        <v>3747975</v>
      </c>
    </row>
    <row r="25" spans="1:13" s="201" customFormat="1" ht="15.95" customHeight="1" x14ac:dyDescent="0.15">
      <c r="A25" s="516" t="s">
        <v>68</v>
      </c>
      <c r="B25" s="517">
        <v>0</v>
      </c>
      <c r="C25" s="518">
        <v>0</v>
      </c>
      <c r="D25" s="519">
        <v>0</v>
      </c>
      <c r="E25" s="517">
        <v>0</v>
      </c>
      <c r="F25" s="518">
        <v>0</v>
      </c>
      <c r="G25" s="519">
        <v>0</v>
      </c>
      <c r="H25" s="516" t="s">
        <v>68</v>
      </c>
      <c r="I25" s="517">
        <v>0</v>
      </c>
      <c r="J25" s="518">
        <v>0</v>
      </c>
      <c r="K25" s="519">
        <v>0</v>
      </c>
      <c r="L25" s="210"/>
      <c r="M25" s="519">
        <v>0</v>
      </c>
    </row>
    <row r="26" spans="1:13" s="201" customFormat="1" ht="15.95" customHeight="1" x14ac:dyDescent="0.15">
      <c r="A26" s="516" t="s">
        <v>69</v>
      </c>
      <c r="B26" s="517">
        <v>0</v>
      </c>
      <c r="C26" s="518">
        <v>0</v>
      </c>
      <c r="D26" s="519">
        <v>0</v>
      </c>
      <c r="E26" s="517">
        <v>0</v>
      </c>
      <c r="F26" s="518">
        <v>0</v>
      </c>
      <c r="G26" s="519">
        <v>0</v>
      </c>
      <c r="H26" s="516" t="s">
        <v>69</v>
      </c>
      <c r="I26" s="517">
        <v>0</v>
      </c>
      <c r="J26" s="518">
        <v>0</v>
      </c>
      <c r="K26" s="519">
        <v>0</v>
      </c>
      <c r="L26" s="210"/>
      <c r="M26" s="519">
        <v>0</v>
      </c>
    </row>
    <row r="27" spans="1:13" s="201" customFormat="1" ht="15.95" customHeight="1" x14ac:dyDescent="0.15">
      <c r="A27" s="516" t="s">
        <v>70</v>
      </c>
      <c r="B27" s="517">
        <v>0</v>
      </c>
      <c r="C27" s="518">
        <v>0</v>
      </c>
      <c r="D27" s="519">
        <v>0</v>
      </c>
      <c r="E27" s="517">
        <v>0</v>
      </c>
      <c r="F27" s="518">
        <v>0</v>
      </c>
      <c r="G27" s="519">
        <v>0</v>
      </c>
      <c r="H27" s="516" t="s">
        <v>70</v>
      </c>
      <c r="I27" s="517">
        <v>0</v>
      </c>
      <c r="J27" s="518">
        <v>0</v>
      </c>
      <c r="K27" s="519">
        <v>0</v>
      </c>
      <c r="L27" s="210"/>
      <c r="M27" s="519">
        <v>0</v>
      </c>
    </row>
    <row r="28" spans="1:13" s="201" customFormat="1" ht="15.95" customHeight="1" x14ac:dyDescent="0.15">
      <c r="A28" s="516" t="s">
        <v>71</v>
      </c>
      <c r="B28" s="517">
        <v>3</v>
      </c>
      <c r="C28" s="518">
        <v>0</v>
      </c>
      <c r="D28" s="519">
        <v>3</v>
      </c>
      <c r="E28" s="517">
        <v>50</v>
      </c>
      <c r="F28" s="518">
        <v>0</v>
      </c>
      <c r="G28" s="519">
        <v>50</v>
      </c>
      <c r="H28" s="516" t="s">
        <v>71</v>
      </c>
      <c r="I28" s="517">
        <v>1</v>
      </c>
      <c r="J28" s="518">
        <v>0</v>
      </c>
      <c r="K28" s="519">
        <v>1</v>
      </c>
      <c r="L28" s="210">
        <f t="shared" si="1"/>
        <v>16666.666666666668</v>
      </c>
      <c r="M28" s="519">
        <v>16745</v>
      </c>
    </row>
    <row r="29" spans="1:13" s="201" customFormat="1" ht="15.95" customHeight="1" x14ac:dyDescent="0.15">
      <c r="A29" s="516" t="s">
        <v>384</v>
      </c>
      <c r="B29" s="517">
        <v>176</v>
      </c>
      <c r="C29" s="518">
        <v>18</v>
      </c>
      <c r="D29" s="519">
        <v>158</v>
      </c>
      <c r="E29" s="517">
        <v>23134</v>
      </c>
      <c r="F29" s="518">
        <v>336</v>
      </c>
      <c r="G29" s="519">
        <v>22798</v>
      </c>
      <c r="H29" s="516" t="s">
        <v>384</v>
      </c>
      <c r="I29" s="517">
        <v>25</v>
      </c>
      <c r="J29" s="518">
        <v>2</v>
      </c>
      <c r="K29" s="519">
        <v>23</v>
      </c>
      <c r="L29" s="210">
        <f t="shared" si="1"/>
        <v>131443.18181818182</v>
      </c>
      <c r="M29" s="519">
        <v>2100989</v>
      </c>
    </row>
    <row r="30" spans="1:13" s="201" customFormat="1" ht="15.95" customHeight="1" x14ac:dyDescent="0.15">
      <c r="A30" s="516" t="s">
        <v>428</v>
      </c>
      <c r="B30" s="517">
        <v>21</v>
      </c>
      <c r="C30" s="518">
        <v>0</v>
      </c>
      <c r="D30" s="519">
        <v>21</v>
      </c>
      <c r="E30" s="517">
        <v>3368</v>
      </c>
      <c r="F30" s="518">
        <v>0</v>
      </c>
      <c r="G30" s="519">
        <v>3368</v>
      </c>
      <c r="H30" s="516" t="s">
        <v>428</v>
      </c>
      <c r="I30" s="517">
        <v>6</v>
      </c>
      <c r="J30" s="518">
        <v>0</v>
      </c>
      <c r="K30" s="519">
        <v>6</v>
      </c>
      <c r="L30" s="210">
        <f t="shared" si="1"/>
        <v>160380.95238095237</v>
      </c>
      <c r="M30" s="519">
        <v>514300</v>
      </c>
    </row>
    <row r="31" spans="1:13" s="201" customFormat="1" ht="15.95" customHeight="1" x14ac:dyDescent="0.15">
      <c r="A31" s="516" t="s">
        <v>72</v>
      </c>
      <c r="B31" s="517">
        <v>57</v>
      </c>
      <c r="C31" s="518">
        <v>0</v>
      </c>
      <c r="D31" s="519">
        <v>57</v>
      </c>
      <c r="E31" s="517">
        <v>377</v>
      </c>
      <c r="F31" s="518">
        <v>0</v>
      </c>
      <c r="G31" s="519">
        <v>377</v>
      </c>
      <c r="H31" s="516" t="s">
        <v>72</v>
      </c>
      <c r="I31" s="517">
        <v>3</v>
      </c>
      <c r="J31" s="518">
        <v>0</v>
      </c>
      <c r="K31" s="519">
        <v>3</v>
      </c>
      <c r="L31" s="210">
        <f t="shared" si="1"/>
        <v>6614.0350877192986</v>
      </c>
      <c r="M31" s="519">
        <v>44736</v>
      </c>
    </row>
    <row r="32" spans="1:13" s="201" customFormat="1" ht="15.95" customHeight="1" x14ac:dyDescent="0.15">
      <c r="A32" s="516" t="s">
        <v>73</v>
      </c>
      <c r="B32" s="517">
        <v>0</v>
      </c>
      <c r="C32" s="518">
        <v>0</v>
      </c>
      <c r="D32" s="519">
        <v>0</v>
      </c>
      <c r="E32" s="517">
        <v>0</v>
      </c>
      <c r="F32" s="518">
        <v>0</v>
      </c>
      <c r="G32" s="519">
        <v>0</v>
      </c>
      <c r="H32" s="516" t="s">
        <v>73</v>
      </c>
      <c r="I32" s="517">
        <v>0</v>
      </c>
      <c r="J32" s="518">
        <v>0</v>
      </c>
      <c r="K32" s="519">
        <v>0</v>
      </c>
      <c r="L32" s="210"/>
      <c r="M32" s="519">
        <v>0</v>
      </c>
    </row>
    <row r="33" spans="1:14" s="201" customFormat="1" ht="15.95" customHeight="1" x14ac:dyDescent="0.15">
      <c r="A33" s="516" t="s">
        <v>74</v>
      </c>
      <c r="B33" s="521">
        <v>0</v>
      </c>
      <c r="C33" s="522">
        <v>0</v>
      </c>
      <c r="D33" s="523">
        <v>0</v>
      </c>
      <c r="E33" s="521">
        <v>0</v>
      </c>
      <c r="F33" s="522">
        <v>0</v>
      </c>
      <c r="G33" s="523">
        <v>0</v>
      </c>
      <c r="H33" s="516" t="s">
        <v>74</v>
      </c>
      <c r="I33" s="521">
        <v>0</v>
      </c>
      <c r="J33" s="522">
        <v>0</v>
      </c>
      <c r="K33" s="523">
        <v>0</v>
      </c>
      <c r="L33" s="210"/>
      <c r="M33" s="523">
        <v>0</v>
      </c>
    </row>
    <row r="34" spans="1:14" s="201" customFormat="1" ht="15.95" customHeight="1" x14ac:dyDescent="0.15">
      <c r="A34" s="516" t="s">
        <v>75</v>
      </c>
      <c r="B34" s="517">
        <v>0</v>
      </c>
      <c r="C34" s="518">
        <v>0</v>
      </c>
      <c r="D34" s="519">
        <v>0</v>
      </c>
      <c r="E34" s="517">
        <v>0</v>
      </c>
      <c r="F34" s="518">
        <v>0</v>
      </c>
      <c r="G34" s="519">
        <v>0</v>
      </c>
      <c r="H34" s="516" t="s">
        <v>75</v>
      </c>
      <c r="I34" s="517">
        <v>0</v>
      </c>
      <c r="J34" s="518">
        <v>0</v>
      </c>
      <c r="K34" s="519">
        <v>0</v>
      </c>
      <c r="L34" s="210"/>
      <c r="M34" s="519">
        <v>0</v>
      </c>
    </row>
    <row r="35" spans="1:14" s="201" customFormat="1" ht="15.95" customHeight="1" x14ac:dyDescent="0.15">
      <c r="A35" s="516" t="s">
        <v>76</v>
      </c>
      <c r="B35" s="517">
        <v>3</v>
      </c>
      <c r="C35" s="518">
        <v>3</v>
      </c>
      <c r="D35" s="519">
        <v>0</v>
      </c>
      <c r="E35" s="517">
        <v>21</v>
      </c>
      <c r="F35" s="518">
        <v>21</v>
      </c>
      <c r="G35" s="519">
        <v>0</v>
      </c>
      <c r="H35" s="516" t="s">
        <v>76</v>
      </c>
      <c r="I35" s="517">
        <v>1</v>
      </c>
      <c r="J35" s="518">
        <v>1</v>
      </c>
      <c r="K35" s="519">
        <v>0</v>
      </c>
      <c r="L35" s="210">
        <f t="shared" si="1"/>
        <v>7000</v>
      </c>
      <c r="M35" s="519">
        <v>6450</v>
      </c>
    </row>
    <row r="36" spans="1:14" s="201" customFormat="1" ht="15.95" customHeight="1" x14ac:dyDescent="0.15">
      <c r="A36" s="516" t="s">
        <v>79</v>
      </c>
      <c r="B36" s="517">
        <v>0</v>
      </c>
      <c r="C36" s="518">
        <v>0</v>
      </c>
      <c r="D36" s="519">
        <v>0</v>
      </c>
      <c r="E36" s="517">
        <v>0</v>
      </c>
      <c r="F36" s="518">
        <v>0</v>
      </c>
      <c r="G36" s="519">
        <v>0</v>
      </c>
      <c r="H36" s="516" t="s">
        <v>79</v>
      </c>
      <c r="I36" s="517">
        <v>0</v>
      </c>
      <c r="J36" s="518">
        <v>0</v>
      </c>
      <c r="K36" s="519">
        <v>0</v>
      </c>
      <c r="L36" s="210"/>
      <c r="M36" s="519">
        <v>0</v>
      </c>
    </row>
    <row r="37" spans="1:14" s="201" customFormat="1" ht="15.95" customHeight="1" x14ac:dyDescent="0.15">
      <c r="A37" s="516" t="s">
        <v>80</v>
      </c>
      <c r="B37" s="517">
        <v>0</v>
      </c>
      <c r="C37" s="518">
        <v>0</v>
      </c>
      <c r="D37" s="519">
        <v>0</v>
      </c>
      <c r="E37" s="517">
        <v>0</v>
      </c>
      <c r="F37" s="518">
        <v>0</v>
      </c>
      <c r="G37" s="519">
        <v>0</v>
      </c>
      <c r="H37" s="516" t="s">
        <v>80</v>
      </c>
      <c r="I37" s="517">
        <v>0</v>
      </c>
      <c r="J37" s="518">
        <v>0</v>
      </c>
      <c r="K37" s="519">
        <v>0</v>
      </c>
      <c r="L37" s="210"/>
      <c r="M37" s="519">
        <v>0</v>
      </c>
    </row>
    <row r="38" spans="1:14" s="201" customFormat="1" ht="15.95" customHeight="1" x14ac:dyDescent="0.15">
      <c r="A38" s="516" t="s">
        <v>77</v>
      </c>
      <c r="B38" s="517">
        <v>0</v>
      </c>
      <c r="C38" s="518">
        <v>0</v>
      </c>
      <c r="D38" s="519">
        <v>0</v>
      </c>
      <c r="E38" s="517">
        <v>0</v>
      </c>
      <c r="F38" s="518">
        <v>0</v>
      </c>
      <c r="G38" s="519">
        <v>0</v>
      </c>
      <c r="H38" s="516" t="s">
        <v>77</v>
      </c>
      <c r="I38" s="517">
        <v>0</v>
      </c>
      <c r="J38" s="518">
        <v>0</v>
      </c>
      <c r="K38" s="519">
        <v>0</v>
      </c>
      <c r="L38" s="210"/>
      <c r="M38" s="519">
        <v>0</v>
      </c>
    </row>
    <row r="39" spans="1:14" s="201" customFormat="1" ht="15.95" customHeight="1" x14ac:dyDescent="0.15">
      <c r="A39" s="516" t="s">
        <v>81</v>
      </c>
      <c r="B39" s="517">
        <v>0</v>
      </c>
      <c r="C39" s="518">
        <v>0</v>
      </c>
      <c r="D39" s="519">
        <v>0</v>
      </c>
      <c r="E39" s="517">
        <v>0</v>
      </c>
      <c r="F39" s="518">
        <v>0</v>
      </c>
      <c r="G39" s="519">
        <v>0</v>
      </c>
      <c r="H39" s="516" t="s">
        <v>81</v>
      </c>
      <c r="I39" s="517">
        <v>0</v>
      </c>
      <c r="J39" s="518">
        <v>0</v>
      </c>
      <c r="K39" s="519">
        <v>0</v>
      </c>
      <c r="L39" s="210"/>
      <c r="M39" s="519">
        <v>0</v>
      </c>
    </row>
    <row r="40" spans="1:14" s="201" customFormat="1" ht="15.95" customHeight="1" x14ac:dyDescent="0.15">
      <c r="A40" s="516" t="s">
        <v>82</v>
      </c>
      <c r="B40" s="517">
        <v>0</v>
      </c>
      <c r="C40" s="518">
        <v>0</v>
      </c>
      <c r="D40" s="519">
        <v>0</v>
      </c>
      <c r="E40" s="517">
        <v>0</v>
      </c>
      <c r="F40" s="518">
        <v>0</v>
      </c>
      <c r="G40" s="519">
        <v>0</v>
      </c>
      <c r="H40" s="516" t="s">
        <v>82</v>
      </c>
      <c r="I40" s="517">
        <v>0</v>
      </c>
      <c r="J40" s="518">
        <v>0</v>
      </c>
      <c r="K40" s="519">
        <v>0</v>
      </c>
      <c r="L40" s="210"/>
      <c r="M40" s="519">
        <v>0</v>
      </c>
    </row>
    <row r="41" spans="1:14" s="201" customFormat="1" ht="15.95" customHeight="1" x14ac:dyDescent="0.15">
      <c r="A41" s="516" t="s">
        <v>385</v>
      </c>
      <c r="B41" s="521">
        <v>76</v>
      </c>
      <c r="C41" s="522">
        <v>0</v>
      </c>
      <c r="D41" s="523">
        <v>76</v>
      </c>
      <c r="E41" s="521">
        <v>72</v>
      </c>
      <c r="F41" s="522">
        <v>0</v>
      </c>
      <c r="G41" s="523">
        <v>72</v>
      </c>
      <c r="H41" s="516" t="s">
        <v>385</v>
      </c>
      <c r="I41" s="521">
        <v>2</v>
      </c>
      <c r="J41" s="522">
        <v>0</v>
      </c>
      <c r="K41" s="523">
        <v>2</v>
      </c>
      <c r="L41" s="210">
        <f t="shared" si="1"/>
        <v>947.36842105263156</v>
      </c>
      <c r="M41" s="523">
        <v>1091</v>
      </c>
    </row>
    <row r="42" spans="1:14" s="201" customFormat="1" ht="15.75" customHeight="1" x14ac:dyDescent="0.15">
      <c r="A42" s="516" t="s">
        <v>78</v>
      </c>
      <c r="B42" s="521">
        <v>5</v>
      </c>
      <c r="C42" s="522">
        <v>0</v>
      </c>
      <c r="D42" s="523">
        <v>5</v>
      </c>
      <c r="E42" s="521">
        <v>216</v>
      </c>
      <c r="F42" s="522">
        <v>0</v>
      </c>
      <c r="G42" s="523">
        <v>216</v>
      </c>
      <c r="H42" s="516" t="s">
        <v>78</v>
      </c>
      <c r="I42" s="521">
        <v>1</v>
      </c>
      <c r="J42" s="522">
        <v>0</v>
      </c>
      <c r="K42" s="523">
        <v>1</v>
      </c>
      <c r="L42" s="210">
        <f t="shared" si="1"/>
        <v>43200</v>
      </c>
      <c r="M42" s="523">
        <v>44721</v>
      </c>
    </row>
    <row r="43" spans="1:14" s="201" customFormat="1" ht="15.95" customHeight="1" x14ac:dyDescent="0.15">
      <c r="A43" s="211" t="s">
        <v>83</v>
      </c>
      <c r="B43" s="296">
        <f t="shared" ref="B43:K43" si="3">SUM(B24:B42)</f>
        <v>415</v>
      </c>
      <c r="C43" s="297">
        <f t="shared" si="3"/>
        <v>30</v>
      </c>
      <c r="D43" s="299">
        <f t="shared" si="3"/>
        <v>385</v>
      </c>
      <c r="E43" s="296">
        <f t="shared" si="3"/>
        <v>58354</v>
      </c>
      <c r="F43" s="297">
        <f t="shared" si="3"/>
        <v>603</v>
      </c>
      <c r="G43" s="299">
        <f t="shared" si="3"/>
        <v>57751</v>
      </c>
      <c r="H43" s="211" t="s">
        <v>83</v>
      </c>
      <c r="I43" s="296">
        <f t="shared" si="3"/>
        <v>57</v>
      </c>
      <c r="J43" s="297">
        <f t="shared" si="3"/>
        <v>4</v>
      </c>
      <c r="K43" s="299">
        <f t="shared" si="3"/>
        <v>53</v>
      </c>
      <c r="L43" s="296">
        <f>E43*1000/B43</f>
        <v>140612.04819277109</v>
      </c>
      <c r="M43" s="299">
        <f>MAX(M24:M33,M34:M42)</f>
        <v>3747975</v>
      </c>
    </row>
    <row r="44" spans="1:14" s="201" customFormat="1" ht="15.95" customHeight="1" x14ac:dyDescent="0.15">
      <c r="A44" s="211" t="s">
        <v>84</v>
      </c>
      <c r="B44" s="296">
        <v>3724</v>
      </c>
      <c r="C44" s="297">
        <v>252</v>
      </c>
      <c r="D44" s="299">
        <v>3472</v>
      </c>
      <c r="E44" s="296">
        <v>155731</v>
      </c>
      <c r="F44" s="297">
        <v>3270</v>
      </c>
      <c r="G44" s="299">
        <v>152461</v>
      </c>
      <c r="H44" s="211" t="s">
        <v>84</v>
      </c>
      <c r="I44" s="296">
        <v>243</v>
      </c>
      <c r="J44" s="297">
        <v>29</v>
      </c>
      <c r="K44" s="299">
        <v>214</v>
      </c>
      <c r="L44" s="209">
        <v>41818.206229860363</v>
      </c>
      <c r="M44" s="299">
        <v>3747975</v>
      </c>
    </row>
    <row r="45" spans="1:14" s="201" customFormat="1" ht="15.95" customHeight="1" x14ac:dyDescent="0.15">
      <c r="A45" s="211" t="s">
        <v>360</v>
      </c>
      <c r="B45" s="296">
        <v>3732</v>
      </c>
      <c r="C45" s="297">
        <v>251</v>
      </c>
      <c r="D45" s="299">
        <v>3481</v>
      </c>
      <c r="E45" s="296">
        <v>165644</v>
      </c>
      <c r="F45" s="297">
        <v>3270</v>
      </c>
      <c r="G45" s="299">
        <v>162374</v>
      </c>
      <c r="H45" s="211" t="s">
        <v>84</v>
      </c>
      <c r="I45" s="296">
        <v>246</v>
      </c>
      <c r="J45" s="297">
        <v>29</v>
      </c>
      <c r="K45" s="299">
        <v>217</v>
      </c>
      <c r="L45" s="209">
        <v>44384.780278670951</v>
      </c>
      <c r="M45" s="299">
        <v>3747975</v>
      </c>
    </row>
    <row r="47" spans="1:14" s="304" customFormat="1" ht="10.9" customHeight="1" x14ac:dyDescent="0.15">
      <c r="A47" s="304" t="s">
        <v>600</v>
      </c>
      <c r="B47" s="35" t="s">
        <v>708</v>
      </c>
      <c r="C47" s="35" t="s">
        <v>709</v>
      </c>
      <c r="D47" s="35" t="s">
        <v>710</v>
      </c>
      <c r="E47" s="35" t="s">
        <v>711</v>
      </c>
      <c r="F47" s="35" t="s">
        <v>712</v>
      </c>
      <c r="G47" s="35" t="s">
        <v>713</v>
      </c>
      <c r="I47" s="35" t="s">
        <v>714</v>
      </c>
      <c r="J47" s="35" t="s">
        <v>715</v>
      </c>
      <c r="K47" s="35" t="s">
        <v>716</v>
      </c>
      <c r="L47" s="460" t="s">
        <v>603</v>
      </c>
      <c r="M47" s="35" t="s">
        <v>717</v>
      </c>
      <c r="N47" s="460"/>
    </row>
  </sheetData>
  <mergeCells count="13">
    <mergeCell ref="B4:D5"/>
    <mergeCell ref="E4:G5"/>
    <mergeCell ref="B6:B7"/>
    <mergeCell ref="C6:C7"/>
    <mergeCell ref="D6:D7"/>
    <mergeCell ref="E6:E7"/>
    <mergeCell ref="F6:F7"/>
    <mergeCell ref="G6:G7"/>
    <mergeCell ref="L4:M5"/>
    <mergeCell ref="I4:K5"/>
    <mergeCell ref="I6:I7"/>
    <mergeCell ref="J6:J7"/>
    <mergeCell ref="K6:K7"/>
  </mergeCells>
  <phoneticPr fontId="2"/>
  <pageMargins left="0.51181102362204722" right="0.39370078740157483" top="0.59055118110236227" bottom="0.39370078740157483" header="0.51181102362204722" footer="0.31496062992125984"/>
  <pageSetup paperSize="9" firstPageNumber="137" orientation="portrait" useFirstPageNumber="1" r:id="rId1"/>
  <headerFooter alignWithMargins="0">
    <oddFooter>&amp;C&amp;P</oddFooter>
  </headerFooter>
  <colBreaks count="1" manualBreakCount="1">
    <brk id="7"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地積・価格の推移（土地）</vt:lpstr>
      <vt:lpstr>床面積・価格の推移（家屋）</vt:lpstr>
      <vt:lpstr>価格の推移（償却資産）</vt:lpstr>
      <vt:lpstr>徴収率等の推移</vt:lpstr>
      <vt:lpstr>土地の概要（総括）</vt:lpstr>
      <vt:lpstr>土地の概要（市町村別・田）</vt:lpstr>
      <vt:lpstr>土地の概要（市町村別・畑）</vt:lpstr>
      <vt:lpstr>土地の概要（市町村別・宅地）</vt:lpstr>
      <vt:lpstr>土地の概要（市町村別・鉱泉地）</vt:lpstr>
      <vt:lpstr>土地の概要（市町村別・池沼）</vt:lpstr>
      <vt:lpstr>土地の概要（市町村別・山林）</vt:lpstr>
      <vt:lpstr>土地の概要（市町村別・牧場）</vt:lpstr>
      <vt:lpstr>土地の概要（市町村別・原野）</vt:lpstr>
      <vt:lpstr>土地の概要（市町村別・雑種地）</vt:lpstr>
      <vt:lpstr>土地の概要（市町村別・合計）</vt:lpstr>
      <vt:lpstr>家屋の概要（総括）</vt:lpstr>
      <vt:lpstr>木造家屋（市町村別）</vt:lpstr>
      <vt:lpstr>木造以外家屋（市町村別）</vt:lpstr>
      <vt:lpstr>全家屋（市町村別）</vt:lpstr>
      <vt:lpstr>償却資産の概要（総括）</vt:lpstr>
      <vt:lpstr>償却資産（市町村別）</vt:lpstr>
      <vt:lpstr>Sheet1</vt:lpstr>
      <vt:lpstr>'価格の推移（償却資産）'!Print_Area</vt:lpstr>
      <vt:lpstr>'家屋の概要（総括）'!Print_Area</vt:lpstr>
      <vt:lpstr>'償却資産（市町村別）'!Print_Area</vt:lpstr>
      <vt:lpstr>'償却資産の概要（総括）'!Print_Area</vt:lpstr>
      <vt:lpstr>'床面積・価格の推移（家屋）'!Print_Area</vt:lpstr>
      <vt:lpstr>'全家屋（市町村別）'!Print_Area</vt:lpstr>
      <vt:lpstr>'地積・価格の推移（土地）'!Print_Area</vt:lpstr>
      <vt:lpstr>徴収率等の推移!Print_Area</vt:lpstr>
      <vt:lpstr>'土地の概要（市町村別・原野）'!Print_Area</vt:lpstr>
      <vt:lpstr>'土地の概要（市町村別・鉱泉地）'!Print_Area</vt:lpstr>
      <vt:lpstr>'土地の概要（市町村別・合計）'!Print_Area</vt:lpstr>
      <vt:lpstr>'土地の概要（市町村別・雑種地）'!Print_Area</vt:lpstr>
      <vt:lpstr>'土地の概要（市町村別・山林）'!Print_Area</vt:lpstr>
      <vt:lpstr>'土地の概要（市町村別・宅地）'!Print_Area</vt:lpstr>
      <vt:lpstr>'土地の概要（市町村別・池沼）'!Print_Area</vt:lpstr>
      <vt:lpstr>'土地の概要（市町村別・田）'!Print_Area</vt:lpstr>
      <vt:lpstr>'土地の概要（市町村別・畑）'!Print_Area</vt:lpstr>
      <vt:lpstr>'土地の概要（市町村別・牧場）'!Print_Area</vt:lpstr>
      <vt:lpstr>'土地の概要（総括）'!Print_Area</vt:lpstr>
      <vt:lpstr>'木造以外家屋（市町村別）'!Print_Area</vt:lpstr>
      <vt:lpstr>'木造家屋（市町村別）'!Print_Area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波紫　徳彰</dc:creator>
  <cp:lastModifiedBy>紺野達夢</cp:lastModifiedBy>
  <cp:lastPrinted>2025-02-10T09:26:52Z</cp:lastPrinted>
  <dcterms:created xsi:type="dcterms:W3CDTF">2000-01-21T00:52:31Z</dcterms:created>
  <dcterms:modified xsi:type="dcterms:W3CDTF">2025-02-10T09:31:53Z</dcterms:modified>
</cp:coreProperties>
</file>