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11655" activeTab="0"/>
  </bookViews>
  <sheets>
    <sheet name="設定用" sheetId="1" r:id="rId1"/>
    <sheet name="1表" sheetId="2" r:id="rId2"/>
    <sheet name="2表" sheetId="3" r:id="rId3"/>
    <sheet name="3表" sheetId="4" r:id="rId4"/>
    <sheet name="4表（給与）" sheetId="5" r:id="rId5"/>
    <sheet name="4表（営業）" sheetId="6" r:id="rId6"/>
    <sheet name="4表（農業）" sheetId="7" r:id="rId7"/>
    <sheet name="4表（他）" sheetId="8" r:id="rId8"/>
    <sheet name="4表（譲渡）" sheetId="9" r:id="rId9"/>
    <sheet name="4表（合計）" sheetId="10" r:id="rId10"/>
    <sheet name="5・6表" sheetId="11" r:id="rId11"/>
    <sheet name="7表" sheetId="12" r:id="rId12"/>
    <sheet name="8・9表" sheetId="13" r:id="rId13"/>
    <sheet name="10・11表" sheetId="14" r:id="rId14"/>
    <sheet name="12表" sheetId="15" r:id="rId15"/>
    <sheet name="13表" sheetId="16" r:id="rId16"/>
    <sheet name="14表" sheetId="17" r:id="rId17"/>
    <sheet name="15表" sheetId="18" r:id="rId18"/>
    <sheet name="16表" sheetId="19" r:id="rId19"/>
    <sheet name="17表" sheetId="20" r:id="rId20"/>
    <sheet name="18表～20表（国保）" sheetId="21" r:id="rId21"/>
  </sheets>
  <definedNames>
    <definedName name="_xlnm.Print_Area" localSheetId="13">'10・11表'!$A$1:$Q$45</definedName>
    <definedName name="_xlnm.Print_Area" localSheetId="14">'12表'!$A$1:$S$45</definedName>
    <definedName name="_xlnm.Print_Area" localSheetId="15">'13表'!$A$1:$DE$45</definedName>
    <definedName name="_xlnm.Print_Area" localSheetId="16">'14表'!$A$1:$G$45</definedName>
    <definedName name="_xlnm.Print_Area" localSheetId="17">'15表'!$A$1:$C$45</definedName>
    <definedName name="_xlnm.Print_Area" localSheetId="18">'16表'!$A$1:$F$45</definedName>
    <definedName name="_xlnm.Print_Area" localSheetId="19">'17表'!$A$1:$G$46</definedName>
    <definedName name="_xlnm.Print_Area" localSheetId="20">'18表～20表（国保）'!$A$1:$GI$45</definedName>
    <definedName name="_xlnm.Print_Area" localSheetId="1">'1表'!$A$1:$T$49</definedName>
    <definedName name="_xlnm.Print_Area" localSheetId="2">'2表'!$A$1:$N$54</definedName>
    <definedName name="_xlnm.Print_Area" localSheetId="3">'3表'!$A$1:$N$47</definedName>
    <definedName name="_xlnm.Print_Area" localSheetId="5">'4表（営業）'!$A$1:$X$45</definedName>
    <definedName name="_xlnm.Print_Area" localSheetId="4">'4表（給与）'!$A$1:$Z$45</definedName>
    <definedName name="_xlnm.Print_Area" localSheetId="9">'4表（合計）'!$A$1:$AE$45</definedName>
    <definedName name="_xlnm.Print_Area" localSheetId="8">'4表（譲渡）'!$A$1:$AH$47</definedName>
    <definedName name="_xlnm.Print_Area" localSheetId="7">'4表（他）'!$A$1:$X$45</definedName>
    <definedName name="_xlnm.Print_Area" localSheetId="6">'4表（農業）'!$A$1:$X$45</definedName>
    <definedName name="_xlnm.Print_Area" localSheetId="10">'5・6表'!$A$1:$V$45</definedName>
    <definedName name="_xlnm.Print_Area" localSheetId="11">'7表'!$A$1:$AT$45</definedName>
    <definedName name="_xlnm.Print_Area" localSheetId="12">'8・9表'!$A$1:$X$45</definedName>
    <definedName name="_xlnm.Print_Titles" localSheetId="16">'14表'!$A:$A</definedName>
    <definedName name="_xlnm.Print_Titles" localSheetId="17">'15表'!$A:$A</definedName>
    <definedName name="_xlnm.Print_Titles" localSheetId="18">'16表'!$A:$A</definedName>
    <definedName name="_xlnm.Print_Titles" localSheetId="19">'17表'!$A:$A</definedName>
    <definedName name="raundo">'4表（譲渡）'!#REF!</definedName>
  </definedNames>
  <calcPr fullCalcOnLoad="1"/>
</workbook>
</file>

<file path=xl/sharedStrings.xml><?xml version="1.0" encoding="utf-8"?>
<sst xmlns="http://schemas.openxmlformats.org/spreadsheetml/2006/main" count="4743" uniqueCount="763">
  <si>
    <t>雫石町</t>
  </si>
  <si>
    <t>葛巻町</t>
  </si>
  <si>
    <t>岩手町</t>
  </si>
  <si>
    <t>滝沢村</t>
  </si>
  <si>
    <t>紫波町</t>
  </si>
  <si>
    <t>矢巾町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</si>
  <si>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</si>
  <si>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</si>
  <si>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</si>
  <si>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</si>
  <si>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</si>
  <si>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</si>
  <si>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</si>
  <si>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</si>
  <si>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</si>
  <si>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</si>
  <si>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</si>
  <si>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（単位：人）</t>
  </si>
  <si>
    <t>区分</t>
  </si>
  <si>
    <t>個　　　人　　　均　　　等　　　割</t>
  </si>
  <si>
    <t>法　人　均　等　割　納　税　義　務　者　数</t>
  </si>
  <si>
    <t>法　人　均　等　割　納　税　義　務　者　数</t>
  </si>
  <si>
    <t>市町村民税所得割の納税義務者数</t>
  </si>
  <si>
    <t>法人税割納税義務者数</t>
  </si>
  <si>
    <t>固定資産税納税義務者数</t>
  </si>
  <si>
    <t>納　税　義　務　者</t>
  </si>
  <si>
    <t>311条の規定による軽減</t>
  </si>
  <si>
    <t>294条1項1号に該当する者　</t>
  </si>
  <si>
    <t>294条1項2号に該当する者</t>
  </si>
  <si>
    <t>計</t>
  </si>
  <si>
    <t>軽減した者</t>
  </si>
  <si>
    <t>軽減の額</t>
  </si>
  <si>
    <t>市町村名</t>
  </si>
  <si>
    <t>（千円）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</si>
  <si>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</si>
  <si>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</si>
  <si>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</si>
  <si>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</si>
  <si>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</si>
  <si>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</si>
  <si>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</si>
  <si>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</si>
  <si>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</si>
  <si>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</si>
  <si>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</si>
  <si>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</si>
  <si>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</si>
  <si>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市計</t>
  </si>
  <si>
    <t>西和賀町</t>
  </si>
  <si>
    <t>洋野町</t>
  </si>
  <si>
    <t>町村計</t>
  </si>
  <si>
    <t>県計</t>
  </si>
  <si>
    <t>前年同期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</si>
  <si>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</si>
  <si>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</si>
  <si>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</si>
  <si>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</si>
  <si>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</si>
  <si>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</si>
  <si>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</si>
  <si>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</si>
  <si>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</si>
  <si>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</si>
  <si>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</si>
  <si>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町村計</t>
  </si>
  <si>
    <t>県計</t>
  </si>
  <si>
    <t>均等割のみを納める者</t>
  </si>
  <si>
    <t>所得割のみを納める者</t>
  </si>
  <si>
    <t>均等割と所得割を納める者</t>
  </si>
  <si>
    <t>八幡平市</t>
  </si>
  <si>
    <t>市計</t>
  </si>
  <si>
    <t>特別徴収税額</t>
  </si>
  <si>
    <t>納税義務者数</t>
  </si>
  <si>
    <t>税額調整額</t>
  </si>
  <si>
    <t>減免税額</t>
  </si>
  <si>
    <t>平均税率</t>
  </si>
  <si>
    <t>所得税の納税
義務が有る者</t>
  </si>
  <si>
    <t>所得税の納税
義務が無い者</t>
  </si>
  <si>
    <t>所得税の納税
義務が有る者</t>
  </si>
  <si>
    <t>所得税の納税
義務が無い者</t>
  </si>
  <si>
    <t>（単位：千円）</t>
  </si>
  <si>
    <t>区分</t>
  </si>
  <si>
    <t>納　税　義　務　者　数</t>
  </si>
  <si>
    <t>総所得金額等</t>
  </si>
  <si>
    <t>所得控除額</t>
  </si>
  <si>
    <t>課税標準額</t>
  </si>
  <si>
    <t>算出税額</t>
  </si>
  <si>
    <t>障害者控除の対象となった人員</t>
  </si>
  <si>
    <t>特定支出控除の特例の対象となった納税義務者数</t>
  </si>
  <si>
    <t>同居特障加算分に係る者</t>
  </si>
  <si>
    <t>特別障害</t>
  </si>
  <si>
    <t>老人配偶者</t>
  </si>
  <si>
    <t>納税義務者数</t>
  </si>
  <si>
    <t>市町村名</t>
  </si>
  <si>
    <t>（単位：人）</t>
  </si>
  <si>
    <t>区分</t>
  </si>
  <si>
    <t>納税義務者数</t>
  </si>
  <si>
    <t>０人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</si>
  <si>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</si>
  <si>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</si>
  <si>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</si>
  <si>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</si>
  <si>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</si>
  <si>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</si>
  <si>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</si>
  <si>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</si>
  <si>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</si>
  <si>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</si>
  <si>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市町村名</t>
  </si>
  <si>
    <t>計</t>
  </si>
  <si>
    <t>青色申告者である納税義務者数</t>
  </si>
  <si>
    <t>左のうち青色事業専従者を有する者</t>
  </si>
  <si>
    <t>白　色　事　業　専　従　者　関　係</t>
  </si>
  <si>
    <t>青色事業専従者数</t>
  </si>
  <si>
    <t>青色専従者給与額</t>
  </si>
  <si>
    <t>白色事業専従者数</t>
  </si>
  <si>
    <t>配偶者</t>
  </si>
  <si>
    <t>（千円）</t>
  </si>
  <si>
    <t>対　　　　　象　　　　　者</t>
  </si>
  <si>
    <t>事業専従者控除額</t>
  </si>
  <si>
    <t>給与所得者</t>
  </si>
  <si>
    <t>農業所得者</t>
  </si>
  <si>
    <t>合　　　計</t>
  </si>
  <si>
    <t>うち超過課税相当額</t>
  </si>
  <si>
    <t>西和賀町</t>
  </si>
  <si>
    <t>二　輪　の　小　型　自　動　車</t>
  </si>
  <si>
    <t>合　　　　　計</t>
  </si>
  <si>
    <t>ミ　　ニ　　カ　　ー</t>
  </si>
  <si>
    <t>小　　　　　計</t>
  </si>
  <si>
    <t>二　輪　車　（側車付のものを含む）</t>
  </si>
  <si>
    <t>三　　　輪　　　車</t>
  </si>
  <si>
    <t>四　輪　乗　用　自　家　用　車</t>
  </si>
  <si>
    <t>四　輪　貨　物　用　営　業　用</t>
  </si>
  <si>
    <t>四　輪　貨　物　用　自　家　用</t>
  </si>
  <si>
    <t>調定額</t>
  </si>
  <si>
    <t>（単位：台）</t>
  </si>
  <si>
    <t>原　　　　　動　　　　　機　　　　　付　　　　　自　　　　　転　　　　　車</t>
  </si>
  <si>
    <t>軽　　自　　動　　車　　及　　び　　小　　型　　特　　殊　　自　　動　　車</t>
  </si>
  <si>
    <t>四　輪　乗　用　営　業　用　車</t>
  </si>
  <si>
    <t>課         税         標         準         額</t>
  </si>
  <si>
    <t>調定済額</t>
  </si>
  <si>
    <t>収入済額</t>
  </si>
  <si>
    <t>計</t>
  </si>
  <si>
    <t>（人）</t>
  </si>
  <si>
    <t>山田町</t>
  </si>
  <si>
    <t>（単位：世帯・人）</t>
  </si>
  <si>
    <t>（単位：千円・世帯）</t>
  </si>
  <si>
    <t>（単位：割・世帯・人）</t>
  </si>
  <si>
    <t>（単位：千円）</t>
  </si>
  <si>
    <t>被　　保　　険　　者　　数</t>
  </si>
  <si>
    <t>課　　税　　(賦　課）　　の　　実　　績　　額</t>
  </si>
  <si>
    <t>限度額で課税(賦課）された世帯数</t>
  </si>
  <si>
    <t>減 額 す る 割 合</t>
  </si>
  <si>
    <t>減　　額　　し　　た　　世　　帯　　数　　等</t>
  </si>
  <si>
    <t>減額した均等割額</t>
  </si>
  <si>
    <t>減額した平等割額</t>
  </si>
  <si>
    <t>所得割総額あん分の基礎</t>
  </si>
  <si>
    <t>資産割総額のあん分の基礎</t>
  </si>
  <si>
    <t>退職被保険者 　世　 帯 　数</t>
  </si>
  <si>
    <t>合　　　計</t>
  </si>
  <si>
    <t>退職被保険者世帯数</t>
  </si>
  <si>
    <t>退職被保険者等数</t>
  </si>
  <si>
    <t>所得割総額</t>
  </si>
  <si>
    <t>資産割総額</t>
  </si>
  <si>
    <t>均等割総額</t>
  </si>
  <si>
    <t>平等割総額</t>
  </si>
  <si>
    <t>合計</t>
  </si>
  <si>
    <t>１　法第703条の4第6項</t>
  </si>
  <si>
    <t>１　固定資産税額</t>
  </si>
  <si>
    <t>混合世帯数</t>
  </si>
  <si>
    <t>小　　　計</t>
  </si>
  <si>
    <t>所得区分１</t>
  </si>
  <si>
    <t>所得区分２</t>
  </si>
  <si>
    <t>所得区分３</t>
  </si>
  <si>
    <t>その他</t>
  </si>
  <si>
    <t>２　法第703条の4第8項</t>
  </si>
  <si>
    <t>世帯数</t>
  </si>
  <si>
    <t>被保険者数</t>
  </si>
  <si>
    <t>被保険者数</t>
  </si>
  <si>
    <t>３　市町村民税の所得割額</t>
  </si>
  <si>
    <t>（回）</t>
  </si>
  <si>
    <t>（千円）</t>
  </si>
  <si>
    <t>４　その他</t>
  </si>
  <si>
    <t>（参考）</t>
  </si>
  <si>
    <t>　１　所得割、資産割、均等割及び平等割</t>
  </si>
  <si>
    <t>　２　所得割、均等割及び平等割</t>
  </si>
  <si>
    <t>　３　所得割及び均等割</t>
  </si>
  <si>
    <t>　４　その他</t>
  </si>
  <si>
    <t>均　等　割　を　納　め　る　者</t>
  </si>
  <si>
    <t>所　得　割　を　納　め　る　者</t>
  </si>
  <si>
    <t>納税義務者数</t>
  </si>
  <si>
    <t>均等割額</t>
  </si>
  <si>
    <t>所得割額</t>
  </si>
  <si>
    <t>均　等　割　額</t>
  </si>
  <si>
    <t>所　得　割　額</t>
  </si>
  <si>
    <t>Ａ＋Ｅ　　　Ｈ</t>
  </si>
  <si>
    <t>Ｂ＋Ｆ　　　Ｉ</t>
  </si>
  <si>
    <t>Ｃ＋Ｅ　　　Ｊ</t>
  </si>
  <si>
    <t>Ｄ＋Ｇ　　　Ｋ</t>
  </si>
  <si>
    <t>Ａ＋Ｃ＋Ｅ</t>
  </si>
  <si>
    <t>市町村名</t>
  </si>
  <si>
    <t>Ａ　(人)</t>
  </si>
  <si>
    <t>Ｂ　(千円)</t>
  </si>
  <si>
    <t>Ｃ　(人)</t>
  </si>
  <si>
    <t>Ｄ　(千円)</t>
  </si>
  <si>
    <t>Ｅ　(人)</t>
  </si>
  <si>
    <t>Ｆ　(千円)</t>
  </si>
  <si>
    <t>Ｇ　(千円)</t>
  </si>
  <si>
    <t>（人）</t>
  </si>
  <si>
    <t>（千円）</t>
  </si>
  <si>
    <t>特別徴収税額の内訳</t>
  </si>
  <si>
    <t>Ｂ＋Ｃ</t>
  </si>
  <si>
    <t>Ａ</t>
  </si>
  <si>
    <t>Ｂ</t>
  </si>
  <si>
    <t>Ｃ</t>
  </si>
  <si>
    <t>(千円）</t>
  </si>
  <si>
    <t>所　　　得　　　割　　　額</t>
  </si>
  <si>
    <t>計</t>
  </si>
  <si>
    <t>Ａ</t>
  </si>
  <si>
    <t>Ｂ</t>
  </si>
  <si>
    <t>（Ｂ／Ａ）</t>
  </si>
  <si>
    <t>市町村名</t>
  </si>
  <si>
    <t>（人）</t>
  </si>
  <si>
    <t>（千円）</t>
  </si>
  <si>
    <t>（％）</t>
  </si>
  <si>
    <t>計</t>
  </si>
  <si>
    <t>区分</t>
  </si>
  <si>
    <t>納　税　義　務　者　数</t>
  </si>
  <si>
    <t>総所得金額等</t>
  </si>
  <si>
    <t>所得控除額</t>
  </si>
  <si>
    <t>課税標準額</t>
  </si>
  <si>
    <t>算出税額</t>
  </si>
  <si>
    <t>所得税の納税義務が有る者</t>
  </si>
  <si>
    <t>所得税の納税義務が無い者</t>
  </si>
  <si>
    <t>所得税の納税義務が有る者</t>
  </si>
  <si>
    <t>所得税の納税義務が無い者</t>
  </si>
  <si>
    <t>給与所得金額</t>
  </si>
  <si>
    <t>納　税　義　務　者　数</t>
  </si>
  <si>
    <t>納　税　義　務　者　数</t>
  </si>
  <si>
    <t>計</t>
  </si>
  <si>
    <t>（Ａ）</t>
  </si>
  <si>
    <t>（Ｂ）</t>
  </si>
  <si>
    <t>（Ａ）－（Ｂ）</t>
  </si>
  <si>
    <t>市町村名</t>
  </si>
  <si>
    <t>（人）</t>
  </si>
  <si>
    <t>（千円）</t>
  </si>
  <si>
    <t>区分</t>
  </si>
  <si>
    <t>普通</t>
  </si>
  <si>
    <t>一般</t>
  </si>
  <si>
    <t>扶養親族等の人員別納税義務者数</t>
  </si>
  <si>
    <t>その他の所得者</t>
  </si>
  <si>
    <t>（単位：千円）</t>
  </si>
  <si>
    <t>入湯客数</t>
  </si>
  <si>
    <t>（単位：千円）</t>
  </si>
  <si>
    <t>督　　促　　手　　数　　料</t>
  </si>
  <si>
    <t>延　　滞　　金</t>
  </si>
  <si>
    <t>還　　付　　加　　算　　金</t>
  </si>
  <si>
    <t>件　　　　　数</t>
  </si>
  <si>
    <t>金　　　　　額</t>
  </si>
  <si>
    <t>（件）</t>
  </si>
  <si>
    <t>（千円）</t>
  </si>
  <si>
    <t>みなす        世帯主数</t>
  </si>
  <si>
    <t>納期            回数</t>
  </si>
  <si>
    <t>納期          回数</t>
  </si>
  <si>
    <t>合　　　　　　　　　　　　　　　　　　　　　　　　　　　　　　　　　　　　計</t>
  </si>
  <si>
    <t>うち均等割    のみ</t>
  </si>
  <si>
    <t>所得税の納税義務が有る者</t>
  </si>
  <si>
    <t>所得税の納税</t>
  </si>
  <si>
    <t>義務が有る者</t>
  </si>
  <si>
    <t>義務が無い者</t>
  </si>
  <si>
    <t>公的年金等　　　　　　　　　　　　　　　　　　控除額</t>
  </si>
  <si>
    <t>給与所得　　　　　　　控除額</t>
  </si>
  <si>
    <t>特定支出　　　　　　　　　控除額</t>
  </si>
  <si>
    <t>公的年金等　　　　　　　　控除額</t>
  </si>
  <si>
    <t>外国税額　　　　　　控除額</t>
  </si>
  <si>
    <t>配偶者　　　以外</t>
  </si>
  <si>
    <t>配偶者　　以外</t>
  </si>
  <si>
    <t>備考　「減収補てん額」は、基準財政収入額から控除する額である。</t>
  </si>
  <si>
    <t>市計</t>
  </si>
  <si>
    <t>配当割額の控除額</t>
  </si>
  <si>
    <t>税額控除を行った納税義務者数</t>
  </si>
  <si>
    <t>（単位：千円）</t>
  </si>
  <si>
    <t>区分</t>
  </si>
  <si>
    <t>法　人　数</t>
  </si>
  <si>
    <t>市町村名</t>
  </si>
  <si>
    <t>給与特徴に係る分</t>
  </si>
  <si>
    <t>年金特徴に係る分</t>
  </si>
  <si>
    <t>被保険者数</t>
  </si>
  <si>
    <t>課　　税　　の　　実　　績　　額</t>
  </si>
  <si>
    <t>限度額で課税された世帯数</t>
  </si>
  <si>
    <r>
      <t>課　税</t>
    </r>
    <r>
      <rPr>
        <sz val="10"/>
        <rFont val="ＭＳ 明朝"/>
        <family val="1"/>
      </rPr>
      <t xml:space="preserve"> 限度額</t>
    </r>
  </si>
  <si>
    <t>基礎課税総額</t>
  </si>
  <si>
    <r>
      <t xml:space="preserve">課税
</t>
    </r>
    <r>
      <rPr>
        <sz val="10"/>
        <rFont val="ＭＳ 明朝"/>
        <family val="1"/>
      </rPr>
      <t>方法</t>
    </r>
  </si>
  <si>
    <t>基礎課税総額の構成割合　（％）</t>
  </si>
  <si>
    <t>後期高齢者支援金等課税総額</t>
  </si>
  <si>
    <t>後期高齢者支援金等課税総額の構成割合　（％）</t>
  </si>
  <si>
    <r>
      <t>課　税</t>
    </r>
    <r>
      <rPr>
        <sz val="10"/>
        <rFont val="ＭＳ 明朝"/>
        <family val="1"/>
      </rPr>
      <t xml:space="preserve">
限度額</t>
    </r>
  </si>
  <si>
    <t>介護納付金課税総額</t>
  </si>
  <si>
    <r>
      <t>課税</t>
    </r>
    <r>
      <rPr>
        <sz val="9"/>
        <rFont val="ＭＳ 明朝"/>
        <family val="1"/>
      </rPr>
      <t xml:space="preserve">
</t>
    </r>
    <r>
      <rPr>
        <sz val="10"/>
        <rFont val="ＭＳ 明朝"/>
        <family val="1"/>
      </rPr>
      <t>方法</t>
    </r>
  </si>
  <si>
    <t>介護納付金課税総額の構成割合　（％）</t>
  </si>
  <si>
    <t>被保険者数</t>
  </si>
  <si>
    <t>被保険者世帯等数</t>
  </si>
  <si>
    <t>退職被保険者世帯数</t>
  </si>
  <si>
    <t>合計</t>
  </si>
  <si>
    <t>退職被保険者等数</t>
  </si>
  <si>
    <t>被保険者数</t>
  </si>
  <si>
    <t>課税総額</t>
  </si>
  <si>
    <t>課税限度額で課税された世帯数</t>
  </si>
  <si>
    <t>課税限度額を超える金額</t>
  </si>
  <si>
    <t>平等割</t>
  </si>
  <si>
    <t>１　法第703条の4第25項</t>
  </si>
  <si>
    <t>被保険者
世帯数</t>
  </si>
  <si>
    <t>被保険者世帯数</t>
  </si>
  <si>
    <t>所得
区分
１</t>
  </si>
  <si>
    <t>所得
区分
２</t>
  </si>
  <si>
    <t>所得
区分
３</t>
  </si>
  <si>
    <t>特定世帯</t>
  </si>
  <si>
    <t>２　法第703条の4第26項</t>
  </si>
  <si>
    <t>資本金等の金額が10億円を超え50億円以下である法人で、従業者数の合計が50人を超えるもの</t>
  </si>
  <si>
    <t>資本金等の金額が10億円を超える法人で、従業者数の合計数が50人以下であるもの</t>
  </si>
  <si>
    <t>資本金等の金額が1億円を超え10億円以下である法人で、従業者数の合計数が50人以下であるもの</t>
  </si>
  <si>
    <t>資本金等の金額が1,000万円を超え1億円以下である法人で、従業者数の合計数が50人以下であるもの</t>
  </si>
  <si>
    <t>資本金等の金額が1億円を超え10億円以下である法人で、従業者数の合計数が50人を超えるもの</t>
  </si>
  <si>
    <t>資本金等の金額が1,000万円を超え1億円以下である法人で、従業者数の合計数が50人を超えるもの</t>
  </si>
  <si>
    <t>資本金等の金額が1,000万円以下である法人で、従業者数の合計数が50人を超えるもの</t>
  </si>
  <si>
    <t>（単位：千円）</t>
  </si>
  <si>
    <t>市　　　町　　　村　　　税</t>
  </si>
  <si>
    <t>固定資産税</t>
  </si>
  <si>
    <t>都市計画税</t>
  </si>
  <si>
    <t>そ　の　他</t>
  </si>
  <si>
    <t>計</t>
  </si>
  <si>
    <t>個　　　　人</t>
  </si>
  <si>
    <t>法　　　　人</t>
  </si>
  <si>
    <t>配当控除</t>
  </si>
  <si>
    <t>外国税額控除</t>
  </si>
  <si>
    <t>調整控除</t>
  </si>
  <si>
    <t>配当控除</t>
  </si>
  <si>
    <t>住宅借入金等特別税額控除</t>
  </si>
  <si>
    <t>外国税額控除</t>
  </si>
  <si>
    <t>税　額　控　除　額</t>
  </si>
  <si>
    <t>所得税の納税
義務が有る者</t>
  </si>
  <si>
    <t>所得税の納税
義務が無い者</t>
  </si>
  <si>
    <t>分離長期譲渡
所得金額に係る
所得金額</t>
  </si>
  <si>
    <t>分離短期譲渡
所得金額に係る
所得金額</t>
  </si>
  <si>
    <t>税　　額　　控　　除　　額</t>
  </si>
  <si>
    <t>資本金等の金額が50億円を超える法人で、従業者数の合計数が50人を超えるもの</t>
  </si>
  <si>
    <t>資本金等の金額が50億円を超える法人で、従業者数の合計数が50人を超えるもの</t>
  </si>
  <si>
    <t>資本金等の金額が10億円を超え50億円以下である法人で、従業者数の合計数が50人を超えるもの</t>
  </si>
  <si>
    <t>老人保健医療給付対象者数</t>
  </si>
  <si>
    <t>左記の法人等以外の法人等をいうもの</t>
  </si>
  <si>
    <t>滝沢市</t>
  </si>
  <si>
    <t>滝沢市</t>
  </si>
  <si>
    <t>（単位：千円）</t>
  </si>
  <si>
    <t>納　税　義　務　者　数</t>
  </si>
  <si>
    <t>総所得金額等</t>
  </si>
  <si>
    <t>所得控除額</t>
  </si>
  <si>
    <t>課税標準額</t>
  </si>
  <si>
    <t>算出税額</t>
  </si>
  <si>
    <t>税　額　控　除　額</t>
  </si>
  <si>
    <t>配当割額の控除額</t>
  </si>
  <si>
    <t>減免税額</t>
  </si>
  <si>
    <t>所　　　得　　　割　　　額</t>
  </si>
  <si>
    <t>平均税率</t>
  </si>
  <si>
    <t>調整控除</t>
  </si>
  <si>
    <t>配当控除</t>
  </si>
  <si>
    <t>住宅借入金等特別税額控除</t>
  </si>
  <si>
    <t>寄附金税額控除</t>
  </si>
  <si>
    <t>外国税額控除</t>
  </si>
  <si>
    <t>所得税の納税義務が有る者</t>
  </si>
  <si>
    <t>所得税の納税義務が無い者</t>
  </si>
  <si>
    <t>Ａ</t>
  </si>
  <si>
    <t>Ｂ</t>
  </si>
  <si>
    <t>（Ｂ／Ａ）</t>
  </si>
  <si>
    <t>（％）</t>
  </si>
  <si>
    <t>八幡平市</t>
  </si>
  <si>
    <t>奥州市</t>
  </si>
  <si>
    <t>滝沢市</t>
  </si>
  <si>
    <t>西和賀町</t>
  </si>
  <si>
    <t>洋野町</t>
  </si>
  <si>
    <t>前年同期</t>
  </si>
  <si>
    <t>(単位:千円）</t>
  </si>
  <si>
    <t>特定継続世帯</t>
  </si>
  <si>
    <t>滝沢市</t>
  </si>
  <si>
    <t>　　</t>
  </si>
  <si>
    <t>所　得　控　除　を　行　っ　た　納　税　義　務　者　数　</t>
  </si>
  <si>
    <t>所　得　控　除　を　行　っ　た　納　税　義　務　者　数　</t>
  </si>
  <si>
    <t>うち新生命保険分</t>
  </si>
  <si>
    <t>うち新個人年金分</t>
  </si>
  <si>
    <t>うち旧生命保険分</t>
  </si>
  <si>
    <t>うち旧個人年金分</t>
  </si>
  <si>
    <t>うち長期分</t>
  </si>
  <si>
    <t>一　般</t>
  </si>
  <si>
    <t>（70歳未満）</t>
  </si>
  <si>
    <t>（70歳以上）</t>
  </si>
  <si>
    <t>老人扶養親族</t>
  </si>
  <si>
    <t>同居
老親等</t>
  </si>
  <si>
    <t>特別</t>
  </si>
  <si>
    <t>所　得　控　除　を　行　っ　た　納　税　義　務　者　数　</t>
  </si>
  <si>
    <t>金ケ崎町</t>
  </si>
  <si>
    <t>所得額</t>
  </si>
  <si>
    <t>市　町　村　の　状　況</t>
  </si>
  <si>
    <t>世　　　　　　　　　　帯　　　　　　　　　　数</t>
  </si>
  <si>
    <t>税　　　　　　　　　　率</t>
  </si>
  <si>
    <t>被保険者世帯等数</t>
  </si>
  <si>
    <t>退　職　被　保　険　者　等　数</t>
  </si>
  <si>
    <t>合　　　計</t>
  </si>
  <si>
    <t>（100分の）</t>
  </si>
  <si>
    <t>応　　　能　　　割</t>
  </si>
  <si>
    <t>応　　　益　　　割</t>
  </si>
  <si>
    <t>所得割</t>
  </si>
  <si>
    <t>資産割</t>
  </si>
  <si>
    <t>均等割</t>
  </si>
  <si>
    <t>平等割</t>
  </si>
  <si>
    <t>特定世帯・特定継続世帯以外</t>
  </si>
  <si>
    <t>金ケ崎町</t>
  </si>
  <si>
    <t>寄附金
税額控除</t>
  </si>
  <si>
    <t>税額
調整額</t>
  </si>
  <si>
    <t>株式等
譲渡所得割額の
控除額</t>
  </si>
  <si>
    <t>　（５）  土地等に係る事業所得等並びに長期譲渡所得、短期譲渡所得、一般株式等に係る</t>
  </si>
  <si>
    <t>所得税の納税義務が有る者</t>
  </si>
  <si>
    <t>所得税の納税義務が無い者</t>
  </si>
  <si>
    <t>一般株式等に係る譲渡所得等の金額</t>
  </si>
  <si>
    <t>上場株式等に係る譲渡所得等の金額</t>
  </si>
  <si>
    <t>上場株式等に係る配当所得等の金額</t>
  </si>
  <si>
    <t>先物取引に係る雑所得等金額</t>
  </si>
  <si>
    <t>上場株式等に係る
譲渡所得等の金額</t>
  </si>
  <si>
    <t>上場株式等に係る
配当所得等の金額</t>
  </si>
  <si>
    <t>先物取引に係る
雑所得等の金額</t>
  </si>
  <si>
    <t>配当割額
の控除額</t>
  </si>
  <si>
    <t>給与所得に
係る収入金額</t>
  </si>
  <si>
    <t>公的年金等に
係る収入金額</t>
  </si>
  <si>
    <t>公的年金等に
係る雑所得
の金額</t>
  </si>
  <si>
    <t>雑損
控除</t>
  </si>
  <si>
    <t>医療費
控除</t>
  </si>
  <si>
    <t>小規模企業共済等掛金控除</t>
  </si>
  <si>
    <t>うち介護医療保険分</t>
  </si>
  <si>
    <t>地震保険料
控除</t>
  </si>
  <si>
    <t>障害者控除</t>
  </si>
  <si>
    <t>寡婦控除</t>
  </si>
  <si>
    <t>勤労学生
控除</t>
  </si>
  <si>
    <t>配偶者控除</t>
  </si>
  <si>
    <t>配偶者
特別控除</t>
  </si>
  <si>
    <t>特定扶養
親族</t>
  </si>
  <si>
    <t>扶養控除</t>
  </si>
  <si>
    <t>扶養親族及び
控除対象配偶者</t>
  </si>
  <si>
    <t>住民税の課税の対象となった
配当所得に係る納税義務者数等</t>
  </si>
  <si>
    <t>住民税の課税の対象となった
利子所得に係る納税義務者数等</t>
  </si>
  <si>
    <t>住宅借入金等
特別税額控除</t>
  </si>
  <si>
    <t>配当割額
の控除</t>
  </si>
  <si>
    <t>白色事業
専従者を
有する納税
義務者数</t>
  </si>
  <si>
    <t>営業等所得者</t>
  </si>
  <si>
    <t>課税標準と
なる法人税額
又は個別帰属
法人税額</t>
  </si>
  <si>
    <t>算出
法人税割額</t>
  </si>
  <si>
    <t>仮装経理に
基づく控除額</t>
  </si>
  <si>
    <t>差引
法人税割額</t>
  </si>
  <si>
    <t>所得区分
１</t>
  </si>
  <si>
    <t>所得区分
２</t>
  </si>
  <si>
    <t>所得区分
３</t>
  </si>
  <si>
    <t>※課税方法</t>
  </si>
  <si>
    <t>　（３） 農業所得者</t>
  </si>
  <si>
    <t>寄附金
税額控除</t>
  </si>
  <si>
    <t>税額
調整額</t>
  </si>
  <si>
    <t>寄附金
税額控除</t>
  </si>
  <si>
    <t>税額
調整額</t>
  </si>
  <si>
    <t>株式等
譲渡所得
割額の
控除額</t>
  </si>
  <si>
    <t>　　　　譲渡所得等、上場株式等に係る譲渡所得等、上場株式等に係る配当所得等及び</t>
  </si>
  <si>
    <t>　　　　先物取引に係る雑所得等について分離課税をした者に係る分（つづき）</t>
  </si>
  <si>
    <t>　（４） その他の所得者</t>
  </si>
  <si>
    <t>　　　　先物取引に係る雑所得等について分離課税をした者に係る分</t>
  </si>
  <si>
    <t>軽　　自　　動　　車　　及　　び　　小　　型　　特　　殊　　自　　動　　車</t>
  </si>
  <si>
    <t>（単位：台）</t>
  </si>
  <si>
    <t>原　　　　　動　　　　　機　　　　　付　　　　　自　　　　　転　　　　　車</t>
  </si>
  <si>
    <t>（単位：台）</t>
  </si>
  <si>
    <t>軽 自 動 車 及 び 小 型 特 殊 自 動 車</t>
  </si>
  <si>
    <t>50　㏄　以　下</t>
  </si>
  <si>
    <t>50　㏄　超　～　90　㏄　以　下</t>
  </si>
  <si>
    <t>90　㏄　超</t>
  </si>
  <si>
    <t>左のうち
非課税
及び課税
免除台数</t>
  </si>
  <si>
    <t>賦課期日
現在台数</t>
  </si>
  <si>
    <t>賦課期日
現在台数</t>
  </si>
  <si>
    <t>差引課税
台数</t>
  </si>
  <si>
    <t>重　課
(8200)
適用分</t>
  </si>
  <si>
    <t>75％軽課
(1800)
適用分</t>
  </si>
  <si>
    <t>50％軽課
(3500)
適用分</t>
  </si>
  <si>
    <t>農　耕　作　業　用</t>
  </si>
  <si>
    <t>雪　上　走　行　用</t>
  </si>
  <si>
    <t>そ の 他 （小型特殊自動車）</t>
  </si>
  <si>
    <t>標準税率
(3900)
適用分</t>
  </si>
  <si>
    <t>旧税率
(3100)
適用分</t>
  </si>
  <si>
    <t>重　課
(4600)
適用分</t>
  </si>
  <si>
    <t>75％軽課
(1000)
適用分</t>
  </si>
  <si>
    <t>50％軽課
(2000)
適用分</t>
  </si>
  <si>
    <t>25％軽課
(3000)
適用分</t>
  </si>
  <si>
    <t>賦課期日
現在台数</t>
  </si>
  <si>
    <t>(千円)</t>
  </si>
  <si>
    <t>差引課税
台数</t>
  </si>
  <si>
    <t>標準税率
(6900)
適用分</t>
  </si>
  <si>
    <t>旧税率
(5500)
適用分</t>
  </si>
  <si>
    <t>25％軽課
(5200)
適用分</t>
  </si>
  <si>
    <t>左のうち
非課税
及び課税
免除台数</t>
  </si>
  <si>
    <t>引用データ</t>
  </si>
  <si>
    <t>課税状況調</t>
  </si>
  <si>
    <t>第１表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</si>
  <si>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</si>
  <si>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</si>
  <si>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</si>
  <si>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</si>
  <si>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</si>
  <si>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</si>
  <si>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</si>
  <si>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</si>
  <si>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</si>
  <si>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（１０）</t>
  </si>
  <si>
    <t>（１１）</t>
  </si>
  <si>
    <t>（１２）</t>
  </si>
  <si>
    <t>（１３）</t>
  </si>
  <si>
    <t>（１４）</t>
  </si>
  <si>
    <t>（１５）</t>
  </si>
  <si>
    <t>（１６）</t>
  </si>
  <si>
    <t>（１７）</t>
  </si>
  <si>
    <t>（２１）</t>
  </si>
  <si>
    <t>第3表</t>
  </si>
  <si>
    <t>第2表</t>
  </si>
  <si>
    <t>第11表</t>
  </si>
  <si>
    <t>引用データ</t>
  </si>
  <si>
    <t>第９表</t>
  </si>
  <si>
    <t>第７表</t>
  </si>
  <si>
    <t>第６表</t>
  </si>
  <si>
    <t>第12表</t>
  </si>
  <si>
    <t>課税状況調</t>
  </si>
  <si>
    <t>第13表</t>
  </si>
  <si>
    <t>第15表</t>
  </si>
  <si>
    <t>第17表</t>
  </si>
  <si>
    <t>うちセルフメディケーション税制に係る分</t>
  </si>
  <si>
    <t>新　H30から</t>
  </si>
  <si>
    <t>第21表</t>
  </si>
  <si>
    <t>第24表</t>
  </si>
  <si>
    <t>第30表</t>
  </si>
  <si>
    <t>課税状況調</t>
  </si>
  <si>
    <t>第32表</t>
  </si>
  <si>
    <t>第33表</t>
  </si>
  <si>
    <t>（５）+（６）+（７）</t>
  </si>
  <si>
    <t xml:space="preserve">
配当所得の
金額
     （千円）</t>
  </si>
  <si>
    <t xml:space="preserve">
利子所得の
金額
     （千円）</t>
  </si>
  <si>
    <t>寄附金税額
控除</t>
  </si>
  <si>
    <t>株式等譲渡
所得割額の
控除</t>
  </si>
  <si>
    <t>配偶者控除・配偶者特別控除が適用された納税義務者数</t>
  </si>
  <si>
    <t>100万円超
105万円以下</t>
  </si>
  <si>
    <t>105万円超
110万円以下</t>
  </si>
  <si>
    <t>115万円超
120万円以下</t>
  </si>
  <si>
    <t>110万円超
115万円以下</t>
  </si>
  <si>
    <t>被　　　　　　保　　　　　　険　　　　　　者　　　　　　数</t>
  </si>
  <si>
    <t>世　　　　　　　　　　帯　　　　　　　　　　数</t>
  </si>
  <si>
    <t>被　　保　　険　　者　　数</t>
  </si>
  <si>
    <t>課税限度額で
課税された
世帯数</t>
  </si>
  <si>
    <t>世　帯　数</t>
  </si>
  <si>
    <t>人　　　口</t>
  </si>
  <si>
    <t>被扶養者数</t>
  </si>
  <si>
    <t>計</t>
  </si>
  <si>
    <t>所得割</t>
  </si>
  <si>
    <t>資産割</t>
  </si>
  <si>
    <t>均等割</t>
  </si>
  <si>
    <t>平等割</t>
  </si>
  <si>
    <t>被保険
者数</t>
  </si>
  <si>
    <t>被保険
者数</t>
  </si>
  <si>
    <t>（％）</t>
  </si>
  <si>
    <t>（円）</t>
  </si>
  <si>
    <t>釜石市</t>
  </si>
  <si>
    <t>※以下、「第19表」において同じ</t>
  </si>
  <si>
    <t>　　１　所得区分１ ＝ 所得≦33万円</t>
  </si>
  <si>
    <r>
      <t>　　２　所得区分２ ＝ 33万円＜所得≦33万円＋（24.5万円×</t>
    </r>
    <r>
      <rPr>
        <sz val="7"/>
        <rFont val="ＭＳ Ｐ明朝"/>
        <family val="1"/>
      </rPr>
      <t>世帯主以外の被保険者数</t>
    </r>
    <r>
      <rPr>
        <sz val="8"/>
        <rFont val="ＭＳ Ｐ明朝"/>
        <family val="1"/>
      </rPr>
      <t>）</t>
    </r>
  </si>
  <si>
    <r>
      <t>　　３　所得区分３ ＝ 33万円＋（24.5万円×</t>
    </r>
    <r>
      <rPr>
        <sz val="7"/>
        <rFont val="ＭＳ Ｐ明朝"/>
        <family val="1"/>
      </rPr>
      <t>世帯主以外の被保険者数</t>
    </r>
    <r>
      <rPr>
        <sz val="8"/>
        <rFont val="ＭＳ Ｐ明朝"/>
        <family val="1"/>
      </rPr>
      <t>）＜所得≦33万円＋（35万円×</t>
    </r>
    <r>
      <rPr>
        <sz val="7"/>
        <rFont val="ＭＳ Ｐ明朝"/>
        <family val="1"/>
      </rPr>
      <t>世帯に属する被保険者数</t>
    </r>
    <r>
      <rPr>
        <sz val="8"/>
        <rFont val="ＭＳ Ｐ明朝"/>
        <family val="1"/>
      </rPr>
      <t>）</t>
    </r>
  </si>
  <si>
    <t>　（１） 給与所得者</t>
  </si>
  <si>
    <t xml:space="preserve">  （１） 給与所得者（つづき）</t>
  </si>
  <si>
    <t>　（２） 営業等所得者</t>
  </si>
  <si>
    <t>　（２） 営業等所得者（つづき）</t>
  </si>
  <si>
    <t>　（３） 農業所得者（つづき）</t>
  </si>
  <si>
    <t>　（４） その他の所得者（つづき）</t>
  </si>
  <si>
    <t>　（６） 合計</t>
  </si>
  <si>
    <t>　（６） 合計（つづき）</t>
  </si>
  <si>
    <t>一般株式等に係る
譲渡所得等の金額</t>
  </si>
  <si>
    <t>　（１） 65歳未満の者</t>
  </si>
  <si>
    <t>　（２） 65歳以上の者</t>
  </si>
  <si>
    <t>所得税の納税
義務が有る者</t>
  </si>
  <si>
    <t>所得税の納税
義務が無い者</t>
  </si>
  <si>
    <t>社会
保険料
控除</t>
  </si>
  <si>
    <t>生命
保険料
控除</t>
  </si>
  <si>
    <t>分離課税を
した者</t>
  </si>
  <si>
    <t>（単位：人）</t>
  </si>
  <si>
    <t>（単位：人）</t>
  </si>
  <si>
    <t>月産200万円以下</t>
  </si>
  <si>
    <t>月産200万円超</t>
  </si>
  <si>
    <t>特別徴収
義務者数</t>
  </si>
  <si>
    <t>（１） 法人税割額</t>
  </si>
  <si>
    <t>（２） 法人均等割額</t>
  </si>
  <si>
    <t xml:space="preserve"> （１）　基礎課税額に係る分 （つづき）</t>
  </si>
  <si>
    <t>（１）　基礎課税額に係る分</t>
  </si>
  <si>
    <t>（３）　介護納付金課税額に係る分</t>
  </si>
  <si>
    <t>（２）　後期高齢者支援金等課税額に係る分</t>
  </si>
  <si>
    <t>（１）　基礎課税</t>
  </si>
  <si>
    <t>（１）　基礎課税 （つづき）</t>
  </si>
  <si>
    <t>（２）　後期高齢者支援金等課税</t>
  </si>
  <si>
    <t>（２）　後期高齢者支援金等課税 （つづき）</t>
  </si>
  <si>
    <t>（３）　介護納付金課税</t>
  </si>
  <si>
    <t>（３）　介護納付金課税 （つづき）</t>
  </si>
  <si>
    <t>（１）　基礎課税額に係る分</t>
  </si>
  <si>
    <t>（１）　基礎課税額に係る分 （つづき）</t>
  </si>
  <si>
    <t>（２）　後期高齢者支援金等課税額に係る分</t>
  </si>
  <si>
    <t>（２）　後期高齢者支援金等課税額に係る分 （つづき）</t>
  </si>
  <si>
    <t>（３）　介護納付金課税額に係る分</t>
  </si>
  <si>
    <t>（３）　介護納付金課税額に係る分 （つづき）</t>
  </si>
  <si>
    <t>混合
世帯数</t>
  </si>
  <si>
    <t>被保険者
世帯数</t>
  </si>
  <si>
    <t>退職
被保険者数</t>
  </si>
  <si>
    <r>
      <t>３　</t>
    </r>
    <r>
      <rPr>
        <sz val="8"/>
        <rFont val="ＭＳ Ｐ明朝"/>
        <family val="1"/>
      </rPr>
      <t>資産割を課税していない</t>
    </r>
  </si>
  <si>
    <r>
      <t>２　</t>
    </r>
    <r>
      <rPr>
        <sz val="6"/>
        <rFont val="ＭＳ Ｐ明朝"/>
        <family val="1"/>
      </rPr>
      <t>固定資産税のうち土地及び家屋</t>
    </r>
  </si>
  <si>
    <r>
      <t>３　</t>
    </r>
    <r>
      <rPr>
        <sz val="6"/>
        <rFont val="ＭＳ Ｐ明朝"/>
        <family val="1"/>
      </rPr>
      <t>資産割を課税していない</t>
    </r>
  </si>
  <si>
    <r>
      <t>２　</t>
    </r>
    <r>
      <rPr>
        <sz val="8"/>
        <rFont val="ＭＳ Ｐ明朝"/>
        <family val="1"/>
      </rPr>
      <t>固定資産税のうち土地
　及び家屋</t>
    </r>
  </si>
  <si>
    <t>↑編集の前にこの行をコピーして前年同期欄に「値の貼付」すると楽</t>
  </si>
  <si>
    <t>（４）</t>
  </si>
  <si>
    <t>（５）</t>
  </si>
  <si>
    <t>（７）</t>
  </si>
  <si>
    <t>（８）</t>
  </si>
  <si>
    <t>（１０）</t>
  </si>
  <si>
    <t>所得者区分　計</t>
  </si>
  <si>
    <t>（１２）</t>
  </si>
  <si>
    <t>（１５）</t>
  </si>
  <si>
    <t>（１８）</t>
  </si>
  <si>
    <t>特別徴収
義務者数</t>
  </si>
  <si>
    <t>（１）</t>
  </si>
  <si>
    <t>給与特徴に係る分</t>
  </si>
  <si>
    <t>（２）</t>
  </si>
  <si>
    <t>（３）</t>
  </si>
  <si>
    <t>（６）</t>
  </si>
  <si>
    <t>年金特徴に係る分</t>
  </si>
  <si>
    <t>第５表</t>
  </si>
  <si>
    <t>市町村民税　合計</t>
  </si>
  <si>
    <t>（１８）</t>
  </si>
  <si>
    <t>（１９）</t>
  </si>
  <si>
    <t>（２０）</t>
  </si>
  <si>
    <t>（２１）</t>
  </si>
  <si>
    <t>（２２）</t>
  </si>
  <si>
    <t>（２３）</t>
  </si>
  <si>
    <t>（２４）</t>
  </si>
  <si>
    <t>（２５）</t>
  </si>
  <si>
    <t>（２６）</t>
  </si>
  <si>
    <t>（２７）</t>
  </si>
  <si>
    <t>（２８）</t>
  </si>
  <si>
    <t>作業年度</t>
  </si>
  <si>
    <t>確認用</t>
  </si>
  <si>
    <t>（課税状況調　01表）</t>
  </si>
  <si>
    <t>（課税状況調　02表）</t>
  </si>
  <si>
    <t>（課税状況調　03表）</t>
  </si>
  <si>
    <t>（課税状況調　05/06/07/09/11/12表）</t>
  </si>
  <si>
    <t>（課税状況調　13表）</t>
  </si>
  <si>
    <t>（課税状況調　15/17表）</t>
  </si>
  <si>
    <t>合計</t>
  </si>
  <si>
    <t>第19表</t>
  </si>
  <si>
    <t>（課税状況調　19表）</t>
  </si>
  <si>
    <t>（３１）</t>
  </si>
  <si>
    <t>（３８）</t>
  </si>
  <si>
    <t>（３９）</t>
  </si>
  <si>
    <t>（４０）</t>
  </si>
  <si>
    <t>（４２）</t>
  </si>
  <si>
    <t>（４３）</t>
  </si>
  <si>
    <t>（４４）</t>
  </si>
  <si>
    <t>（４５）</t>
  </si>
  <si>
    <t>（４６）</t>
  </si>
  <si>
    <t>（課税状況調　21表）</t>
  </si>
  <si>
    <t>第22表</t>
  </si>
  <si>
    <t>（課税状況調　22表）</t>
  </si>
  <si>
    <t>第11表　地方税法附則第３条の３第４項の非課税措置に係る者の状況</t>
  </si>
  <si>
    <t>（課税状況調　24表）</t>
  </si>
  <si>
    <t>（課税状況調　30表）</t>
  </si>
  <si>
    <t>第48表</t>
  </si>
  <si>
    <t>（課税状況調　32/48表）</t>
  </si>
  <si>
    <t>調定額(千円)</t>
  </si>
  <si>
    <t>（課税状況調　33表）</t>
  </si>
  <si>
    <t>原動機付自転車　小計　（A)</t>
  </si>
  <si>
    <t>原動機付自転車　50㏄以下</t>
  </si>
  <si>
    <t>（５）+（６）+（７）</t>
  </si>
  <si>
    <t>原動機付自転車　50㏄超 90㏄以下</t>
  </si>
  <si>
    <t>原動機付自転車　90cc超</t>
  </si>
  <si>
    <t>第34表</t>
  </si>
  <si>
    <t>（課税状況調　34表）</t>
  </si>
  <si>
    <t>（課税状況調　35表）</t>
  </si>
  <si>
    <t>（課税状況調　37表）</t>
  </si>
  <si>
    <t>第17表　工場誘致条例等に基づく地方税の課税免除・不均一課税に伴う減収補てん額の状況</t>
  </si>
  <si>
    <t>第35表</t>
  </si>
  <si>
    <t>第37表</t>
  </si>
  <si>
    <t>第20表　国民健康保険税の課税方法等</t>
  </si>
  <si>
    <t>原動機付自転車　ミニカー</t>
  </si>
  <si>
    <t>軽自及び小型特殊　二輪車　（B)</t>
  </si>
  <si>
    <t>軽自及び小型特殊　三輪車計</t>
  </si>
  <si>
    <t>09</t>
  </si>
  <si>
    <t>10</t>
  </si>
  <si>
    <t>11</t>
  </si>
  <si>
    <t>12</t>
  </si>
  <si>
    <t>08</t>
  </si>
  <si>
    <t>07</t>
  </si>
  <si>
    <t>13</t>
  </si>
  <si>
    <t>06</t>
  </si>
  <si>
    <t>01</t>
  </si>
  <si>
    <t>02</t>
  </si>
  <si>
    <t>03</t>
  </si>
  <si>
    <t>04</t>
  </si>
  <si>
    <t>05</t>
  </si>
  <si>
    <t>49</t>
  </si>
  <si>
    <t>二輪の小型自動車　（D)</t>
  </si>
  <si>
    <t>合計　（A)+（C)+(D)</t>
  </si>
  <si>
    <t>51</t>
  </si>
  <si>
    <t>51</t>
  </si>
  <si>
    <t>48</t>
  </si>
  <si>
    <t>47</t>
  </si>
  <si>
    <t>46</t>
  </si>
  <si>
    <t>45</t>
  </si>
  <si>
    <t>軽自及び小型特殊　その他（小型特殊）</t>
  </si>
  <si>
    <t>軽自及び小型特殊　小計　（C)</t>
  </si>
  <si>
    <t>軽自及び小型特殊　農耕作業用</t>
  </si>
  <si>
    <t>軽自及び小型特殊　専ら雪上を走行するもの</t>
  </si>
  <si>
    <t>14</t>
  </si>
  <si>
    <t>19</t>
  </si>
  <si>
    <t>24</t>
  </si>
  <si>
    <t>29</t>
  </si>
  <si>
    <t>34</t>
  </si>
  <si>
    <t>39</t>
  </si>
  <si>
    <t>（11）</t>
  </si>
  <si>
    <t>前年同期</t>
  </si>
  <si>
    <t>ひとり親控除</t>
  </si>
  <si>
    <t>（１９）</t>
  </si>
  <si>
    <t>（２０）</t>
  </si>
  <si>
    <t>（２３）</t>
  </si>
  <si>
    <t>（２９）</t>
  </si>
  <si>
    <t>（３０）</t>
  </si>
  <si>
    <t>（３３）</t>
  </si>
  <si>
    <t>（３４）</t>
  </si>
  <si>
    <t>（３６）</t>
  </si>
  <si>
    <t>（３７）</t>
  </si>
  <si>
    <t>（４１）</t>
  </si>
  <si>
    <t>48万円以下</t>
  </si>
  <si>
    <t>48万円超
100万円以下</t>
  </si>
  <si>
    <t>120万円超
125万円以下</t>
  </si>
  <si>
    <t>125万円超
130万円以下</t>
  </si>
  <si>
    <t>130万円超
133万円以下</t>
  </si>
  <si>
    <t>標準税率
(10800)
適用分</t>
  </si>
  <si>
    <t>旧税率
(7200)
適用分</t>
  </si>
  <si>
    <t>重　課
(12900)
適用分</t>
  </si>
  <si>
    <t>75％軽課
(2700)
適用分</t>
  </si>
  <si>
    <t>50％軽課
(5400)
適用分</t>
  </si>
  <si>
    <t>25％軽課
(8100)
適用分</t>
  </si>
  <si>
    <t>旧税率
(3000)
適用分</t>
  </si>
  <si>
    <t>標準税率
(3800)
適用分</t>
  </si>
  <si>
    <t>重　課
(4500)
適用分</t>
  </si>
  <si>
    <t>75％軽課
(1000)
適用分</t>
  </si>
  <si>
    <t>50％軽課
(1900)
適用分</t>
  </si>
  <si>
    <t>25％軽課
(2900)
適用分</t>
  </si>
  <si>
    <t>旧税率
(4000)
適用分</t>
  </si>
  <si>
    <t>標準税率
(5000)
適用分</t>
  </si>
  <si>
    <t>重　課
(6000)
適用分</t>
  </si>
  <si>
    <t>75％軽課
(1300)
適用分</t>
  </si>
  <si>
    <t>50％軽課
(2500)
適用分</t>
  </si>
  <si>
    <t>25％軽課
(3800)
適用分</t>
  </si>
  <si>
    <t>減収補てん額（令和４年度）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</si>
</sst>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_ "/>
    <numFmt numFmtId="180" formatCode="0.00_);[Red]\(0.00\)"/>
    <numFmt numFmtId="181" formatCode="0.0_);[Red]\(0.0\)"/>
    <numFmt numFmtId="182" formatCode="#,##0_);[Red]\(#,##0\)"/>
    <numFmt numFmtId="183" formatCode="#,##0;[Red]#,##0"/>
    <numFmt numFmtId="184" formatCode="#,##0.0;[Red]#,##0.0"/>
    <numFmt numFmtId="185" formatCode="#,##0.0;[Red]\-#,##0.0"/>
    <numFmt numFmtId="186" formatCode="0.0;[Red]0.0"/>
    <numFmt numFmtId="187" formatCode="#,##0.00;[Red]#,##0.00"/>
    <numFmt numFmtId="188" formatCode="000.00"/>
    <numFmt numFmtId="189" formatCode="0.00;[Red]0.00"/>
    <numFmt numFmtId="190" formatCode="0;[Red]0"/>
    <numFmt numFmtId="191" formatCode="0.000;[Red]0.000"/>
    <numFmt numFmtId="192" formatCode="#,##0.000;[Red]#,##0.000"/>
    <numFmt numFmtId="193" formatCode="#,##0.0000;[Red]#,##0.0000"/>
    <numFmt numFmtId="194" formatCode="#,##0.0_ ;[Red]\-#,##0.0\ "/>
    <numFmt numFmtId="195" formatCode="&quot;¥&quot;#,##0.0;[Red]&quot;¥&quot;\-#,##0.0"/>
    <numFmt numFmtId="196" formatCode="#,##0.0"/>
    <numFmt numFmtId="197" formatCode="#,##0.00_ ;[Red]\-#,##0.00\ "/>
    <numFmt numFmtId="198" formatCode="0_);[Red]\(0\)"/>
    <numFmt numFmtId="199" formatCode="#,##0;&quot;△ &quot;#,##0"/>
    <numFmt numFmtId="200" formatCode="[$-411]ggge&quot;年度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;&quot;▲ &quot;#,##0"/>
    <numFmt numFmtId="206" formatCode="#,##0.0;&quot;▲ &quot;#,##0.0"/>
    <numFmt numFmtId="207" formatCode="#,##0.00;&quot;▲ &quot;#,##0.00"/>
  </numFmts>
  <fonts count="61">
    <font>
      <sz val="11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1"/>
      <name val="ＭＳ Ｐ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8"/>
      <color indexed="10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8"/>
      <color indexed="12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12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ゴシック"/>
      <family val="3"/>
    </font>
    <font>
      <sz val="8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1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/>
    </xf>
    <xf numFmtId="183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 horizontal="distributed" vertical="center"/>
    </xf>
    <xf numFmtId="183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>
      <alignment horizontal="distributed" vertical="center"/>
    </xf>
    <xf numFmtId="183" fontId="8" fillId="0" borderId="12" xfId="0" applyNumberFormat="1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183" fontId="8" fillId="0" borderId="22" xfId="0" applyNumberFormat="1" applyFont="1" applyFill="1" applyBorder="1" applyAlignment="1">
      <alignment vertical="center"/>
    </xf>
    <xf numFmtId="183" fontId="8" fillId="0" borderId="23" xfId="0" applyNumberFormat="1" applyFont="1" applyFill="1" applyBorder="1" applyAlignment="1">
      <alignment vertical="center"/>
    </xf>
    <xf numFmtId="183" fontId="8" fillId="0" borderId="24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distributed" vertical="center" wrapText="1"/>
    </xf>
    <xf numFmtId="38" fontId="8" fillId="0" borderId="22" xfId="49" applyFont="1" applyFill="1" applyBorder="1" applyAlignment="1">
      <alignment vertical="center"/>
      <protection/>
    </xf>
    <xf numFmtId="38" fontId="8" fillId="0" borderId="23" xfId="49" applyFont="1" applyFill="1" applyBorder="1" applyAlignment="1">
      <alignment vertical="center"/>
      <protection/>
    </xf>
    <xf numFmtId="38" fontId="8" fillId="0" borderId="24" xfId="49" applyFont="1" applyFill="1" applyBorder="1" applyAlignment="1">
      <alignment vertical="center"/>
      <protection/>
    </xf>
    <xf numFmtId="38" fontId="8" fillId="0" borderId="25" xfId="49" applyFont="1" applyFill="1" applyBorder="1" applyAlignment="1">
      <alignment vertical="center"/>
      <protection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183" fontId="8" fillId="0" borderId="25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3" fontId="8" fillId="0" borderId="32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horizontal="right" vertical="center"/>
    </xf>
    <xf numFmtId="185" fontId="8" fillId="0" borderId="24" xfId="49" applyNumberFormat="1" applyFont="1" applyFill="1" applyBorder="1" applyAlignment="1">
      <alignment vertical="center"/>
      <protection/>
    </xf>
    <xf numFmtId="0" fontId="8" fillId="0" borderId="2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183" fontId="8" fillId="0" borderId="25" xfId="0" applyNumberFormat="1" applyFont="1" applyBorder="1" applyAlignment="1">
      <alignment vertical="center"/>
    </xf>
    <xf numFmtId="183" fontId="8" fillId="0" borderId="23" xfId="0" applyNumberFormat="1" applyFont="1" applyBorder="1" applyAlignment="1">
      <alignment vertical="center"/>
    </xf>
    <xf numFmtId="183" fontId="8" fillId="0" borderId="24" xfId="0" applyNumberFormat="1" applyFont="1" applyBorder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 wrapText="1"/>
    </xf>
    <xf numFmtId="183" fontId="8" fillId="0" borderId="22" xfId="0" applyNumberFormat="1" applyFont="1" applyBorder="1" applyAlignment="1">
      <alignment vertical="center"/>
    </xf>
    <xf numFmtId="38" fontId="8" fillId="0" borderId="22" xfId="49" applyFont="1" applyBorder="1" applyAlignment="1">
      <alignment vertical="center"/>
      <protection/>
    </xf>
    <xf numFmtId="38" fontId="8" fillId="0" borderId="23" xfId="49" applyFont="1" applyBorder="1" applyAlignment="1">
      <alignment vertical="center"/>
      <protection/>
    </xf>
    <xf numFmtId="38" fontId="8" fillId="0" borderId="24" xfId="49" applyFont="1" applyBorder="1" applyAlignment="1">
      <alignment vertical="center"/>
      <protection/>
    </xf>
    <xf numFmtId="38" fontId="8" fillId="0" borderId="25" xfId="49" applyFont="1" applyBorder="1" applyAlignment="1">
      <alignment vertical="center"/>
      <protection/>
    </xf>
    <xf numFmtId="38" fontId="8" fillId="0" borderId="32" xfId="49" applyFont="1" applyBorder="1" applyAlignment="1">
      <alignment vertical="center"/>
      <protection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8" fillId="33" borderId="22" xfId="49" applyFont="1" applyFill="1" applyBorder="1" applyAlignment="1">
      <alignment vertical="center"/>
      <protection/>
    </xf>
    <xf numFmtId="38" fontId="8" fillId="33" borderId="23" xfId="49" applyFont="1" applyFill="1" applyBorder="1" applyAlignment="1">
      <alignment vertical="center"/>
      <protection/>
    </xf>
    <xf numFmtId="38" fontId="8" fillId="33" borderId="24" xfId="49" applyFont="1" applyFill="1" applyBorder="1" applyAlignment="1">
      <alignment vertical="center"/>
      <protection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183" fontId="8" fillId="0" borderId="33" xfId="0" applyNumberFormat="1" applyFont="1" applyBorder="1" applyAlignment="1">
      <alignment vertical="center"/>
    </xf>
    <xf numFmtId="183" fontId="8" fillId="0" borderId="31" xfId="0" applyNumberFormat="1" applyFont="1" applyBorder="1" applyAlignment="1">
      <alignment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distributed" vertical="center" shrinkToFit="1"/>
    </xf>
    <xf numFmtId="183" fontId="8" fillId="0" borderId="25" xfId="0" applyNumberFormat="1" applyFont="1" applyFill="1" applyBorder="1" applyAlignment="1">
      <alignment vertical="center" shrinkToFit="1"/>
    </xf>
    <xf numFmtId="183" fontId="8" fillId="0" borderId="23" xfId="0" applyNumberFormat="1" applyFont="1" applyFill="1" applyBorder="1" applyAlignment="1">
      <alignment vertical="center" shrinkToFit="1"/>
    </xf>
    <xf numFmtId="183" fontId="8" fillId="0" borderId="24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38" fontId="8" fillId="0" borderId="22" xfId="49" applyFont="1" applyFill="1" applyBorder="1" applyAlignment="1">
      <alignment vertical="center" shrinkToFit="1"/>
      <protection/>
    </xf>
    <xf numFmtId="38" fontId="8" fillId="0" borderId="23" xfId="49" applyFont="1" applyFill="1" applyBorder="1" applyAlignment="1">
      <alignment vertical="center" shrinkToFit="1"/>
      <protection/>
    </xf>
    <xf numFmtId="38" fontId="8" fillId="0" borderId="24" xfId="49" applyFont="1" applyFill="1" applyBorder="1" applyAlignment="1">
      <alignment vertical="center" shrinkToFit="1"/>
      <protection/>
    </xf>
    <xf numFmtId="38" fontId="8" fillId="0" borderId="25" xfId="49" applyFont="1" applyFill="1" applyBorder="1" applyAlignment="1">
      <alignment vertical="center" shrinkToFit="1"/>
      <protection/>
    </xf>
    <xf numFmtId="183" fontId="8" fillId="0" borderId="3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183" fontId="8" fillId="0" borderId="22" xfId="0" applyNumberFormat="1" applyFont="1" applyFill="1" applyBorder="1" applyAlignment="1" applyProtection="1">
      <alignment vertical="center"/>
      <protection locked="0"/>
    </xf>
    <xf numFmtId="183" fontId="8" fillId="0" borderId="23" xfId="0" applyNumberFormat="1" applyFont="1" applyFill="1" applyBorder="1" applyAlignment="1" applyProtection="1">
      <alignment vertical="center"/>
      <protection locked="0"/>
    </xf>
    <xf numFmtId="183" fontId="8" fillId="0" borderId="37" xfId="0" applyNumberFormat="1" applyFont="1" applyFill="1" applyBorder="1" applyAlignment="1">
      <alignment vertical="center"/>
    </xf>
    <xf numFmtId="183" fontId="8" fillId="0" borderId="37" xfId="0" applyNumberFormat="1" applyFont="1" applyFill="1" applyBorder="1" applyAlignment="1" applyProtection="1">
      <alignment vertical="center"/>
      <protection locked="0"/>
    </xf>
    <xf numFmtId="183" fontId="8" fillId="0" borderId="25" xfId="0" applyNumberFormat="1" applyFont="1" applyFill="1" applyBorder="1" applyAlignment="1" applyProtection="1">
      <alignment vertical="center"/>
      <protection locked="0"/>
    </xf>
    <xf numFmtId="183" fontId="8" fillId="0" borderId="36" xfId="0" applyNumberFormat="1" applyFont="1" applyBorder="1" applyAlignment="1">
      <alignment vertical="center"/>
    </xf>
    <xf numFmtId="183" fontId="8" fillId="0" borderId="24" xfId="0" applyNumberFormat="1" applyFont="1" applyFill="1" applyBorder="1" applyAlignment="1" applyProtection="1">
      <alignment vertical="center"/>
      <protection locked="0"/>
    </xf>
    <xf numFmtId="0" fontId="8" fillId="0" borderId="35" xfId="0" applyFont="1" applyFill="1" applyBorder="1" applyAlignment="1">
      <alignment vertical="center"/>
    </xf>
    <xf numFmtId="38" fontId="8" fillId="33" borderId="25" xfId="49" applyFont="1" applyFill="1" applyBorder="1" applyAlignment="1">
      <alignment vertical="center"/>
      <protection/>
    </xf>
    <xf numFmtId="38" fontId="8" fillId="0" borderId="25" xfId="49" applyFont="1" applyFill="1" applyBorder="1" applyAlignment="1">
      <alignment horizontal="right" vertical="center"/>
      <protection/>
    </xf>
    <xf numFmtId="38" fontId="8" fillId="0" borderId="23" xfId="49" applyFont="1" applyFill="1" applyBorder="1" applyAlignment="1">
      <alignment horizontal="right" vertical="center"/>
      <protection/>
    </xf>
    <xf numFmtId="38" fontId="8" fillId="0" borderId="24" xfId="49" applyFont="1" applyFill="1" applyBorder="1" applyAlignment="1">
      <alignment horizontal="right" vertical="center"/>
      <protection/>
    </xf>
    <xf numFmtId="0" fontId="8" fillId="0" borderId="0" xfId="0" applyFont="1" applyAlignment="1">
      <alignment/>
    </xf>
    <xf numFmtId="183" fontId="8" fillId="0" borderId="32" xfId="0" applyNumberFormat="1" applyFont="1" applyFill="1" applyBorder="1" applyAlignment="1" applyProtection="1">
      <alignment vertical="center"/>
      <protection locked="0"/>
    </xf>
    <xf numFmtId="38" fontId="8" fillId="0" borderId="14" xfId="49" applyFont="1" applyFill="1" applyBorder="1" applyAlignment="1">
      <alignment vertical="center" shrinkToFit="1"/>
      <protection/>
    </xf>
    <xf numFmtId="38" fontId="8" fillId="0" borderId="30" xfId="49" applyFont="1" applyFill="1" applyBorder="1" applyAlignment="1">
      <alignment vertical="center" shrinkToFit="1"/>
      <protection/>
    </xf>
    <xf numFmtId="0" fontId="8" fillId="0" borderId="0" xfId="0" applyFont="1" applyFill="1" applyAlignment="1">
      <alignment horizontal="left" vertical="center"/>
    </xf>
    <xf numFmtId="0" fontId="8" fillId="0" borderId="29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38" fontId="8" fillId="0" borderId="37" xfId="49" applyFont="1" applyFill="1" applyBorder="1" applyAlignment="1">
      <alignment vertical="center" shrinkToFit="1"/>
      <protection/>
    </xf>
    <xf numFmtId="38" fontId="8" fillId="0" borderId="36" xfId="49" applyFont="1" applyFill="1" applyBorder="1" applyAlignment="1">
      <alignment vertical="center" shrinkToFit="1"/>
      <protection/>
    </xf>
    <xf numFmtId="38" fontId="8" fillId="0" borderId="38" xfId="49" applyFont="1" applyFill="1" applyBorder="1" applyAlignment="1">
      <alignment vertical="center" shrinkToFit="1"/>
      <protection/>
    </xf>
    <xf numFmtId="189" fontId="8" fillId="0" borderId="0" xfId="0" applyNumberFormat="1" applyFont="1" applyFill="1" applyAlignment="1">
      <alignment vertical="center"/>
    </xf>
    <xf numFmtId="189" fontId="8" fillId="0" borderId="14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8" fillId="34" borderId="3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9" fontId="8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83" fontId="6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38" fontId="8" fillId="0" borderId="25" xfId="49" applyFont="1" applyFill="1" applyBorder="1" applyAlignment="1">
      <alignment horizontal="right" vertical="center" shrinkToFit="1"/>
      <protection/>
    </xf>
    <xf numFmtId="189" fontId="8" fillId="0" borderId="23" xfId="0" applyNumberFormat="1" applyFont="1" applyFill="1" applyBorder="1" applyAlignment="1">
      <alignment vertical="center"/>
    </xf>
    <xf numFmtId="38" fontId="8" fillId="0" borderId="22" xfId="51" applyFont="1" applyFill="1" applyBorder="1" applyAlignment="1">
      <alignment vertical="center"/>
    </xf>
    <xf numFmtId="38" fontId="8" fillId="0" borderId="23" xfId="51" applyFont="1" applyFill="1" applyBorder="1" applyAlignment="1">
      <alignment vertical="center"/>
    </xf>
    <xf numFmtId="38" fontId="8" fillId="0" borderId="24" xfId="51" applyFont="1" applyFill="1" applyBorder="1" applyAlignment="1">
      <alignment vertical="center"/>
    </xf>
    <xf numFmtId="38" fontId="8" fillId="0" borderId="37" xfId="51" applyFont="1" applyFill="1" applyBorder="1" applyAlignment="1">
      <alignment vertical="center"/>
    </xf>
    <xf numFmtId="38" fontId="8" fillId="0" borderId="36" xfId="51" applyFont="1" applyFill="1" applyBorder="1" applyAlignment="1">
      <alignment vertical="center"/>
    </xf>
    <xf numFmtId="38" fontId="8" fillId="0" borderId="25" xfId="51" applyFont="1" applyFill="1" applyBorder="1" applyAlignment="1">
      <alignment vertical="center"/>
    </xf>
    <xf numFmtId="38" fontId="8" fillId="0" borderId="22" xfId="51" applyFont="1" applyFill="1" applyBorder="1" applyAlignment="1">
      <alignment horizontal="right" vertical="center"/>
    </xf>
    <xf numFmtId="38" fontId="8" fillId="0" borderId="23" xfId="51" applyFont="1" applyFill="1" applyBorder="1" applyAlignment="1">
      <alignment horizontal="right" vertical="center"/>
    </xf>
    <xf numFmtId="38" fontId="8" fillId="0" borderId="32" xfId="51" applyFont="1" applyFill="1" applyBorder="1" applyAlignment="1">
      <alignment horizontal="right" vertical="center"/>
    </xf>
    <xf numFmtId="38" fontId="8" fillId="0" borderId="24" xfId="51" applyFont="1" applyFill="1" applyBorder="1" applyAlignment="1">
      <alignment horizontal="right" vertical="center"/>
    </xf>
    <xf numFmtId="38" fontId="8" fillId="0" borderId="32" xfId="51" applyFont="1" applyFill="1" applyBorder="1" applyAlignment="1">
      <alignment vertical="center"/>
    </xf>
    <xf numFmtId="40" fontId="8" fillId="0" borderId="23" xfId="51" applyNumberFormat="1" applyFont="1" applyFill="1" applyBorder="1" applyAlignment="1">
      <alignment vertical="center"/>
    </xf>
    <xf numFmtId="187" fontId="8" fillId="0" borderId="23" xfId="51" applyNumberFormat="1" applyFont="1" applyFill="1" applyBorder="1" applyAlignment="1">
      <alignment vertical="center"/>
    </xf>
    <xf numFmtId="38" fontId="8" fillId="34" borderId="25" xfId="51" applyFont="1" applyFill="1" applyBorder="1" applyAlignment="1">
      <alignment vertical="center"/>
    </xf>
    <xf numFmtId="38" fontId="8" fillId="34" borderId="23" xfId="51" applyFont="1" applyFill="1" applyBorder="1" applyAlignment="1">
      <alignment vertical="center"/>
    </xf>
    <xf numFmtId="38" fontId="8" fillId="0" borderId="18" xfId="49" applyFont="1" applyFill="1" applyBorder="1" applyAlignment="1">
      <alignment vertical="center" shrinkToFit="1"/>
      <protection/>
    </xf>
    <xf numFmtId="38" fontId="8" fillId="0" borderId="40" xfId="49" applyFont="1" applyFill="1" applyBorder="1" applyAlignment="1">
      <alignment vertical="center" shrinkToFit="1"/>
      <protection/>
    </xf>
    <xf numFmtId="38" fontId="8" fillId="0" borderId="41" xfId="49" applyFont="1" applyFill="1" applyBorder="1" applyAlignment="1">
      <alignment vertical="center" shrinkToFit="1"/>
      <protection/>
    </xf>
    <xf numFmtId="38" fontId="8" fillId="0" borderId="0" xfId="49" applyFont="1" applyFill="1" applyAlignment="1">
      <alignment vertical="center"/>
      <protection/>
    </xf>
    <xf numFmtId="38" fontId="8" fillId="0" borderId="42" xfId="49" applyFont="1" applyFill="1" applyBorder="1" applyAlignment="1">
      <alignment vertical="center" shrinkToFit="1"/>
      <protection/>
    </xf>
    <xf numFmtId="38" fontId="8" fillId="0" borderId="43" xfId="49" applyFont="1" applyFill="1" applyBorder="1" applyAlignment="1">
      <alignment vertical="center" shrinkToFit="1"/>
      <protection/>
    </xf>
    <xf numFmtId="38" fontId="8" fillId="0" borderId="26" xfId="49" applyFont="1" applyFill="1" applyBorder="1" applyAlignment="1">
      <alignment vertical="center" shrinkToFit="1"/>
      <protection/>
    </xf>
    <xf numFmtId="38" fontId="8" fillId="0" borderId="16" xfId="49" applyFont="1" applyFill="1" applyBorder="1" applyAlignment="1">
      <alignment vertical="center" shrinkToFit="1"/>
      <protection/>
    </xf>
    <xf numFmtId="38" fontId="8" fillId="0" borderId="12" xfId="49" applyFont="1" applyFill="1" applyBorder="1" applyAlignment="1">
      <alignment vertical="center" shrinkToFit="1"/>
      <protection/>
    </xf>
    <xf numFmtId="38" fontId="8" fillId="0" borderId="44" xfId="49" applyFont="1" applyFill="1" applyBorder="1" applyAlignment="1">
      <alignment vertical="center" shrinkToFit="1"/>
      <protection/>
    </xf>
    <xf numFmtId="38" fontId="8" fillId="0" borderId="45" xfId="49" applyFont="1" applyFill="1" applyBorder="1" applyAlignment="1">
      <alignment vertical="center" shrinkToFit="1"/>
      <protection/>
    </xf>
    <xf numFmtId="38" fontId="8" fillId="0" borderId="46" xfId="49" applyFont="1" applyFill="1" applyBorder="1" applyAlignment="1">
      <alignment vertical="center" shrinkToFit="1"/>
      <protection/>
    </xf>
    <xf numFmtId="38" fontId="8" fillId="0" borderId="34" xfId="49" applyFont="1" applyFill="1" applyBorder="1" applyAlignment="1">
      <alignment vertical="center" shrinkToFit="1"/>
      <protection/>
    </xf>
    <xf numFmtId="183" fontId="8" fillId="0" borderId="22" xfId="49" applyNumberFormat="1" applyFont="1" applyFill="1" applyBorder="1" applyAlignment="1">
      <alignment vertical="center" shrinkToFit="1"/>
      <protection/>
    </xf>
    <xf numFmtId="183" fontId="8" fillId="0" borderId="23" xfId="49" applyNumberFormat="1" applyFont="1" applyFill="1" applyBorder="1" applyAlignment="1">
      <alignment vertical="center" shrinkToFit="1"/>
      <protection/>
    </xf>
    <xf numFmtId="183" fontId="8" fillId="0" borderId="24" xfId="49" applyNumberFormat="1" applyFont="1" applyFill="1" applyBorder="1" applyAlignment="1">
      <alignment vertical="center" shrinkToFit="1"/>
      <protection/>
    </xf>
    <xf numFmtId="183" fontId="8" fillId="0" borderId="25" xfId="49" applyNumberFormat="1" applyFont="1" applyFill="1" applyBorder="1" applyAlignment="1">
      <alignment vertical="center" shrinkToFit="1"/>
      <protection/>
    </xf>
    <xf numFmtId="183" fontId="8" fillId="0" borderId="30" xfId="49" applyNumberFormat="1" applyFont="1" applyFill="1" applyBorder="1" applyAlignment="1">
      <alignment vertical="center" shrinkToFit="1"/>
      <protection/>
    </xf>
    <xf numFmtId="183" fontId="8" fillId="0" borderId="14" xfId="49" applyNumberFormat="1" applyFont="1" applyFill="1" applyBorder="1" applyAlignment="1">
      <alignment vertical="center" shrinkToFit="1"/>
      <protection/>
    </xf>
    <xf numFmtId="183" fontId="8" fillId="0" borderId="22" xfId="49" applyNumberFormat="1" applyFont="1" applyFill="1" applyBorder="1" applyAlignment="1">
      <alignment vertical="center"/>
      <protection/>
    </xf>
    <xf numFmtId="183" fontId="8" fillId="0" borderId="23" xfId="49" applyNumberFormat="1" applyFont="1" applyFill="1" applyBorder="1" applyAlignment="1">
      <alignment vertical="center"/>
      <protection/>
    </xf>
    <xf numFmtId="183" fontId="8" fillId="0" borderId="24" xfId="49" applyNumberFormat="1" applyFont="1" applyFill="1" applyBorder="1" applyAlignment="1">
      <alignment vertical="center"/>
      <protection/>
    </xf>
    <xf numFmtId="183" fontId="8" fillId="0" borderId="25" xfId="49" applyNumberFormat="1" applyFont="1" applyFill="1" applyBorder="1" applyAlignment="1">
      <alignment vertical="center"/>
      <protection/>
    </xf>
    <xf numFmtId="38" fontId="8" fillId="0" borderId="45" xfId="49" applyFont="1" applyFill="1" applyBorder="1" applyAlignment="1">
      <alignment vertical="center"/>
      <protection/>
    </xf>
    <xf numFmtId="38" fontId="8" fillId="0" borderId="16" xfId="49" applyFont="1" applyFill="1" applyBorder="1" applyAlignment="1">
      <alignment vertical="center"/>
      <protection/>
    </xf>
    <xf numFmtId="38" fontId="8" fillId="0" borderId="44" xfId="49" applyFont="1" applyFill="1" applyBorder="1" applyAlignment="1">
      <alignment vertical="center"/>
      <protection/>
    </xf>
    <xf numFmtId="38" fontId="8" fillId="0" borderId="42" xfId="49" applyFont="1" applyFill="1" applyBorder="1" applyAlignment="1">
      <alignment vertical="center"/>
      <protection/>
    </xf>
    <xf numFmtId="38" fontId="8" fillId="0" borderId="41" xfId="49" applyFont="1" applyFill="1" applyBorder="1" applyAlignment="1">
      <alignment vertical="center"/>
      <protection/>
    </xf>
    <xf numFmtId="38" fontId="8" fillId="0" borderId="18" xfId="49" applyFont="1" applyFill="1" applyBorder="1" applyAlignment="1">
      <alignment vertical="center"/>
      <protection/>
    </xf>
    <xf numFmtId="38" fontId="8" fillId="0" borderId="40" xfId="49" applyFont="1" applyFill="1" applyBorder="1" applyAlignment="1">
      <alignment vertical="center"/>
      <protection/>
    </xf>
    <xf numFmtId="38" fontId="8" fillId="0" borderId="43" xfId="49" applyFont="1" applyFill="1" applyBorder="1" applyAlignment="1">
      <alignment vertical="center"/>
      <protection/>
    </xf>
    <xf numFmtId="38" fontId="8" fillId="0" borderId="34" xfId="49" applyFont="1" applyFill="1" applyBorder="1" applyAlignment="1">
      <alignment vertical="center"/>
      <protection/>
    </xf>
    <xf numFmtId="38" fontId="8" fillId="0" borderId="12" xfId="49" applyFont="1" applyFill="1" applyBorder="1" applyAlignment="1">
      <alignment vertical="center"/>
      <protection/>
    </xf>
    <xf numFmtId="38" fontId="8" fillId="0" borderId="46" xfId="49" applyFont="1" applyFill="1" applyBorder="1" applyAlignment="1">
      <alignment vertical="center"/>
      <protection/>
    </xf>
    <xf numFmtId="38" fontId="8" fillId="0" borderId="26" xfId="49" applyFont="1" applyFill="1" applyBorder="1" applyAlignment="1">
      <alignment vertical="center"/>
      <protection/>
    </xf>
    <xf numFmtId="38" fontId="8" fillId="0" borderId="47" xfId="49" applyFont="1" applyFill="1" applyBorder="1" applyAlignment="1">
      <alignment vertical="center"/>
      <protection/>
    </xf>
    <xf numFmtId="38" fontId="8" fillId="0" borderId="48" xfId="49" applyFont="1" applyFill="1" applyBorder="1" applyAlignment="1">
      <alignment vertical="center"/>
      <protection/>
    </xf>
    <xf numFmtId="38" fontId="4" fillId="0" borderId="0" xfId="49" applyFont="1" applyFill="1" applyAlignment="1">
      <alignment vertical="center"/>
      <protection/>
    </xf>
    <xf numFmtId="38" fontId="8" fillId="0" borderId="0" xfId="49" applyFont="1" applyFill="1" applyAlignment="1">
      <alignment horizontal="right" vertical="center"/>
      <protection/>
    </xf>
    <xf numFmtId="38" fontId="8" fillId="0" borderId="10" xfId="49" applyFont="1" applyFill="1" applyBorder="1" applyAlignment="1">
      <alignment horizontal="right" vertical="center"/>
      <protection/>
    </xf>
    <xf numFmtId="38" fontId="8" fillId="0" borderId="11" xfId="49" applyFont="1" applyFill="1" applyBorder="1" applyAlignment="1">
      <alignment vertical="center"/>
      <protection/>
    </xf>
    <xf numFmtId="38" fontId="8" fillId="0" borderId="27" xfId="49" applyFont="1" applyFill="1" applyBorder="1" applyAlignment="1">
      <alignment horizontal="center" vertical="center"/>
      <protection/>
    </xf>
    <xf numFmtId="38" fontId="8" fillId="0" borderId="28" xfId="49" applyFont="1" applyFill="1" applyBorder="1" applyAlignment="1">
      <alignment vertical="center"/>
      <protection/>
    </xf>
    <xf numFmtId="38" fontId="8" fillId="0" borderId="28" xfId="49" applyFont="1" applyFill="1" applyBorder="1" applyAlignment="1">
      <alignment horizontal="right" vertical="center"/>
      <protection/>
    </xf>
    <xf numFmtId="38" fontId="8" fillId="0" borderId="27" xfId="49" applyFont="1" applyFill="1" applyBorder="1" applyAlignment="1">
      <alignment horizontal="right" vertical="center"/>
      <protection/>
    </xf>
    <xf numFmtId="38" fontId="8" fillId="0" borderId="35" xfId="49" applyFont="1" applyFill="1" applyBorder="1" applyAlignment="1">
      <alignment horizontal="right" vertical="center"/>
      <protection/>
    </xf>
    <xf numFmtId="38" fontId="8" fillId="0" borderId="29" xfId="49" applyFont="1" applyFill="1" applyBorder="1" applyAlignment="1">
      <alignment horizontal="right" vertical="center"/>
      <protection/>
    </xf>
    <xf numFmtId="38" fontId="8" fillId="0" borderId="14" xfId="49" applyFont="1" applyFill="1" applyBorder="1" applyAlignment="1">
      <alignment horizontal="right" vertical="center"/>
      <protection/>
    </xf>
    <xf numFmtId="38" fontId="8" fillId="0" borderId="49" xfId="49" applyFont="1" applyFill="1" applyBorder="1" applyAlignment="1">
      <alignment horizontal="distributed" vertical="center"/>
      <protection/>
    </xf>
    <xf numFmtId="38" fontId="8" fillId="0" borderId="50" xfId="49" applyFont="1" applyFill="1" applyBorder="1" applyAlignment="1">
      <alignment vertical="center"/>
      <protection/>
    </xf>
    <xf numFmtId="38" fontId="8" fillId="0" borderId="51" xfId="49" applyFont="1" applyFill="1" applyBorder="1" applyAlignment="1">
      <alignment vertical="center"/>
      <protection/>
    </xf>
    <xf numFmtId="38" fontId="8" fillId="0" borderId="17" xfId="49" applyFont="1" applyFill="1" applyBorder="1" applyAlignment="1">
      <alignment horizontal="distributed" vertical="center"/>
      <protection/>
    </xf>
    <xf numFmtId="38" fontId="8" fillId="0" borderId="19" xfId="49" applyFont="1" applyFill="1" applyBorder="1" applyAlignment="1">
      <alignment horizontal="distributed" vertical="center"/>
      <protection/>
    </xf>
    <xf numFmtId="38" fontId="8" fillId="0" borderId="20" xfId="49" applyFont="1" applyFill="1" applyBorder="1" applyAlignment="1">
      <alignment horizontal="distributed" vertical="center"/>
      <protection/>
    </xf>
    <xf numFmtId="38" fontId="8" fillId="0" borderId="21" xfId="49" applyFont="1" applyFill="1" applyBorder="1" applyAlignment="1">
      <alignment horizontal="distributed" vertical="center"/>
      <protection/>
    </xf>
    <xf numFmtId="38" fontId="8" fillId="0" borderId="37" xfId="49" applyFont="1" applyFill="1" applyBorder="1" applyAlignment="1">
      <alignment vertical="center"/>
      <protection/>
    </xf>
    <xf numFmtId="38" fontId="8" fillId="0" borderId="32" xfId="49" applyFont="1" applyFill="1" applyBorder="1" applyAlignment="1">
      <alignment vertical="center"/>
      <protection/>
    </xf>
    <xf numFmtId="38" fontId="8" fillId="0" borderId="15" xfId="49" applyFont="1" applyFill="1" applyBorder="1" applyAlignment="1">
      <alignment horizontal="distributed" vertical="center"/>
      <protection/>
    </xf>
    <xf numFmtId="38" fontId="8" fillId="0" borderId="19" xfId="49" applyFont="1" applyFill="1" applyBorder="1" applyAlignment="1">
      <alignment horizontal="distributed" vertical="center" wrapText="1"/>
      <protection/>
    </xf>
    <xf numFmtId="38" fontId="8" fillId="0" borderId="36" xfId="49" applyFont="1" applyFill="1" applyBorder="1" applyAlignment="1">
      <alignment vertical="center"/>
      <protection/>
    </xf>
    <xf numFmtId="38" fontId="8" fillId="0" borderId="32" xfId="49" applyFont="1" applyFill="1" applyBorder="1" applyAlignment="1">
      <alignment vertical="center" shrinkToFit="1"/>
      <protection/>
    </xf>
    <xf numFmtId="38" fontId="6" fillId="0" borderId="0" xfId="49" applyFont="1" applyFill="1" applyAlignment="1">
      <alignment vertical="center"/>
      <protection/>
    </xf>
    <xf numFmtId="38" fontId="4" fillId="0" borderId="0" xfId="49" applyFont="1" applyFill="1" applyAlignment="1">
      <alignment horizontal="center" vertical="center"/>
      <protection/>
    </xf>
    <xf numFmtId="38" fontId="4" fillId="0" borderId="0" xfId="49" applyFont="1" applyFill="1" applyAlignment="1">
      <alignment horizontal="left" vertical="center"/>
      <protection/>
    </xf>
    <xf numFmtId="38" fontId="8" fillId="0" borderId="27" xfId="49" applyFont="1" applyFill="1" applyBorder="1" applyAlignment="1">
      <alignment vertical="center"/>
      <protection/>
    </xf>
    <xf numFmtId="38" fontId="8" fillId="0" borderId="29" xfId="49" applyFont="1" applyFill="1" applyBorder="1" applyAlignment="1">
      <alignment vertical="center"/>
      <protection/>
    </xf>
    <xf numFmtId="38" fontId="8" fillId="0" borderId="35" xfId="49" applyFont="1" applyFill="1" applyBorder="1" applyAlignment="1">
      <alignment vertical="center"/>
      <protection/>
    </xf>
    <xf numFmtId="38" fontId="8" fillId="0" borderId="52" xfId="49" applyFont="1" applyFill="1" applyBorder="1" applyAlignment="1">
      <alignment horizontal="right" vertical="center"/>
      <protection/>
    </xf>
    <xf numFmtId="38" fontId="8" fillId="0" borderId="27" xfId="49" applyFont="1" applyFill="1" applyBorder="1" applyAlignment="1">
      <alignment horizontal="center" vertical="center" shrinkToFit="1"/>
      <protection/>
    </xf>
    <xf numFmtId="38" fontId="8" fillId="0" borderId="13" xfId="49" applyFont="1" applyFill="1" applyBorder="1" applyAlignment="1">
      <alignment vertical="center"/>
      <protection/>
    </xf>
    <xf numFmtId="38" fontId="8" fillId="0" borderId="30" xfId="49" applyFont="1" applyFill="1" applyBorder="1" applyAlignment="1">
      <alignment horizontal="right" vertical="center"/>
      <protection/>
    </xf>
    <xf numFmtId="38" fontId="8" fillId="0" borderId="14" xfId="49" applyFont="1" applyFill="1" applyBorder="1" applyAlignment="1">
      <alignment vertical="center"/>
      <protection/>
    </xf>
    <xf numFmtId="38" fontId="8" fillId="0" borderId="31" xfId="49" applyFont="1" applyFill="1" applyBorder="1" applyAlignment="1">
      <alignment horizontal="right" vertical="center"/>
      <protection/>
    </xf>
    <xf numFmtId="38" fontId="8" fillId="0" borderId="33" xfId="49" applyFont="1" applyFill="1" applyBorder="1" applyAlignment="1">
      <alignment horizontal="right" vertical="center"/>
      <protection/>
    </xf>
    <xf numFmtId="38" fontId="8" fillId="0" borderId="53" xfId="49" applyFont="1" applyFill="1" applyBorder="1" applyAlignment="1">
      <alignment horizontal="right" vertical="center"/>
      <protection/>
    </xf>
    <xf numFmtId="38" fontId="8" fillId="0" borderId="54" xfId="49" applyFont="1" applyFill="1" applyBorder="1" applyAlignment="1">
      <alignment horizontal="right" vertical="center"/>
      <protection/>
    </xf>
    <xf numFmtId="38" fontId="8" fillId="0" borderId="55" xfId="49" applyFont="1" applyFill="1" applyBorder="1" applyAlignment="1">
      <alignment horizontal="right" vertical="center"/>
      <protection/>
    </xf>
    <xf numFmtId="38" fontId="8" fillId="0" borderId="15" xfId="49" applyFont="1" applyFill="1" applyBorder="1" applyAlignment="1">
      <alignment horizontal="distributed" vertical="center" shrinkToFit="1"/>
      <protection/>
    </xf>
    <xf numFmtId="38" fontId="8" fillId="0" borderId="56" xfId="49" applyFont="1" applyFill="1" applyBorder="1" applyAlignment="1">
      <alignment vertical="center" shrinkToFit="1"/>
      <protection/>
    </xf>
    <xf numFmtId="38" fontId="8" fillId="0" borderId="57" xfId="49" applyFont="1" applyFill="1" applyBorder="1" applyAlignment="1">
      <alignment vertical="center" shrinkToFit="1"/>
      <protection/>
    </xf>
    <xf numFmtId="38" fontId="8" fillId="0" borderId="58" xfId="49" applyFont="1" applyFill="1" applyBorder="1" applyAlignment="1">
      <alignment vertical="center" shrinkToFit="1"/>
      <protection/>
    </xf>
    <xf numFmtId="38" fontId="8" fillId="0" borderId="0" xfId="49" applyFont="1" applyFill="1" applyAlignment="1">
      <alignment vertical="center" shrinkToFit="1"/>
      <protection/>
    </xf>
    <xf numFmtId="38" fontId="8" fillId="0" borderId="17" xfId="49" applyFont="1" applyFill="1" applyBorder="1" applyAlignment="1">
      <alignment horizontal="distributed" vertical="center" shrinkToFit="1"/>
      <protection/>
    </xf>
    <xf numFmtId="38" fontId="8" fillId="0" borderId="59" xfId="49" applyFont="1" applyFill="1" applyBorder="1" applyAlignment="1">
      <alignment vertical="center" shrinkToFit="1"/>
      <protection/>
    </xf>
    <xf numFmtId="38" fontId="8" fillId="0" borderId="60" xfId="49" applyFont="1" applyFill="1" applyBorder="1" applyAlignment="1">
      <alignment vertical="center" shrinkToFit="1"/>
      <protection/>
    </xf>
    <xf numFmtId="38" fontId="8" fillId="0" borderId="61" xfId="49" applyFont="1" applyFill="1" applyBorder="1" applyAlignment="1">
      <alignment vertical="center" shrinkToFit="1"/>
      <protection/>
    </xf>
    <xf numFmtId="38" fontId="8" fillId="0" borderId="19" xfId="49" applyFont="1" applyFill="1" applyBorder="1" applyAlignment="1">
      <alignment horizontal="distributed" vertical="center" shrinkToFit="1"/>
      <protection/>
    </xf>
    <xf numFmtId="38" fontId="8" fillId="0" borderId="62" xfId="49" applyFont="1" applyFill="1" applyBorder="1" applyAlignment="1">
      <alignment vertical="center" shrinkToFit="1"/>
      <protection/>
    </xf>
    <xf numFmtId="38" fontId="8" fillId="0" borderId="63" xfId="49" applyFont="1" applyFill="1" applyBorder="1" applyAlignment="1">
      <alignment vertical="center" shrinkToFit="1"/>
      <protection/>
    </xf>
    <xf numFmtId="38" fontId="8" fillId="0" borderId="64" xfId="49" applyFont="1" applyFill="1" applyBorder="1" applyAlignment="1">
      <alignment vertical="center" shrinkToFit="1"/>
      <protection/>
    </xf>
    <xf numFmtId="38" fontId="8" fillId="0" borderId="20" xfId="49" applyFont="1" applyFill="1" applyBorder="1" applyAlignment="1">
      <alignment horizontal="distributed" vertical="center" shrinkToFit="1"/>
      <protection/>
    </xf>
    <xf numFmtId="38" fontId="8" fillId="0" borderId="21" xfId="49" applyFont="1" applyFill="1" applyBorder="1" applyAlignment="1">
      <alignment horizontal="distributed" vertical="center" shrinkToFit="1"/>
      <protection/>
    </xf>
    <xf numFmtId="38" fontId="8" fillId="0" borderId="65" xfId="49" applyFont="1" applyFill="1" applyBorder="1" applyAlignment="1">
      <alignment vertical="center"/>
      <protection/>
    </xf>
    <xf numFmtId="38" fontId="8" fillId="0" borderId="66" xfId="49" applyFont="1" applyFill="1" applyBorder="1" applyAlignment="1">
      <alignment vertical="center"/>
      <protection/>
    </xf>
    <xf numFmtId="38" fontId="8" fillId="0" borderId="67" xfId="49" applyFont="1" applyFill="1" applyBorder="1" applyAlignment="1">
      <alignment vertical="center"/>
      <protection/>
    </xf>
    <xf numFmtId="38" fontId="8" fillId="0" borderId="28" xfId="49" applyFont="1" applyFill="1" applyBorder="1" applyAlignment="1">
      <alignment horizontal="center" vertical="center"/>
      <protection/>
    </xf>
    <xf numFmtId="183" fontId="8" fillId="0" borderId="22" xfId="49" applyNumberFormat="1" applyFont="1" applyBorder="1" applyAlignment="1">
      <alignment vertical="center"/>
      <protection/>
    </xf>
    <xf numFmtId="183" fontId="8" fillId="0" borderId="23" xfId="49" applyNumberFormat="1" applyFont="1" applyBorder="1" applyAlignment="1">
      <alignment vertical="center"/>
      <protection/>
    </xf>
    <xf numFmtId="183" fontId="8" fillId="0" borderId="24" xfId="49" applyNumberFormat="1" applyFont="1" applyBorder="1" applyAlignment="1">
      <alignment vertical="center"/>
      <protection/>
    </xf>
    <xf numFmtId="38" fontId="8" fillId="0" borderId="0" xfId="49" applyFont="1" applyAlignment="1">
      <alignment vertical="center"/>
      <protection/>
    </xf>
    <xf numFmtId="38" fontId="4" fillId="0" borderId="0" xfId="49" applyFont="1" applyAlignment="1">
      <alignment vertical="center"/>
      <protection/>
    </xf>
    <xf numFmtId="38" fontId="8" fillId="0" borderId="12" xfId="49" applyFont="1" applyBorder="1" applyAlignment="1">
      <alignment horizontal="center" vertical="center"/>
      <protection/>
    </xf>
    <xf numFmtId="38" fontId="8" fillId="0" borderId="46" xfId="49" applyFont="1" applyBorder="1" applyAlignment="1">
      <alignment horizontal="center" vertical="center"/>
      <protection/>
    </xf>
    <xf numFmtId="38" fontId="8" fillId="0" borderId="14" xfId="49" applyFont="1" applyBorder="1" applyAlignment="1">
      <alignment vertical="center"/>
      <protection/>
    </xf>
    <xf numFmtId="38" fontId="8" fillId="0" borderId="14" xfId="49" applyFont="1" applyBorder="1" applyAlignment="1">
      <alignment horizontal="right" vertical="center"/>
      <protection/>
    </xf>
    <xf numFmtId="38" fontId="8" fillId="0" borderId="31" xfId="49" applyFont="1" applyBorder="1" applyAlignment="1">
      <alignment horizontal="right" vertical="center"/>
      <protection/>
    </xf>
    <xf numFmtId="38" fontId="8" fillId="0" borderId="43" xfId="49" applyFont="1" applyBorder="1" applyAlignment="1">
      <alignment vertical="center"/>
      <protection/>
    </xf>
    <xf numFmtId="38" fontId="8" fillId="0" borderId="18" xfId="49" applyFont="1" applyBorder="1" applyAlignment="1">
      <alignment vertical="center"/>
      <protection/>
    </xf>
    <xf numFmtId="38" fontId="8" fillId="0" borderId="68" xfId="49" applyFont="1" applyBorder="1" applyAlignment="1">
      <alignment vertical="center"/>
      <protection/>
    </xf>
    <xf numFmtId="38" fontId="8" fillId="0" borderId="16" xfId="49" applyFont="1" applyBorder="1" applyAlignment="1">
      <alignment vertical="center"/>
      <protection/>
    </xf>
    <xf numFmtId="38" fontId="8" fillId="0" borderId="44" xfId="49" applyFont="1" applyBorder="1" applyAlignment="1">
      <alignment vertical="center"/>
      <protection/>
    </xf>
    <xf numFmtId="38" fontId="8" fillId="0" borderId="42" xfId="49" applyFont="1" applyBorder="1" applyAlignment="1">
      <alignment vertical="center"/>
      <protection/>
    </xf>
    <xf numFmtId="38" fontId="8" fillId="0" borderId="69" xfId="49" applyFont="1" applyBorder="1" applyAlignment="1">
      <alignment vertical="center"/>
      <protection/>
    </xf>
    <xf numFmtId="38" fontId="8" fillId="0" borderId="40" xfId="49" applyFont="1" applyBorder="1" applyAlignment="1">
      <alignment vertical="center"/>
      <protection/>
    </xf>
    <xf numFmtId="38" fontId="8" fillId="0" borderId="26" xfId="49" applyFont="1" applyBorder="1" applyAlignment="1">
      <alignment vertical="center"/>
      <protection/>
    </xf>
    <xf numFmtId="38" fontId="8" fillId="0" borderId="12" xfId="49" applyFont="1" applyBorder="1" applyAlignment="1">
      <alignment vertical="center"/>
      <protection/>
    </xf>
    <xf numFmtId="38" fontId="8" fillId="0" borderId="70" xfId="49" applyFont="1" applyBorder="1" applyAlignment="1">
      <alignment vertical="center"/>
      <protection/>
    </xf>
    <xf numFmtId="38" fontId="8" fillId="0" borderId="46" xfId="49" applyFont="1" applyBorder="1" applyAlignment="1">
      <alignment vertical="center"/>
      <protection/>
    </xf>
    <xf numFmtId="38" fontId="8" fillId="0" borderId="71" xfId="49" applyFont="1" applyBorder="1" applyAlignment="1">
      <alignment vertical="center"/>
      <protection/>
    </xf>
    <xf numFmtId="38" fontId="8" fillId="0" borderId="66" xfId="49" applyFont="1" applyBorder="1" applyAlignment="1">
      <alignment vertical="center"/>
      <protection/>
    </xf>
    <xf numFmtId="38" fontId="8" fillId="0" borderId="72" xfId="49" applyFont="1" applyBorder="1" applyAlignment="1">
      <alignment vertical="center"/>
      <protection/>
    </xf>
    <xf numFmtId="38" fontId="8" fillId="0" borderId="67" xfId="49" applyFont="1" applyBorder="1" applyAlignment="1">
      <alignment vertical="center"/>
      <protection/>
    </xf>
    <xf numFmtId="38" fontId="8" fillId="0" borderId="73" xfId="49" applyFont="1" applyBorder="1" applyAlignment="1">
      <alignment vertical="center"/>
      <protection/>
    </xf>
    <xf numFmtId="183" fontId="8" fillId="0" borderId="25" xfId="49" applyNumberFormat="1" applyFont="1" applyBorder="1" applyAlignment="1">
      <alignment vertical="center"/>
      <protection/>
    </xf>
    <xf numFmtId="38" fontId="8" fillId="0" borderId="10" xfId="49" applyFont="1" applyBorder="1" applyAlignment="1">
      <alignment horizontal="right" vertical="center"/>
      <protection/>
    </xf>
    <xf numFmtId="38" fontId="8" fillId="0" borderId="11" xfId="49" applyFont="1" applyBorder="1" applyAlignment="1">
      <alignment vertical="center"/>
      <protection/>
    </xf>
    <xf numFmtId="38" fontId="8" fillId="0" borderId="13" xfId="49" applyFont="1" applyBorder="1" applyAlignment="1">
      <alignment vertical="center"/>
      <protection/>
    </xf>
    <xf numFmtId="38" fontId="8" fillId="0" borderId="31" xfId="49" applyFont="1" applyBorder="1" applyAlignment="1">
      <alignment vertical="center"/>
      <protection/>
    </xf>
    <xf numFmtId="38" fontId="8" fillId="0" borderId="15" xfId="49" applyFont="1" applyBorder="1" applyAlignment="1">
      <alignment horizontal="distributed" vertical="center"/>
      <protection/>
    </xf>
    <xf numFmtId="38" fontId="8" fillId="0" borderId="45" xfId="49" applyFont="1" applyBorder="1" applyAlignment="1">
      <alignment vertical="center"/>
      <protection/>
    </xf>
    <xf numFmtId="38" fontId="8" fillId="0" borderId="17" xfId="49" applyFont="1" applyBorder="1" applyAlignment="1">
      <alignment horizontal="distributed" vertical="center"/>
      <protection/>
    </xf>
    <xf numFmtId="38" fontId="8" fillId="0" borderId="41" xfId="49" applyFont="1" applyBorder="1" applyAlignment="1">
      <alignment vertical="center"/>
      <protection/>
    </xf>
    <xf numFmtId="38" fontId="8" fillId="0" borderId="19" xfId="49" applyFont="1" applyBorder="1" applyAlignment="1">
      <alignment horizontal="distributed" vertical="center"/>
      <protection/>
    </xf>
    <xf numFmtId="38" fontId="8" fillId="0" borderId="34" xfId="49" applyFont="1" applyBorder="1" applyAlignment="1">
      <alignment vertical="center"/>
      <protection/>
    </xf>
    <xf numFmtId="38" fontId="8" fillId="0" borderId="20" xfId="49" applyFont="1" applyBorder="1" applyAlignment="1">
      <alignment horizontal="distributed" vertical="center"/>
      <protection/>
    </xf>
    <xf numFmtId="38" fontId="8" fillId="0" borderId="21" xfId="49" applyFont="1" applyBorder="1" applyAlignment="1">
      <alignment horizontal="distributed" vertical="center"/>
      <protection/>
    </xf>
    <xf numFmtId="38" fontId="8" fillId="0" borderId="19" xfId="49" applyFont="1" applyBorder="1" applyAlignment="1">
      <alignment horizontal="distributed" vertical="center" wrapText="1"/>
      <protection/>
    </xf>
    <xf numFmtId="0" fontId="8" fillId="0" borderId="64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38" fontId="8" fillId="33" borderId="0" xfId="49" applyFont="1" applyFill="1" applyAlignment="1">
      <alignment vertical="center"/>
      <protection/>
    </xf>
    <xf numFmtId="38" fontId="4" fillId="33" borderId="0" xfId="49" applyFont="1" applyFill="1" applyAlignment="1">
      <alignment vertical="center"/>
      <protection/>
    </xf>
    <xf numFmtId="38" fontId="8" fillId="33" borderId="10" xfId="49" applyFont="1" applyFill="1" applyBorder="1" applyAlignment="1">
      <alignment horizontal="right" vertical="center"/>
      <protection/>
    </xf>
    <xf numFmtId="38" fontId="8" fillId="33" borderId="11" xfId="49" applyFont="1" applyFill="1" applyBorder="1" applyAlignment="1">
      <alignment vertical="center"/>
      <protection/>
    </xf>
    <xf numFmtId="38" fontId="8" fillId="33" borderId="13" xfId="49" applyFont="1" applyFill="1" applyBorder="1" applyAlignment="1">
      <alignment vertical="center"/>
      <protection/>
    </xf>
    <xf numFmtId="38" fontId="8" fillId="33" borderId="16" xfId="49" applyFont="1" applyFill="1" applyBorder="1" applyAlignment="1">
      <alignment vertical="center"/>
      <protection/>
    </xf>
    <xf numFmtId="38" fontId="8" fillId="33" borderId="44" xfId="49" applyFont="1" applyFill="1" applyBorder="1" applyAlignment="1">
      <alignment vertical="center"/>
      <protection/>
    </xf>
    <xf numFmtId="38" fontId="8" fillId="33" borderId="45" xfId="49" applyFont="1" applyFill="1" applyBorder="1" applyAlignment="1">
      <alignment vertical="center"/>
      <protection/>
    </xf>
    <xf numFmtId="38" fontId="9" fillId="33" borderId="0" xfId="49" applyFont="1" applyFill="1" applyAlignment="1">
      <alignment vertical="center"/>
      <protection/>
    </xf>
    <xf numFmtId="38" fontId="8" fillId="33" borderId="43" xfId="49" applyFont="1" applyFill="1" applyBorder="1" applyAlignment="1">
      <alignment vertical="center"/>
      <protection/>
    </xf>
    <xf numFmtId="38" fontId="8" fillId="33" borderId="18" xfId="49" applyFont="1" applyFill="1" applyBorder="1" applyAlignment="1">
      <alignment vertical="center"/>
      <protection/>
    </xf>
    <xf numFmtId="38" fontId="8" fillId="33" borderId="40" xfId="49" applyFont="1" applyFill="1" applyBorder="1" applyAlignment="1">
      <alignment vertical="center"/>
      <protection/>
    </xf>
    <xf numFmtId="38" fontId="8" fillId="33" borderId="41" xfId="49" applyFont="1" applyFill="1" applyBorder="1" applyAlignment="1">
      <alignment vertical="center"/>
      <protection/>
    </xf>
    <xf numFmtId="38" fontId="8" fillId="33" borderId="26" xfId="49" applyFont="1" applyFill="1" applyBorder="1" applyAlignment="1">
      <alignment vertical="center"/>
      <protection/>
    </xf>
    <xf numFmtId="38" fontId="8" fillId="33" borderId="12" xfId="49" applyFont="1" applyFill="1" applyBorder="1" applyAlignment="1">
      <alignment vertical="center"/>
      <protection/>
    </xf>
    <xf numFmtId="38" fontId="8" fillId="33" borderId="46" xfId="49" applyFont="1" applyFill="1" applyBorder="1" applyAlignment="1">
      <alignment vertical="center"/>
      <protection/>
    </xf>
    <xf numFmtId="38" fontId="8" fillId="33" borderId="34" xfId="49" applyFont="1" applyFill="1" applyBorder="1" applyAlignment="1">
      <alignment vertical="center"/>
      <protection/>
    </xf>
    <xf numFmtId="38" fontId="9" fillId="33" borderId="64" xfId="49" applyFont="1" applyFill="1" applyBorder="1" applyAlignment="1">
      <alignment vertical="center"/>
      <protection/>
    </xf>
    <xf numFmtId="38" fontId="8" fillId="33" borderId="21" xfId="49" applyFont="1" applyFill="1" applyBorder="1" applyAlignment="1">
      <alignment horizontal="distributed" vertical="center"/>
      <protection/>
    </xf>
    <xf numFmtId="38" fontId="8" fillId="33" borderId="17" xfId="49" applyFont="1" applyFill="1" applyBorder="1" applyAlignment="1">
      <alignment horizontal="distributed" vertical="center"/>
      <protection/>
    </xf>
    <xf numFmtId="38" fontId="6" fillId="33" borderId="0" xfId="49" applyFont="1" applyFill="1" applyAlignment="1">
      <alignment vertical="center"/>
      <protection/>
    </xf>
    <xf numFmtId="38" fontId="8" fillId="33" borderId="33" xfId="49" applyFont="1" applyFill="1" applyBorder="1" applyAlignment="1">
      <alignment horizontal="right" vertical="center"/>
      <protection/>
    </xf>
    <xf numFmtId="38" fontId="8" fillId="33" borderId="15" xfId="49" applyFont="1" applyFill="1" applyBorder="1" applyAlignment="1">
      <alignment horizontal="distributed" vertical="center"/>
      <protection/>
    </xf>
    <xf numFmtId="38" fontId="8" fillId="33" borderId="19" xfId="49" applyFont="1" applyFill="1" applyBorder="1" applyAlignment="1">
      <alignment horizontal="distributed" vertical="center"/>
      <protection/>
    </xf>
    <xf numFmtId="38" fontId="8" fillId="33" borderId="64" xfId="49" applyFont="1" applyFill="1" applyBorder="1" applyAlignment="1">
      <alignment vertical="center"/>
      <protection/>
    </xf>
    <xf numFmtId="38" fontId="8" fillId="33" borderId="13" xfId="49" applyFont="1" applyFill="1" applyBorder="1" applyAlignment="1">
      <alignment horizontal="distributed" vertical="center"/>
      <protection/>
    </xf>
    <xf numFmtId="38" fontId="8" fillId="33" borderId="33" xfId="49" applyFont="1" applyFill="1" applyBorder="1" applyAlignment="1">
      <alignment vertical="center"/>
      <protection/>
    </xf>
    <xf numFmtId="38" fontId="8" fillId="33" borderId="14" xfId="49" applyFont="1" applyFill="1" applyBorder="1" applyAlignment="1">
      <alignment vertical="center"/>
      <protection/>
    </xf>
    <xf numFmtId="38" fontId="8" fillId="33" borderId="31" xfId="49" applyFont="1" applyFill="1" applyBorder="1" applyAlignment="1">
      <alignment vertical="center"/>
      <protection/>
    </xf>
    <xf numFmtId="38" fontId="8" fillId="0" borderId="12" xfId="49" applyFont="1" applyFill="1" applyBorder="1" applyAlignment="1">
      <alignment horizontal="center" vertical="center"/>
      <protection/>
    </xf>
    <xf numFmtId="38" fontId="8" fillId="0" borderId="65" xfId="49" applyFont="1" applyBorder="1" applyAlignment="1">
      <alignment vertical="center"/>
      <protection/>
    </xf>
    <xf numFmtId="38" fontId="8" fillId="0" borderId="26" xfId="49" applyFont="1" applyBorder="1" applyAlignment="1">
      <alignment horizontal="center" vertical="center"/>
      <protection/>
    </xf>
    <xf numFmtId="38" fontId="8" fillId="0" borderId="30" xfId="49" applyFont="1" applyBorder="1" applyAlignment="1">
      <alignment horizontal="right" vertical="center"/>
      <protection/>
    </xf>
    <xf numFmtId="38" fontId="8" fillId="0" borderId="13" xfId="49" applyFont="1" applyBorder="1" applyAlignment="1">
      <alignment horizontal="distributed" vertical="center"/>
      <protection/>
    </xf>
    <xf numFmtId="38" fontId="8" fillId="0" borderId="33" xfId="49" applyFont="1" applyBorder="1" applyAlignment="1">
      <alignment vertical="center"/>
      <protection/>
    </xf>
    <xf numFmtId="38" fontId="10" fillId="0" borderId="12" xfId="49" applyFont="1" applyFill="1" applyBorder="1" applyAlignment="1">
      <alignment horizontal="center" vertical="center"/>
      <protection/>
    </xf>
    <xf numFmtId="38" fontId="8" fillId="0" borderId="41" xfId="49" applyFont="1" applyBorder="1" applyAlignment="1" quotePrefix="1">
      <alignment vertical="center"/>
      <protection/>
    </xf>
    <xf numFmtId="38" fontId="8" fillId="0" borderId="50" xfId="49" applyFont="1" applyBorder="1" applyAlignment="1" quotePrefix="1">
      <alignment/>
      <protection/>
    </xf>
    <xf numFmtId="38" fontId="8" fillId="0" borderId="41" xfId="49" applyFont="1" applyBorder="1" applyAlignment="1" quotePrefix="1">
      <alignment/>
      <protection/>
    </xf>
    <xf numFmtId="38" fontId="8" fillId="0" borderId="65" xfId="49" applyFont="1" applyBorder="1" applyAlignment="1" quotePrefix="1">
      <alignment/>
      <protection/>
    </xf>
    <xf numFmtId="38" fontId="8" fillId="0" borderId="74" xfId="49" applyFont="1" applyFill="1" applyBorder="1" applyAlignment="1">
      <alignment vertical="center"/>
      <protection/>
    </xf>
    <xf numFmtId="38" fontId="8" fillId="0" borderId="75" xfId="49" applyFont="1" applyFill="1" applyBorder="1" applyAlignment="1">
      <alignment/>
      <protection/>
    </xf>
    <xf numFmtId="38" fontId="9" fillId="0" borderId="0" xfId="49" applyFont="1" applyFill="1" applyAlignment="1">
      <alignment vertical="center"/>
      <protection/>
    </xf>
    <xf numFmtId="38" fontId="8" fillId="0" borderId="68" xfId="49" applyFont="1" applyFill="1" applyBorder="1" applyAlignment="1">
      <alignment vertical="center"/>
      <protection/>
    </xf>
    <xf numFmtId="38" fontId="8" fillId="0" borderId="40" xfId="49" applyFont="1" applyFill="1" applyBorder="1" applyAlignment="1">
      <alignment/>
      <protection/>
    </xf>
    <xf numFmtId="38" fontId="8" fillId="0" borderId="70" xfId="49" applyFont="1" applyFill="1" applyBorder="1" applyAlignment="1">
      <alignment vertical="center"/>
      <protection/>
    </xf>
    <xf numFmtId="38" fontId="8" fillId="0" borderId="76" xfId="49" applyFont="1" applyFill="1" applyBorder="1" applyAlignment="1">
      <alignment/>
      <protection/>
    </xf>
    <xf numFmtId="38" fontId="8" fillId="0" borderId="69" xfId="49" applyFont="1" applyFill="1" applyBorder="1" applyAlignment="1">
      <alignment vertical="center"/>
      <protection/>
    </xf>
    <xf numFmtId="38" fontId="8" fillId="0" borderId="24" xfId="49" applyFont="1" applyFill="1" applyBorder="1" applyAlignment="1">
      <alignment horizontal="right" vertical="center" shrinkToFit="1"/>
      <protection/>
    </xf>
    <xf numFmtId="38" fontId="9" fillId="0" borderId="0" xfId="49" applyFont="1" applyFill="1" applyAlignment="1">
      <alignment vertical="center" shrinkToFit="1"/>
      <protection/>
    </xf>
    <xf numFmtId="38" fontId="8" fillId="0" borderId="47" xfId="49" applyFont="1" applyBorder="1" applyAlignment="1" quotePrefix="1">
      <alignment/>
      <protection/>
    </xf>
    <xf numFmtId="38" fontId="8" fillId="0" borderId="43" xfId="49" applyFont="1" applyBorder="1" applyAlignment="1" quotePrefix="1">
      <alignment/>
      <protection/>
    </xf>
    <xf numFmtId="38" fontId="8" fillId="0" borderId="71" xfId="49" applyFont="1" applyBorder="1" applyAlignment="1" quotePrefix="1">
      <alignment/>
      <protection/>
    </xf>
    <xf numFmtId="38" fontId="8" fillId="0" borderId="71" xfId="49" applyFont="1" applyBorder="1" applyAlignment="1" quotePrefix="1">
      <alignment vertical="center"/>
      <protection/>
    </xf>
    <xf numFmtId="38" fontId="8" fillId="0" borderId="43" xfId="49" applyFont="1" applyBorder="1" applyAlignment="1">
      <alignment vertical="center" shrinkToFit="1"/>
      <protection/>
    </xf>
    <xf numFmtId="38" fontId="8" fillId="0" borderId="18" xfId="49" applyFont="1" applyBorder="1" applyAlignment="1">
      <alignment vertical="center" shrinkToFit="1"/>
      <protection/>
    </xf>
    <xf numFmtId="38" fontId="8" fillId="0" borderId="40" xfId="49" applyFont="1" applyBorder="1" applyAlignment="1">
      <alignment vertical="center" shrinkToFit="1"/>
      <protection/>
    </xf>
    <xf numFmtId="38" fontId="8" fillId="0" borderId="42" xfId="49" applyFont="1" applyBorder="1" applyAlignment="1">
      <alignment vertical="center" shrinkToFit="1"/>
      <protection/>
    </xf>
    <xf numFmtId="38" fontId="8" fillId="0" borderId="44" xfId="49" applyFont="1" applyBorder="1" applyAlignment="1">
      <alignment vertical="center" shrinkToFit="1"/>
      <protection/>
    </xf>
    <xf numFmtId="38" fontId="8" fillId="0" borderId="16" xfId="49" applyFont="1" applyBorder="1" applyAlignment="1">
      <alignment vertical="center" shrinkToFit="1"/>
      <protection/>
    </xf>
    <xf numFmtId="38" fontId="8" fillId="0" borderId="69" xfId="49" applyFont="1" applyBorder="1" applyAlignment="1">
      <alignment vertical="center" shrinkToFit="1"/>
      <protection/>
    </xf>
    <xf numFmtId="38" fontId="8" fillId="0" borderId="68" xfId="49" applyFont="1" applyBorder="1" applyAlignment="1">
      <alignment vertical="center" shrinkToFit="1"/>
      <protection/>
    </xf>
    <xf numFmtId="38" fontId="8" fillId="0" borderId="26" xfId="49" applyFont="1" applyBorder="1" applyAlignment="1">
      <alignment vertical="center" shrinkToFit="1"/>
      <protection/>
    </xf>
    <xf numFmtId="38" fontId="8" fillId="0" borderId="12" xfId="49" applyFont="1" applyBorder="1" applyAlignment="1">
      <alignment vertical="center" shrinkToFit="1"/>
      <protection/>
    </xf>
    <xf numFmtId="38" fontId="8" fillId="0" borderId="46" xfId="49" applyFont="1" applyBorder="1" applyAlignment="1">
      <alignment vertical="center" shrinkToFit="1"/>
      <protection/>
    </xf>
    <xf numFmtId="38" fontId="8" fillId="0" borderId="70" xfId="49" applyFont="1" applyBorder="1" applyAlignment="1">
      <alignment vertical="center" shrinkToFit="1"/>
      <protection/>
    </xf>
    <xf numFmtId="38" fontId="8" fillId="0" borderId="71" xfId="49" applyFont="1" applyBorder="1" applyAlignment="1">
      <alignment vertical="center" shrinkToFit="1"/>
      <protection/>
    </xf>
    <xf numFmtId="38" fontId="8" fillId="0" borderId="66" xfId="49" applyFont="1" applyBorder="1" applyAlignment="1">
      <alignment vertical="center" shrinkToFit="1"/>
      <protection/>
    </xf>
    <xf numFmtId="38" fontId="8" fillId="0" borderId="67" xfId="49" applyFont="1" applyBorder="1" applyAlignment="1">
      <alignment vertical="center" shrinkToFit="1"/>
      <protection/>
    </xf>
    <xf numFmtId="38" fontId="8" fillId="0" borderId="72" xfId="49" applyFont="1" applyBorder="1" applyAlignment="1">
      <alignment vertical="center" shrinkToFit="1"/>
      <protection/>
    </xf>
    <xf numFmtId="38" fontId="8" fillId="0" borderId="22" xfId="49" applyFont="1" applyBorder="1" applyAlignment="1">
      <alignment vertical="center" shrinkToFit="1"/>
      <protection/>
    </xf>
    <xf numFmtId="38" fontId="8" fillId="0" borderId="23" xfId="49" applyFont="1" applyBorder="1" applyAlignment="1">
      <alignment vertical="center" shrinkToFit="1"/>
      <protection/>
    </xf>
    <xf numFmtId="38" fontId="8" fillId="0" borderId="24" xfId="49" applyFont="1" applyBorder="1" applyAlignment="1">
      <alignment vertical="center" shrinkToFit="1"/>
      <protection/>
    </xf>
    <xf numFmtId="38" fontId="8" fillId="0" borderId="32" xfId="49" applyFont="1" applyBorder="1" applyAlignment="1">
      <alignment vertical="center" shrinkToFit="1"/>
      <protection/>
    </xf>
    <xf numFmtId="38" fontId="8" fillId="0" borderId="32" xfId="49" applyFont="1" applyBorder="1" applyAlignment="1">
      <alignment horizontal="right" vertical="center" shrinkToFit="1"/>
      <protection/>
    </xf>
    <xf numFmtId="38" fontId="10" fillId="0" borderId="11" xfId="49" applyFont="1" applyFill="1" applyBorder="1" applyAlignment="1">
      <alignment vertical="center"/>
      <protection/>
    </xf>
    <xf numFmtId="38" fontId="10" fillId="0" borderId="0" xfId="49" applyFont="1" applyAlignment="1">
      <alignment vertical="center"/>
      <protection/>
    </xf>
    <xf numFmtId="38" fontId="10" fillId="0" borderId="13" xfId="49" applyFont="1" applyFill="1" applyBorder="1" applyAlignment="1">
      <alignment vertical="center"/>
      <protection/>
    </xf>
    <xf numFmtId="38" fontId="9" fillId="33" borderId="52" xfId="49" applyFont="1" applyFill="1" applyBorder="1" applyAlignment="1">
      <alignment vertical="center"/>
      <protection/>
    </xf>
    <xf numFmtId="38" fontId="8" fillId="0" borderId="61" xfId="49" applyFont="1" applyFill="1" applyBorder="1" applyAlignment="1">
      <alignment horizontal="center" vertical="center"/>
      <protection/>
    </xf>
    <xf numFmtId="38" fontId="8" fillId="0" borderId="60" xfId="49" applyFont="1" applyFill="1" applyBorder="1" applyAlignment="1">
      <alignment horizontal="center" vertical="center"/>
      <protection/>
    </xf>
    <xf numFmtId="38" fontId="8" fillId="0" borderId="30" xfId="49" applyFont="1" applyFill="1" applyBorder="1" applyAlignment="1">
      <alignment horizontal="center" vertical="center"/>
      <protection/>
    </xf>
    <xf numFmtId="38" fontId="8" fillId="0" borderId="14" xfId="49" applyFont="1" applyFill="1" applyBorder="1" applyAlignment="1">
      <alignment horizontal="center" vertical="center"/>
      <protection/>
    </xf>
    <xf numFmtId="38" fontId="8" fillId="0" borderId="30" xfId="49" applyFont="1" applyFill="1" applyBorder="1" applyAlignment="1">
      <alignment vertical="center"/>
      <protection/>
    </xf>
    <xf numFmtId="0" fontId="14" fillId="0" borderId="77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 wrapText="1"/>
    </xf>
    <xf numFmtId="38" fontId="8" fillId="35" borderId="37" xfId="51" applyFont="1" applyFill="1" applyBorder="1" applyAlignment="1">
      <alignment vertical="center"/>
    </xf>
    <xf numFmtId="38" fontId="8" fillId="35" borderId="23" xfId="51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  <protection/>
    </xf>
    <xf numFmtId="38" fontId="15" fillId="0" borderId="31" xfId="49" applyFont="1" applyFill="1" applyBorder="1" applyAlignment="1">
      <alignment horizontal="right" vertical="center" wrapText="1"/>
      <protection/>
    </xf>
    <xf numFmtId="38" fontId="8" fillId="0" borderId="33" xfId="49" applyFont="1" applyFill="1" applyBorder="1" applyAlignment="1">
      <alignment vertical="center"/>
      <protection/>
    </xf>
    <xf numFmtId="38" fontId="8" fillId="0" borderId="31" xfId="49" applyFont="1" applyFill="1" applyBorder="1" applyAlignment="1">
      <alignment vertical="center"/>
      <protection/>
    </xf>
    <xf numFmtId="38" fontId="15" fillId="0" borderId="61" xfId="49" applyFont="1" applyFill="1" applyBorder="1" applyAlignment="1">
      <alignment vertical="center" wrapText="1"/>
      <protection/>
    </xf>
    <xf numFmtId="38" fontId="15" fillId="0" borderId="41" xfId="49" applyFont="1" applyFill="1" applyBorder="1" applyAlignment="1">
      <alignment vertical="center" wrapText="1"/>
      <protection/>
    </xf>
    <xf numFmtId="38" fontId="14" fillId="0" borderId="31" xfId="49" applyFont="1" applyFill="1" applyBorder="1" applyAlignment="1">
      <alignment horizontal="right" vertical="center" wrapText="1"/>
      <protection/>
    </xf>
    <xf numFmtId="38" fontId="14" fillId="0" borderId="14" xfId="49" applyFont="1" applyFill="1" applyBorder="1" applyAlignment="1">
      <alignment horizontal="right" vertical="center" wrapText="1"/>
      <protection/>
    </xf>
    <xf numFmtId="38" fontId="15" fillId="0" borderId="14" xfId="49" applyFont="1" applyFill="1" applyBorder="1" applyAlignment="1">
      <alignment horizontal="right" vertical="center" wrapText="1"/>
      <protection/>
    </xf>
    <xf numFmtId="38" fontId="8" fillId="0" borderId="18" xfId="49" applyFont="1" applyFill="1" applyBorder="1" applyAlignment="1">
      <alignment vertical="center" wrapText="1"/>
      <protection/>
    </xf>
    <xf numFmtId="38" fontId="8" fillId="0" borderId="40" xfId="49" applyFont="1" applyFill="1" applyBorder="1" applyAlignment="1">
      <alignment vertical="center" wrapText="1"/>
      <protection/>
    </xf>
    <xf numFmtId="49" fontId="4" fillId="0" borderId="0" xfId="49" applyNumberFormat="1" applyFont="1" applyFill="1" applyAlignment="1">
      <alignment horizontal="center" vertical="center"/>
      <protection/>
    </xf>
    <xf numFmtId="49" fontId="4" fillId="0" borderId="0" xfId="49" applyNumberFormat="1" applyFont="1" applyFill="1" applyAlignment="1">
      <alignment horizontal="left" vertical="center"/>
      <protection/>
    </xf>
    <xf numFmtId="38" fontId="8" fillId="0" borderId="42" xfId="49" applyFont="1" applyFill="1" applyBorder="1" applyAlignment="1">
      <alignment vertical="center" wrapText="1"/>
      <protection/>
    </xf>
    <xf numFmtId="38" fontId="8" fillId="0" borderId="43" xfId="49" applyFont="1" applyFill="1" applyBorder="1" applyAlignment="1">
      <alignment vertical="center" wrapText="1"/>
      <protection/>
    </xf>
    <xf numFmtId="38" fontId="8" fillId="0" borderId="26" xfId="49" applyFont="1" applyFill="1" applyBorder="1" applyAlignment="1">
      <alignment vertical="center" wrapText="1"/>
      <protection/>
    </xf>
    <xf numFmtId="38" fontId="8" fillId="0" borderId="59" xfId="49" applyFont="1" applyFill="1" applyBorder="1" applyAlignment="1">
      <alignment vertical="center" wrapText="1"/>
      <protection/>
    </xf>
    <xf numFmtId="38" fontId="8" fillId="0" borderId="16" xfId="49" applyFont="1" applyFill="1" applyBorder="1" applyAlignment="1">
      <alignment vertical="center" wrapText="1"/>
      <protection/>
    </xf>
    <xf numFmtId="38" fontId="8" fillId="0" borderId="12" xfId="49" applyFont="1" applyFill="1" applyBorder="1" applyAlignment="1">
      <alignment vertical="center" wrapText="1"/>
      <protection/>
    </xf>
    <xf numFmtId="38" fontId="8" fillId="0" borderId="44" xfId="49" applyFont="1" applyFill="1" applyBorder="1" applyAlignment="1">
      <alignment vertical="center" wrapText="1"/>
      <protection/>
    </xf>
    <xf numFmtId="38" fontId="8" fillId="0" borderId="46" xfId="49" applyFont="1" applyFill="1" applyBorder="1" applyAlignment="1">
      <alignment vertical="center" wrapText="1"/>
      <protection/>
    </xf>
    <xf numFmtId="38" fontId="8" fillId="0" borderId="47" xfId="49" applyFont="1" applyFill="1" applyBorder="1" applyAlignment="1">
      <alignment horizontal="right" wrapText="1"/>
      <protection/>
    </xf>
    <xf numFmtId="38" fontId="8" fillId="0" borderId="48" xfId="49" applyFont="1" applyFill="1" applyBorder="1" applyAlignment="1">
      <alignment horizontal="right" wrapText="1"/>
      <protection/>
    </xf>
    <xf numFmtId="38" fontId="8" fillId="0" borderId="43" xfId="49" applyFont="1" applyFill="1" applyBorder="1" applyAlignment="1">
      <alignment horizontal="right" wrapText="1"/>
      <protection/>
    </xf>
    <xf numFmtId="38" fontId="8" fillId="0" borderId="18" xfId="49" applyFont="1" applyFill="1" applyBorder="1" applyAlignment="1">
      <alignment horizontal="right" wrapText="1"/>
      <protection/>
    </xf>
    <xf numFmtId="38" fontId="8" fillId="0" borderId="71" xfId="49" applyFont="1" applyFill="1" applyBorder="1" applyAlignment="1">
      <alignment horizontal="right" wrapText="1"/>
      <protection/>
    </xf>
    <xf numFmtId="38" fontId="8" fillId="0" borderId="66" xfId="49" applyFont="1" applyFill="1" applyBorder="1" applyAlignment="1">
      <alignment horizontal="right" wrapText="1"/>
      <protection/>
    </xf>
    <xf numFmtId="38" fontId="8" fillId="0" borderId="51" xfId="49" applyFont="1" applyFill="1" applyBorder="1" applyAlignment="1">
      <alignment horizontal="right" wrapText="1"/>
      <protection/>
    </xf>
    <xf numFmtId="38" fontId="8" fillId="0" borderId="40" xfId="49" applyFont="1" applyFill="1" applyBorder="1" applyAlignment="1">
      <alignment horizontal="right" wrapText="1"/>
      <protection/>
    </xf>
    <xf numFmtId="38" fontId="8" fillId="0" borderId="67" xfId="49" applyFont="1" applyFill="1" applyBorder="1" applyAlignment="1">
      <alignment horizontal="right" wrapText="1"/>
      <protection/>
    </xf>
    <xf numFmtId="38" fontId="8" fillId="0" borderId="41" xfId="49" applyFont="1" applyFill="1" applyBorder="1" applyAlignment="1">
      <alignment horizontal="center" vertical="center"/>
      <protection/>
    </xf>
    <xf numFmtId="183" fontId="8" fillId="0" borderId="37" xfId="0" applyNumberFormat="1" applyFont="1" applyFill="1" applyBorder="1" applyAlignment="1">
      <alignment vertical="center" shrinkToFit="1"/>
    </xf>
    <xf numFmtId="183" fontId="8" fillId="0" borderId="32" xfId="0" applyNumberFormat="1" applyFont="1" applyFill="1" applyBorder="1" applyAlignment="1">
      <alignment vertical="center" shrinkToFit="1"/>
    </xf>
    <xf numFmtId="183" fontId="8" fillId="0" borderId="23" xfId="0" applyNumberFormat="1" applyFont="1" applyFill="1" applyBorder="1" applyAlignment="1" applyProtection="1">
      <alignment vertical="center" shrinkToFit="1"/>
      <protection locked="0"/>
    </xf>
    <xf numFmtId="184" fontId="8" fillId="0" borderId="44" xfId="0" applyNumberFormat="1" applyFont="1" applyFill="1" applyBorder="1" applyAlignment="1">
      <alignment vertical="center"/>
    </xf>
    <xf numFmtId="184" fontId="8" fillId="0" borderId="40" xfId="0" applyNumberFormat="1" applyFont="1" applyFill="1" applyBorder="1" applyAlignment="1">
      <alignment vertical="center"/>
    </xf>
    <xf numFmtId="184" fontId="8" fillId="0" borderId="46" xfId="0" applyNumberFormat="1" applyFont="1" applyFill="1" applyBorder="1" applyAlignment="1">
      <alignment vertical="center"/>
    </xf>
    <xf numFmtId="184" fontId="8" fillId="0" borderId="24" xfId="0" applyNumberFormat="1" applyFont="1" applyFill="1" applyBorder="1" applyAlignment="1">
      <alignment vertical="center"/>
    </xf>
    <xf numFmtId="49" fontId="4" fillId="33" borderId="0" xfId="49" applyNumberFormat="1" applyFont="1" applyFill="1" applyAlignment="1">
      <alignment vertical="center"/>
      <protection/>
    </xf>
    <xf numFmtId="49" fontId="6" fillId="33" borderId="0" xfId="49" applyNumberFormat="1" applyFont="1" applyFill="1" applyAlignment="1">
      <alignment vertical="center"/>
      <protection/>
    </xf>
    <xf numFmtId="49" fontId="4" fillId="33" borderId="0" xfId="49" applyNumberFormat="1" applyFont="1" applyFill="1" applyAlignment="1">
      <alignment horizontal="center" vertical="center"/>
      <protection/>
    </xf>
    <xf numFmtId="49" fontId="6" fillId="33" borderId="0" xfId="49" applyNumberFormat="1" applyFont="1" applyFill="1" applyAlignment="1">
      <alignment horizontal="center" vertical="center"/>
      <protection/>
    </xf>
    <xf numFmtId="49" fontId="4" fillId="33" borderId="0" xfId="49" applyNumberFormat="1" applyFont="1" applyFill="1" applyAlignment="1">
      <alignment horizontal="left" vertical="center"/>
      <protection/>
    </xf>
    <xf numFmtId="38" fontId="8" fillId="33" borderId="42" xfId="49" applyFont="1" applyFill="1" applyBorder="1" applyAlignment="1">
      <alignment vertical="center"/>
      <protection/>
    </xf>
    <xf numFmtId="38" fontId="8" fillId="33" borderId="37" xfId="49" applyFont="1" applyFill="1" applyBorder="1" applyAlignment="1">
      <alignment vertical="center"/>
      <protection/>
    </xf>
    <xf numFmtId="38" fontId="8" fillId="33" borderId="36" xfId="49" applyFont="1" applyFill="1" applyBorder="1" applyAlignment="1">
      <alignment vertical="center"/>
      <protection/>
    </xf>
    <xf numFmtId="183" fontId="8" fillId="0" borderId="66" xfId="0" applyNumberFormat="1" applyFont="1" applyFill="1" applyBorder="1" applyAlignment="1" applyProtection="1">
      <alignment horizontal="right" vertical="center"/>
      <protection/>
    </xf>
    <xf numFmtId="183" fontId="8" fillId="0" borderId="18" xfId="0" applyNumberFormat="1" applyFont="1" applyFill="1" applyBorder="1" applyAlignment="1" applyProtection="1">
      <alignment horizontal="right" vertical="center"/>
      <protection/>
    </xf>
    <xf numFmtId="183" fontId="8" fillId="28" borderId="16" xfId="0" applyNumberFormat="1" applyFont="1" applyFill="1" applyBorder="1" applyAlignment="1" applyProtection="1">
      <alignment vertical="center"/>
      <protection locked="0"/>
    </xf>
    <xf numFmtId="183" fontId="8" fillId="28" borderId="18" xfId="0" applyNumberFormat="1" applyFont="1" applyFill="1" applyBorder="1" applyAlignment="1" applyProtection="1">
      <alignment vertical="center"/>
      <protection locked="0"/>
    </xf>
    <xf numFmtId="183" fontId="8" fillId="28" borderId="12" xfId="0" applyNumberFormat="1" applyFont="1" applyFill="1" applyBorder="1" applyAlignment="1" applyProtection="1">
      <alignment vertical="center"/>
      <protection locked="0"/>
    </xf>
    <xf numFmtId="183" fontId="8" fillId="28" borderId="66" xfId="0" applyNumberFormat="1" applyFont="1" applyFill="1" applyBorder="1" applyAlignment="1" applyProtection="1">
      <alignment vertical="center"/>
      <protection locked="0"/>
    </xf>
    <xf numFmtId="183" fontId="8" fillId="0" borderId="16" xfId="0" applyNumberFormat="1" applyFont="1" applyFill="1" applyBorder="1" applyAlignment="1">
      <alignment vertical="center"/>
    </xf>
    <xf numFmtId="183" fontId="8" fillId="0" borderId="18" xfId="0" applyNumberFormat="1" applyFont="1" applyFill="1" applyBorder="1" applyAlignment="1">
      <alignment vertical="center"/>
    </xf>
    <xf numFmtId="183" fontId="8" fillId="0" borderId="12" xfId="0" applyNumberFormat="1" applyFont="1" applyFill="1" applyBorder="1" applyAlignment="1">
      <alignment vertical="center"/>
    </xf>
    <xf numFmtId="183" fontId="8" fillId="0" borderId="66" xfId="0" applyNumberFormat="1" applyFont="1" applyFill="1" applyBorder="1" applyAlignment="1">
      <alignment vertical="center"/>
    </xf>
    <xf numFmtId="183" fontId="8" fillId="0" borderId="66" xfId="0" applyNumberFormat="1" applyFont="1" applyFill="1" applyBorder="1" applyAlignment="1" applyProtection="1">
      <alignment vertical="center"/>
      <protection locked="0"/>
    </xf>
    <xf numFmtId="183" fontId="8" fillId="0" borderId="44" xfId="0" applyNumberFormat="1" applyFont="1" applyFill="1" applyBorder="1" applyAlignment="1">
      <alignment vertical="center"/>
    </xf>
    <xf numFmtId="183" fontId="8" fillId="0" borderId="40" xfId="0" applyNumberFormat="1" applyFont="1" applyFill="1" applyBorder="1" applyAlignment="1">
      <alignment vertical="center"/>
    </xf>
    <xf numFmtId="183" fontId="8" fillId="0" borderId="46" xfId="0" applyNumberFormat="1" applyFont="1" applyFill="1" applyBorder="1" applyAlignment="1">
      <alignment vertical="center"/>
    </xf>
    <xf numFmtId="183" fontId="8" fillId="0" borderId="67" xfId="0" applyNumberFormat="1" applyFont="1" applyFill="1" applyBorder="1" applyAlignment="1">
      <alignment vertical="center"/>
    </xf>
    <xf numFmtId="183" fontId="8" fillId="28" borderId="48" xfId="0" applyNumberFormat="1" applyFont="1" applyFill="1" applyBorder="1" applyAlignment="1" applyProtection="1">
      <alignment vertical="center"/>
      <protection locked="0"/>
    </xf>
    <xf numFmtId="183" fontId="8" fillId="0" borderId="48" xfId="0" applyNumberFormat="1" applyFont="1" applyFill="1" applyBorder="1" applyAlignment="1" applyProtection="1">
      <alignment vertical="center"/>
      <protection locked="0"/>
    </xf>
    <xf numFmtId="183" fontId="8" fillId="0" borderId="28" xfId="0" applyNumberFormat="1" applyFont="1" applyFill="1" applyBorder="1" applyAlignment="1" applyProtection="1">
      <alignment vertical="center"/>
      <protection locked="0"/>
    </xf>
    <xf numFmtId="183" fontId="8" fillId="0" borderId="57" xfId="0" applyNumberFormat="1" applyFont="1" applyFill="1" applyBorder="1" applyAlignment="1" applyProtection="1">
      <alignment vertical="center"/>
      <protection locked="0"/>
    </xf>
    <xf numFmtId="183" fontId="8" fillId="0" borderId="76" xfId="0" applyNumberFormat="1" applyFont="1" applyFill="1" applyBorder="1" applyAlignment="1" applyProtection="1">
      <alignment vertical="center"/>
      <protection locked="0"/>
    </xf>
    <xf numFmtId="183" fontId="8" fillId="0" borderId="78" xfId="0" applyNumberFormat="1" applyFont="1" applyFill="1" applyBorder="1" applyAlignment="1" applyProtection="1">
      <alignment vertical="center"/>
      <protection locked="0"/>
    </xf>
    <xf numFmtId="183" fontId="8" fillId="0" borderId="36" xfId="0" applyNumberFormat="1" applyFont="1" applyFill="1" applyBorder="1" applyAlignment="1" applyProtection="1">
      <alignment vertical="center"/>
      <protection locked="0"/>
    </xf>
    <xf numFmtId="183" fontId="8" fillId="28" borderId="45" xfId="0" applyNumberFormat="1" applyFont="1" applyFill="1" applyBorder="1" applyAlignment="1" applyProtection="1">
      <alignment vertical="center"/>
      <protection locked="0"/>
    </xf>
    <xf numFmtId="183" fontId="8" fillId="28" borderId="41" xfId="0" applyNumberFormat="1" applyFont="1" applyFill="1" applyBorder="1" applyAlignment="1" applyProtection="1">
      <alignment vertical="center"/>
      <protection locked="0"/>
    </xf>
    <xf numFmtId="183" fontId="8" fillId="28" borderId="34" xfId="0" applyNumberFormat="1" applyFont="1" applyFill="1" applyBorder="1" applyAlignment="1" applyProtection="1">
      <alignment vertical="center"/>
      <protection locked="0"/>
    </xf>
    <xf numFmtId="183" fontId="8" fillId="28" borderId="65" xfId="0" applyNumberFormat="1" applyFont="1" applyFill="1" applyBorder="1" applyAlignment="1" applyProtection="1">
      <alignment vertical="center"/>
      <protection locked="0"/>
    </xf>
    <xf numFmtId="183" fontId="8" fillId="0" borderId="25" xfId="0" applyNumberFormat="1" applyFont="1" applyFill="1" applyBorder="1" applyAlignment="1">
      <alignment horizontal="right" vertical="center"/>
    </xf>
    <xf numFmtId="183" fontId="8" fillId="0" borderId="73" xfId="0" applyNumberFormat="1" applyFont="1" applyFill="1" applyBorder="1" applyAlignment="1">
      <alignment vertical="center"/>
    </xf>
    <xf numFmtId="183" fontId="8" fillId="0" borderId="28" xfId="0" applyNumberFormat="1" applyFont="1" applyFill="1" applyBorder="1" applyAlignment="1">
      <alignment vertical="center"/>
    </xf>
    <xf numFmtId="183" fontId="8" fillId="0" borderId="78" xfId="0" applyNumberFormat="1" applyFont="1" applyFill="1" applyBorder="1" applyAlignment="1">
      <alignment vertical="center"/>
    </xf>
    <xf numFmtId="183" fontId="8" fillId="0" borderId="76" xfId="0" applyNumberFormat="1" applyFont="1" applyFill="1" applyBorder="1" applyAlignment="1">
      <alignment vertical="center"/>
    </xf>
    <xf numFmtId="183" fontId="8" fillId="0" borderId="60" xfId="0" applyNumberFormat="1" applyFont="1" applyFill="1" applyBorder="1" applyAlignment="1">
      <alignment vertical="center"/>
    </xf>
    <xf numFmtId="189" fontId="8" fillId="28" borderId="16" xfId="0" applyNumberFormat="1" applyFont="1" applyFill="1" applyBorder="1" applyAlignment="1" applyProtection="1">
      <alignment vertical="center"/>
      <protection locked="0"/>
    </xf>
    <xf numFmtId="183" fontId="8" fillId="28" borderId="69" xfId="0" applyNumberFormat="1" applyFont="1" applyFill="1" applyBorder="1" applyAlignment="1" applyProtection="1">
      <alignment vertical="center"/>
      <protection locked="0"/>
    </xf>
    <xf numFmtId="183" fontId="8" fillId="28" borderId="44" xfId="0" applyNumberFormat="1" applyFont="1" applyFill="1" applyBorder="1" applyAlignment="1" applyProtection="1">
      <alignment vertical="center"/>
      <protection locked="0"/>
    </xf>
    <xf numFmtId="183" fontId="8" fillId="28" borderId="68" xfId="0" applyNumberFormat="1" applyFont="1" applyFill="1" applyBorder="1" applyAlignment="1" applyProtection="1">
      <alignment vertical="center"/>
      <protection locked="0"/>
    </xf>
    <xf numFmtId="183" fontId="8" fillId="28" borderId="40" xfId="0" applyNumberFormat="1" applyFont="1" applyFill="1" applyBorder="1" applyAlignment="1" applyProtection="1">
      <alignment vertical="center"/>
      <protection locked="0"/>
    </xf>
    <xf numFmtId="183" fontId="8" fillId="28" borderId="70" xfId="0" applyNumberFormat="1" applyFont="1" applyFill="1" applyBorder="1" applyAlignment="1" applyProtection="1">
      <alignment vertical="center"/>
      <protection locked="0"/>
    </xf>
    <xf numFmtId="183" fontId="8" fillId="28" borderId="46" xfId="0" applyNumberFormat="1" applyFont="1" applyFill="1" applyBorder="1" applyAlignment="1" applyProtection="1">
      <alignment vertical="center"/>
      <protection locked="0"/>
    </xf>
    <xf numFmtId="183" fontId="8" fillId="28" borderId="72" xfId="0" applyNumberFormat="1" applyFont="1" applyFill="1" applyBorder="1" applyAlignment="1" applyProtection="1">
      <alignment vertical="center"/>
      <protection locked="0"/>
    </xf>
    <xf numFmtId="183" fontId="8" fillId="28" borderId="67" xfId="0" applyNumberFormat="1" applyFont="1" applyFill="1" applyBorder="1" applyAlignment="1" applyProtection="1">
      <alignment vertical="center"/>
      <protection locked="0"/>
    </xf>
    <xf numFmtId="187" fontId="8" fillId="0" borderId="23" xfId="0" applyNumberFormat="1" applyFont="1" applyFill="1" applyBorder="1" applyAlignment="1" applyProtection="1">
      <alignment vertical="center"/>
      <protection locked="0"/>
    </xf>
    <xf numFmtId="183" fontId="8" fillId="0" borderId="60" xfId="0" applyNumberFormat="1" applyFont="1" applyFill="1" applyBorder="1" applyAlignment="1" applyProtection="1">
      <alignment vertical="center"/>
      <protection locked="0"/>
    </xf>
    <xf numFmtId="183" fontId="8" fillId="0" borderId="63" xfId="0" applyNumberFormat="1" applyFont="1" applyFill="1" applyBorder="1" applyAlignment="1" applyProtection="1">
      <alignment vertical="center"/>
      <protection locked="0"/>
    </xf>
    <xf numFmtId="187" fontId="8" fillId="28" borderId="48" xfId="0" applyNumberFormat="1" applyFont="1" applyFill="1" applyBorder="1" applyAlignment="1" applyProtection="1">
      <alignment vertical="center"/>
      <protection locked="0"/>
    </xf>
    <xf numFmtId="183" fontId="8" fillId="28" borderId="57" xfId="0" applyNumberFormat="1" applyFont="1" applyFill="1" applyBorder="1" applyAlignment="1" applyProtection="1">
      <alignment vertical="center"/>
      <protection locked="0"/>
    </xf>
    <xf numFmtId="187" fontId="8" fillId="28" borderId="18" xfId="0" applyNumberFormat="1" applyFont="1" applyFill="1" applyBorder="1" applyAlignment="1" applyProtection="1">
      <alignment vertical="center"/>
      <protection locked="0"/>
    </xf>
    <xf numFmtId="183" fontId="8" fillId="28" borderId="60" xfId="0" applyNumberFormat="1" applyFont="1" applyFill="1" applyBorder="1" applyAlignment="1" applyProtection="1">
      <alignment vertical="center"/>
      <protection locked="0"/>
    </xf>
    <xf numFmtId="187" fontId="8" fillId="28" borderId="12" xfId="0" applyNumberFormat="1" applyFont="1" applyFill="1" applyBorder="1" applyAlignment="1" applyProtection="1">
      <alignment vertical="center"/>
      <protection locked="0"/>
    </xf>
    <xf numFmtId="183" fontId="8" fillId="28" borderId="63" xfId="0" applyNumberFormat="1" applyFont="1" applyFill="1" applyBorder="1" applyAlignment="1" applyProtection="1">
      <alignment vertical="center"/>
      <protection locked="0"/>
    </xf>
    <xf numFmtId="187" fontId="8" fillId="28" borderId="66" xfId="0" applyNumberFormat="1" applyFont="1" applyFill="1" applyBorder="1" applyAlignment="1" applyProtection="1">
      <alignment vertical="center"/>
      <protection locked="0"/>
    </xf>
    <xf numFmtId="183" fontId="8" fillId="28" borderId="78" xfId="0" applyNumberFormat="1" applyFont="1" applyFill="1" applyBorder="1" applyAlignment="1" applyProtection="1">
      <alignment vertical="center"/>
      <protection locked="0"/>
    </xf>
    <xf numFmtId="187" fontId="8" fillId="28" borderId="16" xfId="0" applyNumberFormat="1" applyFont="1" applyFill="1" applyBorder="1" applyAlignment="1" applyProtection="1">
      <alignment vertical="center"/>
      <protection locked="0"/>
    </xf>
    <xf numFmtId="187" fontId="8" fillId="0" borderId="23" xfId="0" applyNumberFormat="1" applyFont="1" applyFill="1" applyBorder="1" applyAlignment="1">
      <alignment vertical="center"/>
    </xf>
    <xf numFmtId="183" fontId="8" fillId="34" borderId="16" xfId="0" applyNumberFormat="1" applyFont="1" applyFill="1" applyBorder="1" applyAlignment="1" applyProtection="1">
      <alignment vertical="center"/>
      <protection locked="0"/>
    </xf>
    <xf numFmtId="183" fontId="8" fillId="34" borderId="18" xfId="0" applyNumberFormat="1" applyFont="1" applyFill="1" applyBorder="1" applyAlignment="1" applyProtection="1">
      <alignment vertical="center"/>
      <protection locked="0"/>
    </xf>
    <xf numFmtId="183" fontId="8" fillId="34" borderId="12" xfId="0" applyNumberFormat="1" applyFont="1" applyFill="1" applyBorder="1" applyAlignment="1" applyProtection="1">
      <alignment vertical="center"/>
      <protection locked="0"/>
    </xf>
    <xf numFmtId="183" fontId="8" fillId="34" borderId="66" xfId="0" applyNumberFormat="1" applyFont="1" applyFill="1" applyBorder="1" applyAlignment="1" applyProtection="1">
      <alignment vertical="center"/>
      <protection locked="0"/>
    </xf>
    <xf numFmtId="183" fontId="8" fillId="34" borderId="23" xfId="0" applyNumberFormat="1" applyFont="1" applyFill="1" applyBorder="1" applyAlignment="1" applyProtection="1">
      <alignment vertical="center"/>
      <protection locked="0"/>
    </xf>
    <xf numFmtId="183" fontId="8" fillId="34" borderId="23" xfId="0" applyNumberFormat="1" applyFont="1" applyFill="1" applyBorder="1" applyAlignment="1">
      <alignment vertical="center"/>
    </xf>
    <xf numFmtId="183" fontId="8" fillId="0" borderId="16" xfId="0" applyNumberFormat="1" applyFont="1" applyBorder="1" applyAlignment="1">
      <alignment vertical="center"/>
    </xf>
    <xf numFmtId="183" fontId="8" fillId="0" borderId="44" xfId="0" applyNumberFormat="1" applyFont="1" applyBorder="1" applyAlignment="1">
      <alignment vertical="center"/>
    </xf>
    <xf numFmtId="183" fontId="8" fillId="0" borderId="18" xfId="0" applyNumberFormat="1" applyFont="1" applyBorder="1" applyAlignment="1">
      <alignment vertical="center"/>
    </xf>
    <xf numFmtId="183" fontId="8" fillId="0" borderId="12" xfId="0" applyNumberFormat="1" applyFont="1" applyBorder="1" applyAlignment="1">
      <alignment vertical="center"/>
    </xf>
    <xf numFmtId="38" fontId="8" fillId="0" borderId="45" xfId="49" applyFont="1" applyBorder="1" applyAlignment="1">
      <alignment vertical="center" shrinkToFit="1"/>
      <protection/>
    </xf>
    <xf numFmtId="38" fontId="8" fillId="0" borderId="41" xfId="49" applyFont="1" applyBorder="1" applyAlignment="1">
      <alignment vertical="center" shrinkToFit="1"/>
      <protection/>
    </xf>
    <xf numFmtId="38" fontId="8" fillId="0" borderId="34" xfId="49" applyFont="1" applyBorder="1" applyAlignment="1">
      <alignment vertical="center" shrinkToFit="1"/>
      <protection/>
    </xf>
    <xf numFmtId="38" fontId="8" fillId="0" borderId="65" xfId="49" applyFont="1" applyBorder="1" applyAlignment="1">
      <alignment vertical="center" shrinkToFit="1"/>
      <protection/>
    </xf>
    <xf numFmtId="38" fontId="8" fillId="0" borderId="25" xfId="49" applyFont="1" applyBorder="1" applyAlignment="1">
      <alignment vertical="center" shrinkToFit="1"/>
      <protection/>
    </xf>
    <xf numFmtId="38" fontId="8" fillId="0" borderId="48" xfId="49" applyFont="1" applyBorder="1" applyAlignment="1">
      <alignment vertical="center" shrinkToFit="1"/>
      <protection/>
    </xf>
    <xf numFmtId="38" fontId="8" fillId="0" borderId="23" xfId="49" applyFont="1" applyBorder="1" applyAlignment="1">
      <alignment horizontal="right" vertical="center" shrinkToFit="1"/>
      <protection/>
    </xf>
    <xf numFmtId="183" fontId="8" fillId="28" borderId="42" xfId="0" applyNumberFormat="1" applyFont="1" applyFill="1" applyBorder="1" applyAlignment="1">
      <alignment horizontal="center" vertical="center"/>
    </xf>
    <xf numFmtId="183" fontId="8" fillId="28" borderId="16" xfId="0" applyNumberFormat="1" applyFont="1" applyFill="1" applyBorder="1" applyAlignment="1">
      <alignment horizontal="center" vertical="center"/>
    </xf>
    <xf numFmtId="183" fontId="8" fillId="28" borderId="16" xfId="0" applyNumberFormat="1" applyFont="1" applyFill="1" applyBorder="1" applyAlignment="1" applyProtection="1">
      <alignment horizontal="center" vertical="center"/>
      <protection locked="0"/>
    </xf>
    <xf numFmtId="183" fontId="8" fillId="28" borderId="56" xfId="0" applyNumberFormat="1" applyFont="1" applyFill="1" applyBorder="1" applyAlignment="1" applyProtection="1">
      <alignment horizontal="center" vertical="center"/>
      <protection locked="0"/>
    </xf>
    <xf numFmtId="183" fontId="8" fillId="28" borderId="48" xfId="0" applyNumberFormat="1" applyFont="1" applyFill="1" applyBorder="1" applyAlignment="1" applyProtection="1">
      <alignment horizontal="center" vertical="center"/>
      <protection locked="0"/>
    </xf>
    <xf numFmtId="183" fontId="17" fillId="34" borderId="45" xfId="0" applyNumberFormat="1" applyFont="1" applyFill="1" applyBorder="1" applyAlignment="1" applyProtection="1">
      <alignment vertical="center"/>
      <protection locked="0"/>
    </xf>
    <xf numFmtId="183" fontId="8" fillId="28" borderId="43" xfId="0" applyNumberFormat="1" applyFont="1" applyFill="1" applyBorder="1" applyAlignment="1">
      <alignment horizontal="center" vertical="center"/>
    </xf>
    <xf numFmtId="183" fontId="8" fillId="28" borderId="18" xfId="0" applyNumberFormat="1" applyFont="1" applyFill="1" applyBorder="1" applyAlignment="1">
      <alignment horizontal="center" vertical="center"/>
    </xf>
    <xf numFmtId="183" fontId="8" fillId="28" borderId="18" xfId="0" applyNumberFormat="1" applyFont="1" applyFill="1" applyBorder="1" applyAlignment="1" applyProtection="1">
      <alignment horizontal="center" vertical="center"/>
      <protection locked="0"/>
    </xf>
    <xf numFmtId="183" fontId="8" fillId="28" borderId="59" xfId="0" applyNumberFormat="1" applyFont="1" applyFill="1" applyBorder="1" applyAlignment="1" applyProtection="1">
      <alignment horizontal="center" vertical="center"/>
      <protection locked="0"/>
    </xf>
    <xf numFmtId="183" fontId="17" fillId="34" borderId="41" xfId="0" applyNumberFormat="1" applyFont="1" applyFill="1" applyBorder="1" applyAlignment="1" applyProtection="1">
      <alignment vertical="center"/>
      <protection locked="0"/>
    </xf>
    <xf numFmtId="183" fontId="8" fillId="28" borderId="62" xfId="0" applyNumberFormat="1" applyFont="1" applyFill="1" applyBorder="1" applyAlignment="1" applyProtection="1">
      <alignment horizontal="center" vertical="center"/>
      <protection locked="0"/>
    </xf>
    <xf numFmtId="183" fontId="8" fillId="28" borderId="12" xfId="0" applyNumberFormat="1" applyFont="1" applyFill="1" applyBorder="1" applyAlignment="1" applyProtection="1">
      <alignment horizontal="center" vertical="center"/>
      <protection locked="0"/>
    </xf>
    <xf numFmtId="183" fontId="17" fillId="34" borderId="34" xfId="0" applyNumberFormat="1" applyFont="1" applyFill="1" applyBorder="1" applyAlignment="1" applyProtection="1">
      <alignment vertical="center"/>
      <protection locked="0"/>
    </xf>
    <xf numFmtId="183" fontId="8" fillId="28" borderId="26" xfId="0" applyNumberFormat="1" applyFont="1" applyFill="1" applyBorder="1" applyAlignment="1">
      <alignment horizontal="center" vertical="center"/>
    </xf>
    <xf numFmtId="183" fontId="8" fillId="28" borderId="12" xfId="0" applyNumberFormat="1" applyFont="1" applyFill="1" applyBorder="1" applyAlignment="1">
      <alignment horizontal="center" vertical="center"/>
    </xf>
    <xf numFmtId="183" fontId="8" fillId="28" borderId="71" xfId="0" applyNumberFormat="1" applyFont="1" applyFill="1" applyBorder="1" applyAlignment="1">
      <alignment horizontal="center" vertical="center"/>
    </xf>
    <xf numFmtId="183" fontId="8" fillId="28" borderId="66" xfId="0" applyNumberFormat="1" applyFont="1" applyFill="1" applyBorder="1" applyAlignment="1">
      <alignment horizontal="center" vertical="center"/>
    </xf>
    <xf numFmtId="183" fontId="8" fillId="28" borderId="66" xfId="0" applyNumberFormat="1" applyFont="1" applyFill="1" applyBorder="1" applyAlignment="1" applyProtection="1">
      <alignment horizontal="center" vertical="center"/>
      <protection locked="0"/>
    </xf>
    <xf numFmtId="183" fontId="8" fillId="28" borderId="79" xfId="0" applyNumberFormat="1" applyFont="1" applyFill="1" applyBorder="1" applyAlignment="1" applyProtection="1">
      <alignment horizontal="center" vertical="center"/>
      <protection locked="0"/>
    </xf>
    <xf numFmtId="183" fontId="17" fillId="34" borderId="65" xfId="0" applyNumberFormat="1" applyFont="1" applyFill="1" applyBorder="1" applyAlignment="1" applyProtection="1">
      <alignment vertical="center"/>
      <protection locked="0"/>
    </xf>
    <xf numFmtId="183" fontId="8" fillId="0" borderId="22" xfId="0" applyNumberFormat="1" applyFont="1" applyFill="1" applyBorder="1" applyAlignment="1">
      <alignment horizontal="center" vertical="center"/>
    </xf>
    <xf numFmtId="183" fontId="8" fillId="0" borderId="23" xfId="0" applyNumberFormat="1" applyFont="1" applyFill="1" applyBorder="1" applyAlignment="1">
      <alignment horizontal="center" vertical="center"/>
    </xf>
    <xf numFmtId="183" fontId="8" fillId="0" borderId="37" xfId="0" applyNumberFormat="1" applyFont="1" applyFill="1" applyBorder="1" applyAlignment="1">
      <alignment horizontal="center" vertical="center"/>
    </xf>
    <xf numFmtId="183" fontId="8" fillId="0" borderId="25" xfId="0" applyNumberFormat="1" applyFont="1" applyFill="1" applyBorder="1" applyAlignment="1">
      <alignment horizontal="center" vertical="center"/>
    </xf>
    <xf numFmtId="183" fontId="8" fillId="0" borderId="22" xfId="0" applyNumberFormat="1" applyFont="1" applyFill="1" applyBorder="1" applyAlignment="1" applyProtection="1">
      <alignment horizontal="center" vertical="center"/>
      <protection locked="0"/>
    </xf>
    <xf numFmtId="183" fontId="8" fillId="35" borderId="23" xfId="0" applyNumberFormat="1" applyFont="1" applyFill="1" applyBorder="1" applyAlignment="1" applyProtection="1">
      <alignment vertical="center"/>
      <protection locked="0"/>
    </xf>
    <xf numFmtId="183" fontId="8" fillId="0" borderId="23" xfId="0" applyNumberFormat="1" applyFont="1" applyFill="1" applyBorder="1" applyAlignment="1" applyProtection="1">
      <alignment horizontal="center" vertical="center"/>
      <protection locked="0"/>
    </xf>
    <xf numFmtId="183" fontId="17" fillId="35" borderId="37" xfId="0" applyNumberFormat="1" applyFont="1" applyFill="1" applyBorder="1" applyAlignment="1" applyProtection="1">
      <alignment vertical="center"/>
      <protection locked="0"/>
    </xf>
    <xf numFmtId="183" fontId="8" fillId="0" borderId="37" xfId="0" applyNumberFormat="1" applyFont="1" applyFill="1" applyBorder="1" applyAlignment="1" applyProtection="1">
      <alignment horizontal="center" vertical="center"/>
      <protection locked="0"/>
    </xf>
    <xf numFmtId="183" fontId="17" fillId="34" borderId="25" xfId="0" applyNumberFormat="1" applyFont="1" applyFill="1" applyBorder="1" applyAlignment="1" applyProtection="1">
      <alignment vertical="center"/>
      <protection locked="0"/>
    </xf>
    <xf numFmtId="183" fontId="8" fillId="0" borderId="38" xfId="0" applyNumberFormat="1" applyFont="1" applyFill="1" applyBorder="1" applyAlignment="1">
      <alignment horizontal="center" vertical="center"/>
    </xf>
    <xf numFmtId="183" fontId="8" fillId="35" borderId="23" xfId="0" applyNumberFormat="1" applyFont="1" applyFill="1" applyBorder="1" applyAlignment="1">
      <alignment vertical="center"/>
    </xf>
    <xf numFmtId="183" fontId="8" fillId="35" borderId="37" xfId="0" applyNumberFormat="1" applyFont="1" applyFill="1" applyBorder="1" applyAlignment="1">
      <alignment vertical="center"/>
    </xf>
    <xf numFmtId="183" fontId="17" fillId="34" borderId="25" xfId="0" applyNumberFormat="1" applyFont="1" applyFill="1" applyBorder="1" applyAlignment="1">
      <alignment vertical="center"/>
    </xf>
    <xf numFmtId="183" fontId="8" fillId="0" borderId="37" xfId="51" applyNumberFormat="1" applyFont="1" applyFill="1" applyBorder="1" applyAlignment="1">
      <alignment horizontal="center" vertical="center"/>
    </xf>
    <xf numFmtId="183" fontId="8" fillId="0" borderId="23" xfId="51" applyNumberFormat="1" applyFont="1" applyFill="1" applyBorder="1" applyAlignment="1">
      <alignment horizontal="center" vertical="center"/>
    </xf>
    <xf numFmtId="38" fontId="8" fillId="0" borderId="22" xfId="51" applyFont="1" applyFill="1" applyBorder="1" applyAlignment="1">
      <alignment horizontal="center" vertical="center"/>
    </xf>
    <xf numFmtId="38" fontId="8" fillId="0" borderId="23" xfId="51" applyFont="1" applyFill="1" applyBorder="1" applyAlignment="1">
      <alignment horizontal="center" vertical="center"/>
    </xf>
    <xf numFmtId="38" fontId="8" fillId="0" borderId="37" xfId="5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19" fillId="0" borderId="0" xfId="49" applyFont="1" applyFill="1" applyAlignment="1">
      <alignment vertical="center"/>
      <protection/>
    </xf>
    <xf numFmtId="0" fontId="19" fillId="0" borderId="0" xfId="0" applyFont="1" applyFill="1" applyAlignment="1">
      <alignment vertical="center"/>
    </xf>
    <xf numFmtId="38" fontId="19" fillId="0" borderId="0" xfId="49" applyFont="1" applyAlignment="1">
      <alignment vertical="center"/>
      <protection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8" fontId="10" fillId="0" borderId="0" xfId="49" applyFont="1" applyAlignment="1">
      <alignment horizontal="right" vertical="center"/>
      <protection/>
    </xf>
    <xf numFmtId="38" fontId="10" fillId="0" borderId="0" xfId="49" applyFont="1" applyFill="1" applyAlignment="1">
      <alignment vertical="center"/>
      <protection/>
    </xf>
    <xf numFmtId="38" fontId="10" fillId="0" borderId="0" xfId="49" applyFont="1" applyFill="1" applyAlignment="1">
      <alignment horizontal="right" vertical="center"/>
      <protection/>
    </xf>
    <xf numFmtId="38" fontId="10" fillId="0" borderId="0" xfId="49" applyFont="1" applyFill="1" applyBorder="1" applyAlignment="1">
      <alignment horizontal="right" vertical="center"/>
      <protection/>
    </xf>
    <xf numFmtId="38" fontId="19" fillId="0" borderId="0" xfId="49" applyFont="1" applyFill="1" applyBorder="1" applyAlignment="1">
      <alignment vertical="center"/>
      <protection/>
    </xf>
    <xf numFmtId="38" fontId="19" fillId="33" borderId="0" xfId="49" applyFont="1" applyFill="1" applyAlignment="1">
      <alignment vertical="center"/>
      <protection/>
    </xf>
    <xf numFmtId="38" fontId="10" fillId="33" borderId="0" xfId="49" applyFont="1" applyFill="1" applyAlignment="1">
      <alignment horizontal="right" vertical="center"/>
      <protection/>
    </xf>
    <xf numFmtId="0" fontId="10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189" fontId="19" fillId="0" borderId="0" xfId="0" applyNumberFormat="1" applyFont="1" applyFill="1" applyAlignment="1">
      <alignment vertical="center"/>
    </xf>
    <xf numFmtId="183" fontId="17" fillId="34" borderId="57" xfId="0" applyNumberFormat="1" applyFont="1" applyFill="1" applyBorder="1" applyAlignment="1" applyProtection="1">
      <alignment vertical="center"/>
      <protection locked="0"/>
    </xf>
    <xf numFmtId="183" fontId="17" fillId="34" borderId="60" xfId="0" applyNumberFormat="1" applyFont="1" applyFill="1" applyBorder="1" applyAlignment="1" applyProtection="1">
      <alignment vertical="center"/>
      <protection locked="0"/>
    </xf>
    <xf numFmtId="183" fontId="17" fillId="34" borderId="63" xfId="0" applyNumberFormat="1" applyFont="1" applyFill="1" applyBorder="1" applyAlignment="1" applyProtection="1">
      <alignment vertical="center"/>
      <protection locked="0"/>
    </xf>
    <xf numFmtId="183" fontId="17" fillId="34" borderId="78" xfId="0" applyNumberFormat="1" applyFont="1" applyFill="1" applyBorder="1" applyAlignment="1" applyProtection="1">
      <alignment vertical="center"/>
      <protection locked="0"/>
    </xf>
    <xf numFmtId="183" fontId="17" fillId="34" borderId="36" xfId="0" applyNumberFormat="1" applyFont="1" applyFill="1" applyBorder="1" applyAlignment="1" applyProtection="1">
      <alignment vertical="center"/>
      <protection locked="0"/>
    </xf>
    <xf numFmtId="183" fontId="17" fillId="34" borderId="36" xfId="0" applyNumberFormat="1" applyFont="1" applyFill="1" applyBorder="1" applyAlignment="1">
      <alignment vertical="center"/>
    </xf>
    <xf numFmtId="0" fontId="16" fillId="0" borderId="80" xfId="0" applyFont="1" applyFill="1" applyBorder="1" applyAlignment="1">
      <alignment horizontal="center" vertical="center" shrinkToFit="1"/>
    </xf>
    <xf numFmtId="0" fontId="16" fillId="0" borderId="77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left" vertical="center" shrinkToFit="1"/>
    </xf>
    <xf numFmtId="0" fontId="12" fillId="0" borderId="28" xfId="0" applyFont="1" applyFill="1" applyBorder="1" applyAlignment="1">
      <alignment horizontal="left" vertical="center" shrinkToFit="1"/>
    </xf>
    <xf numFmtId="0" fontId="12" fillId="0" borderId="30" xfId="0" applyFont="1" applyFill="1" applyBorder="1" applyAlignment="1">
      <alignment horizontal="left" vertical="center" shrinkToFit="1"/>
    </xf>
    <xf numFmtId="0" fontId="12" fillId="0" borderId="1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38" fontId="60" fillId="0" borderId="0" xfId="49" applyFont="1" applyFill="1" applyAlignment="1">
      <alignment vertical="center"/>
      <protection/>
    </xf>
    <xf numFmtId="38" fontId="8" fillId="0" borderId="0" xfId="49" applyFont="1" applyFill="1" applyAlignment="1">
      <alignment horizontal="center" vertical="center"/>
      <protection/>
    </xf>
    <xf numFmtId="38" fontId="8" fillId="0" borderId="0" xfId="49" applyFont="1" applyFill="1" applyAlignment="1">
      <alignment horizontal="center" vertical="center" shrinkToFit="1"/>
      <protection/>
    </xf>
    <xf numFmtId="38" fontId="19" fillId="0" borderId="0" xfId="0" applyNumberFormat="1" applyFont="1" applyFill="1" applyAlignment="1">
      <alignment vertical="center"/>
    </xf>
    <xf numFmtId="200" fontId="0" fillId="0" borderId="81" xfId="0" applyNumberFormat="1" applyBorder="1" applyAlignment="1">
      <alignment horizontal="center"/>
    </xf>
    <xf numFmtId="49" fontId="12" fillId="33" borderId="0" xfId="49" applyNumberFormat="1" applyFont="1" applyFill="1" applyAlignment="1">
      <alignment horizontal="center" vertical="center"/>
      <protection/>
    </xf>
    <xf numFmtId="49" fontId="12" fillId="33" borderId="0" xfId="49" applyNumberFormat="1" applyFont="1" applyFill="1" applyAlignment="1">
      <alignment horizontal="center" vertical="center" shrinkToFit="1"/>
      <protection/>
    </xf>
    <xf numFmtId="49" fontId="60" fillId="33" borderId="0" xfId="49" applyNumberFormat="1" applyFont="1" applyFill="1" applyAlignment="1">
      <alignment vertical="center"/>
      <protection/>
    </xf>
    <xf numFmtId="183" fontId="8" fillId="0" borderId="63" xfId="0" applyNumberFormat="1" applyFont="1" applyFill="1" applyBorder="1" applyAlignment="1">
      <alignment vertical="center"/>
    </xf>
    <xf numFmtId="183" fontId="8" fillId="0" borderId="25" xfId="0" applyNumberFormat="1" applyFont="1" applyFill="1" applyBorder="1" applyAlignment="1" applyProtection="1">
      <alignment horizontal="center" vertical="center"/>
      <protection locked="0"/>
    </xf>
    <xf numFmtId="189" fontId="8" fillId="0" borderId="23" xfId="0" applyNumberFormat="1" applyFont="1" applyFill="1" applyBorder="1" applyAlignment="1" applyProtection="1">
      <alignment vertical="center"/>
      <protection locked="0"/>
    </xf>
    <xf numFmtId="49" fontId="8" fillId="0" borderId="0" xfId="49" applyNumberFormat="1" applyFont="1" applyFill="1" applyAlignment="1">
      <alignment horizontal="center" vertical="center"/>
      <protection/>
    </xf>
    <xf numFmtId="38" fontId="8" fillId="0" borderId="0" xfId="49" applyFont="1" applyFill="1" applyAlignment="1" quotePrefix="1">
      <alignment horizontal="center" vertical="center"/>
      <protection/>
    </xf>
    <xf numFmtId="183" fontId="8" fillId="28" borderId="18" xfId="0" applyNumberFormat="1" applyFont="1" applyFill="1" applyBorder="1" applyAlignment="1" applyProtection="1">
      <alignment vertical="center"/>
      <protection locked="0"/>
    </xf>
    <xf numFmtId="183" fontId="8" fillId="28" borderId="40" xfId="0" applyNumberFormat="1" applyFont="1" applyFill="1" applyBorder="1" applyAlignment="1" applyProtection="1">
      <alignment vertical="center"/>
      <protection locked="0"/>
    </xf>
    <xf numFmtId="183" fontId="8" fillId="28" borderId="16" xfId="0" applyNumberFormat="1" applyFont="1" applyFill="1" applyBorder="1" applyAlignment="1" applyProtection="1">
      <alignment vertical="center"/>
      <protection locked="0"/>
    </xf>
    <xf numFmtId="183" fontId="8" fillId="28" borderId="12" xfId="0" applyNumberFormat="1" applyFont="1" applyFill="1" applyBorder="1" applyAlignment="1" applyProtection="1">
      <alignment vertical="center"/>
      <protection locked="0"/>
    </xf>
    <xf numFmtId="189" fontId="8" fillId="28" borderId="16" xfId="0" applyNumberFormat="1" applyFont="1" applyFill="1" applyBorder="1" applyAlignment="1" applyProtection="1">
      <alignment vertical="center"/>
      <protection locked="0"/>
    </xf>
    <xf numFmtId="183" fontId="8" fillId="28" borderId="44" xfId="0" applyNumberFormat="1" applyFont="1" applyFill="1" applyBorder="1" applyAlignment="1" applyProtection="1">
      <alignment vertical="center"/>
      <protection locked="0"/>
    </xf>
    <xf numFmtId="183" fontId="8" fillId="28" borderId="46" xfId="0" applyNumberFormat="1" applyFont="1" applyFill="1" applyBorder="1" applyAlignment="1" applyProtection="1">
      <alignment vertical="center"/>
      <protection locked="0"/>
    </xf>
    <xf numFmtId="183" fontId="8" fillId="28" borderId="66" xfId="0" applyNumberFormat="1" applyFont="1" applyFill="1" applyBorder="1" applyAlignment="1" applyProtection="1">
      <alignment vertical="center"/>
      <protection locked="0"/>
    </xf>
    <xf numFmtId="183" fontId="8" fillId="28" borderId="67" xfId="0" applyNumberFormat="1" applyFont="1" applyFill="1" applyBorder="1" applyAlignment="1" applyProtection="1">
      <alignment vertical="center"/>
      <protection locked="0"/>
    </xf>
    <xf numFmtId="183" fontId="8" fillId="28" borderId="16" xfId="0" applyNumberFormat="1" applyFont="1" applyFill="1" applyBorder="1" applyAlignment="1">
      <alignment horizontal="center" vertical="center"/>
    </xf>
    <xf numFmtId="183" fontId="8" fillId="28" borderId="18" xfId="0" applyNumberFormat="1" applyFont="1" applyFill="1" applyBorder="1" applyAlignment="1">
      <alignment horizontal="center" vertical="center"/>
    </xf>
    <xf numFmtId="183" fontId="8" fillId="28" borderId="12" xfId="0" applyNumberFormat="1" applyFont="1" applyFill="1" applyBorder="1" applyAlignment="1">
      <alignment horizontal="center" vertical="center"/>
    </xf>
    <xf numFmtId="183" fontId="8" fillId="28" borderId="66" xfId="0" applyNumberFormat="1" applyFont="1" applyFill="1" applyBorder="1" applyAlignment="1">
      <alignment horizontal="center" vertical="center"/>
    </xf>
    <xf numFmtId="183" fontId="8" fillId="28" borderId="45" xfId="0" applyNumberFormat="1" applyFont="1" applyFill="1" applyBorder="1" applyAlignment="1">
      <alignment horizontal="center" vertical="center"/>
    </xf>
    <xf numFmtId="183" fontId="8" fillId="28" borderId="41" xfId="0" applyNumberFormat="1" applyFont="1" applyFill="1" applyBorder="1" applyAlignment="1">
      <alignment horizontal="center" vertical="center"/>
    </xf>
    <xf numFmtId="183" fontId="8" fillId="28" borderId="34" xfId="0" applyNumberFormat="1" applyFont="1" applyFill="1" applyBorder="1" applyAlignment="1">
      <alignment horizontal="center" vertical="center"/>
    </xf>
    <xf numFmtId="183" fontId="8" fillId="28" borderId="65" xfId="0" applyNumberFormat="1" applyFont="1" applyFill="1" applyBorder="1" applyAlignment="1">
      <alignment horizontal="center" vertical="center"/>
    </xf>
    <xf numFmtId="183" fontId="8" fillId="28" borderId="43" xfId="0" applyNumberFormat="1" applyFont="1" applyFill="1" applyBorder="1" applyAlignment="1" applyProtection="1">
      <alignment vertical="center"/>
      <protection locked="0"/>
    </xf>
    <xf numFmtId="183" fontId="8" fillId="28" borderId="18" xfId="0" applyNumberFormat="1" applyFont="1" applyFill="1" applyBorder="1" applyAlignment="1" applyProtection="1">
      <alignment vertical="center"/>
      <protection locked="0"/>
    </xf>
    <xf numFmtId="183" fontId="8" fillId="28" borderId="59" xfId="0" applyNumberFormat="1" applyFont="1" applyFill="1" applyBorder="1" applyAlignment="1" applyProtection="1">
      <alignment vertical="center"/>
      <protection locked="0"/>
    </xf>
    <xf numFmtId="183" fontId="8" fillId="28" borderId="41" xfId="0" applyNumberFormat="1" applyFont="1" applyFill="1" applyBorder="1" applyAlignment="1" applyProtection="1">
      <alignment vertical="center"/>
      <protection locked="0"/>
    </xf>
    <xf numFmtId="183" fontId="8" fillId="28" borderId="68" xfId="0" applyNumberFormat="1" applyFont="1" applyFill="1" applyBorder="1" applyAlignment="1">
      <alignment vertical="center"/>
    </xf>
    <xf numFmtId="183" fontId="8" fillId="28" borderId="40" xfId="0" applyNumberFormat="1" applyFont="1" applyFill="1" applyBorder="1" applyAlignment="1">
      <alignment vertical="center"/>
    </xf>
    <xf numFmtId="183" fontId="8" fillId="28" borderId="43" xfId="0" applyNumberFormat="1" applyFont="1" applyFill="1" applyBorder="1" applyAlignment="1">
      <alignment vertical="center"/>
    </xf>
    <xf numFmtId="183" fontId="8" fillId="28" borderId="18" xfId="0" applyNumberFormat="1" applyFont="1" applyFill="1" applyBorder="1" applyAlignment="1">
      <alignment vertical="center"/>
    </xf>
    <xf numFmtId="183" fontId="8" fillId="28" borderId="59" xfId="0" applyNumberFormat="1" applyFont="1" applyFill="1" applyBorder="1" applyAlignment="1">
      <alignment vertical="center"/>
    </xf>
    <xf numFmtId="183" fontId="8" fillId="28" borderId="60" xfId="0" applyNumberFormat="1" applyFont="1" applyFill="1" applyBorder="1" applyAlignment="1">
      <alignment vertical="center"/>
    </xf>
    <xf numFmtId="183" fontId="8" fillId="28" borderId="40" xfId="0" applyNumberFormat="1" applyFont="1" applyFill="1" applyBorder="1" applyAlignment="1" applyProtection="1">
      <alignment vertical="center"/>
      <protection locked="0"/>
    </xf>
    <xf numFmtId="183" fontId="8" fillId="28" borderId="42" xfId="0" applyNumberFormat="1" applyFont="1" applyFill="1" applyBorder="1" applyAlignment="1" applyProtection="1">
      <alignment vertical="center"/>
      <protection locked="0"/>
    </xf>
    <xf numFmtId="183" fontId="8" fillId="28" borderId="16" xfId="0" applyNumberFormat="1" applyFont="1" applyFill="1" applyBorder="1" applyAlignment="1" applyProtection="1">
      <alignment vertical="center"/>
      <protection locked="0"/>
    </xf>
    <xf numFmtId="183" fontId="8" fillId="28" borderId="26" xfId="0" applyNumberFormat="1" applyFont="1" applyFill="1" applyBorder="1" applyAlignment="1" applyProtection="1">
      <alignment vertical="center"/>
      <protection locked="0"/>
    </xf>
    <xf numFmtId="183" fontId="8" fillId="28" borderId="12" xfId="0" applyNumberFormat="1" applyFont="1" applyFill="1" applyBorder="1" applyAlignment="1" applyProtection="1">
      <alignment vertical="center"/>
      <protection locked="0"/>
    </xf>
    <xf numFmtId="183" fontId="8" fillId="28" borderId="56" xfId="0" applyNumberFormat="1" applyFont="1" applyFill="1" applyBorder="1" applyAlignment="1" applyProtection="1">
      <alignment vertical="center"/>
      <protection locked="0"/>
    </xf>
    <xf numFmtId="183" fontId="8" fillId="28" borderId="48" xfId="0" applyNumberFormat="1" applyFont="1" applyFill="1" applyBorder="1" applyAlignment="1" applyProtection="1">
      <alignment vertical="center"/>
      <protection locked="0"/>
    </xf>
    <xf numFmtId="183" fontId="8" fillId="28" borderId="62" xfId="0" applyNumberFormat="1" applyFont="1" applyFill="1" applyBorder="1" applyAlignment="1" applyProtection="1">
      <alignment vertical="center"/>
      <protection locked="0"/>
    </xf>
    <xf numFmtId="183" fontId="8" fillId="28" borderId="45" xfId="0" applyNumberFormat="1" applyFont="1" applyFill="1" applyBorder="1" applyAlignment="1" applyProtection="1">
      <alignment vertical="center"/>
      <protection locked="0"/>
    </xf>
    <xf numFmtId="183" fontId="8" fillId="28" borderId="34" xfId="0" applyNumberFormat="1" applyFont="1" applyFill="1" applyBorder="1" applyAlignment="1" applyProtection="1">
      <alignment vertical="center"/>
      <protection locked="0"/>
    </xf>
    <xf numFmtId="183" fontId="8" fillId="28" borderId="69" xfId="0" applyNumberFormat="1" applyFont="1" applyFill="1" applyBorder="1" applyAlignment="1">
      <alignment vertical="center"/>
    </xf>
    <xf numFmtId="183" fontId="8" fillId="28" borderId="44" xfId="0" applyNumberFormat="1" applyFont="1" applyFill="1" applyBorder="1" applyAlignment="1">
      <alignment vertical="center"/>
    </xf>
    <xf numFmtId="183" fontId="8" fillId="28" borderId="42" xfId="0" applyNumberFormat="1" applyFont="1" applyFill="1" applyBorder="1" applyAlignment="1">
      <alignment vertical="center"/>
    </xf>
    <xf numFmtId="183" fontId="8" fillId="28" borderId="16" xfId="0" applyNumberFormat="1" applyFont="1" applyFill="1" applyBorder="1" applyAlignment="1">
      <alignment vertical="center"/>
    </xf>
    <xf numFmtId="183" fontId="8" fillId="28" borderId="70" xfId="0" applyNumberFormat="1" applyFont="1" applyFill="1" applyBorder="1" applyAlignment="1">
      <alignment vertical="center"/>
    </xf>
    <xf numFmtId="183" fontId="8" fillId="28" borderId="46" xfId="0" applyNumberFormat="1" applyFont="1" applyFill="1" applyBorder="1" applyAlignment="1">
      <alignment vertical="center"/>
    </xf>
    <xf numFmtId="183" fontId="8" fillId="28" borderId="12" xfId="0" applyNumberFormat="1" applyFont="1" applyFill="1" applyBorder="1" applyAlignment="1">
      <alignment vertical="center"/>
    </xf>
    <xf numFmtId="183" fontId="8" fillId="28" borderId="26" xfId="0" applyNumberFormat="1" applyFont="1" applyFill="1" applyBorder="1" applyAlignment="1">
      <alignment vertical="center"/>
    </xf>
    <xf numFmtId="183" fontId="8" fillId="28" borderId="52" xfId="0" applyNumberFormat="1" applyFont="1" applyFill="1" applyBorder="1" applyAlignment="1">
      <alignment vertical="center"/>
    </xf>
    <xf numFmtId="183" fontId="8" fillId="28" borderId="73" xfId="0" applyNumberFormat="1" applyFont="1" applyFill="1" applyBorder="1" applyAlignment="1">
      <alignment vertical="center"/>
    </xf>
    <xf numFmtId="183" fontId="8" fillId="28" borderId="28" xfId="0" applyNumberFormat="1" applyFont="1" applyFill="1" applyBorder="1" applyAlignment="1">
      <alignment vertical="center"/>
    </xf>
    <xf numFmtId="183" fontId="8" fillId="28" borderId="76" xfId="0" applyNumberFormat="1" applyFont="1" applyFill="1" applyBorder="1" applyAlignment="1">
      <alignment vertical="center"/>
    </xf>
    <xf numFmtId="189" fontId="8" fillId="28" borderId="16" xfId="0" applyNumberFormat="1" applyFont="1" applyFill="1" applyBorder="1" applyAlignment="1" applyProtection="1">
      <alignment vertical="center"/>
      <protection locked="0"/>
    </xf>
    <xf numFmtId="183" fontId="8" fillId="28" borderId="44" xfId="0" applyNumberFormat="1" applyFont="1" applyFill="1" applyBorder="1" applyAlignment="1" applyProtection="1">
      <alignment vertical="center"/>
      <protection locked="0"/>
    </xf>
    <xf numFmtId="183" fontId="8" fillId="28" borderId="46" xfId="0" applyNumberFormat="1" applyFont="1" applyFill="1" applyBorder="1" applyAlignment="1" applyProtection="1">
      <alignment vertical="center"/>
      <protection locked="0"/>
    </xf>
    <xf numFmtId="183" fontId="8" fillId="28" borderId="35" xfId="0" applyNumberFormat="1" applyFont="1" applyFill="1" applyBorder="1" applyAlignment="1" applyProtection="1">
      <alignment vertical="center"/>
      <protection locked="0"/>
    </xf>
    <xf numFmtId="183" fontId="8" fillId="28" borderId="71" xfId="0" applyNumberFormat="1" applyFont="1" applyFill="1" applyBorder="1" applyAlignment="1" applyProtection="1">
      <alignment vertical="center"/>
      <protection locked="0"/>
    </xf>
    <xf numFmtId="183" fontId="8" fillId="28" borderId="66" xfId="0" applyNumberFormat="1" applyFont="1" applyFill="1" applyBorder="1" applyAlignment="1" applyProtection="1">
      <alignment vertical="center"/>
      <protection locked="0"/>
    </xf>
    <xf numFmtId="183" fontId="8" fillId="28" borderId="79" xfId="0" applyNumberFormat="1" applyFont="1" applyFill="1" applyBorder="1" applyAlignment="1" applyProtection="1">
      <alignment vertical="center"/>
      <protection locked="0"/>
    </xf>
    <xf numFmtId="183" fontId="8" fillId="28" borderId="65" xfId="0" applyNumberFormat="1" applyFont="1" applyFill="1" applyBorder="1" applyAlignment="1" applyProtection="1">
      <alignment vertical="center"/>
      <protection locked="0"/>
    </xf>
    <xf numFmtId="183" fontId="8" fillId="28" borderId="72" xfId="0" applyNumberFormat="1" applyFont="1" applyFill="1" applyBorder="1" applyAlignment="1">
      <alignment vertical="center"/>
    </xf>
    <xf numFmtId="183" fontId="8" fillId="28" borderId="67" xfId="0" applyNumberFormat="1" applyFont="1" applyFill="1" applyBorder="1" applyAlignment="1">
      <alignment vertical="center"/>
    </xf>
    <xf numFmtId="183" fontId="8" fillId="28" borderId="71" xfId="0" applyNumberFormat="1" applyFont="1" applyFill="1" applyBorder="1" applyAlignment="1">
      <alignment vertical="center"/>
    </xf>
    <xf numFmtId="183" fontId="8" fillId="28" borderId="66" xfId="0" applyNumberFormat="1" applyFont="1" applyFill="1" applyBorder="1" applyAlignment="1">
      <alignment vertical="center"/>
    </xf>
    <xf numFmtId="183" fontId="8" fillId="28" borderId="79" xfId="0" applyNumberFormat="1" applyFont="1" applyFill="1" applyBorder="1" applyAlignment="1">
      <alignment vertical="center"/>
    </xf>
    <xf numFmtId="183" fontId="8" fillId="28" borderId="78" xfId="0" applyNumberFormat="1" applyFont="1" applyFill="1" applyBorder="1" applyAlignment="1">
      <alignment vertical="center"/>
    </xf>
    <xf numFmtId="183" fontId="8" fillId="35" borderId="48" xfId="0" applyNumberFormat="1" applyFont="1" applyFill="1" applyBorder="1" applyAlignment="1" applyProtection="1">
      <alignment vertical="center"/>
      <protection locked="0"/>
    </xf>
    <xf numFmtId="183" fontId="8" fillId="35" borderId="18" xfId="0" applyNumberFormat="1" applyFont="1" applyFill="1" applyBorder="1" applyAlignment="1" applyProtection="1">
      <alignment vertical="center"/>
      <protection locked="0"/>
    </xf>
    <xf numFmtId="183" fontId="8" fillId="35" borderId="12" xfId="0" applyNumberFormat="1" applyFont="1" applyFill="1" applyBorder="1" applyAlignment="1" applyProtection="1">
      <alignment vertical="center"/>
      <protection locked="0"/>
    </xf>
    <xf numFmtId="183" fontId="8" fillId="35" borderId="66" xfId="0" applyNumberFormat="1" applyFont="1" applyFill="1" applyBorder="1" applyAlignment="1" applyProtection="1">
      <alignment vertical="center"/>
      <protection locked="0"/>
    </xf>
    <xf numFmtId="183" fontId="8" fillId="35" borderId="16" xfId="0" applyNumberFormat="1" applyFont="1" applyFill="1" applyBorder="1" applyAlignment="1" applyProtection="1">
      <alignment vertical="center"/>
      <protection locked="0"/>
    </xf>
    <xf numFmtId="183" fontId="17" fillId="35" borderId="56" xfId="0" applyNumberFormat="1" applyFont="1" applyFill="1" applyBorder="1" applyAlignment="1" applyProtection="1">
      <alignment vertical="center"/>
      <protection locked="0"/>
    </xf>
    <xf numFmtId="183" fontId="17" fillId="35" borderId="59" xfId="0" applyNumberFormat="1" applyFont="1" applyFill="1" applyBorder="1" applyAlignment="1" applyProtection="1">
      <alignment vertical="center"/>
      <protection locked="0"/>
    </xf>
    <xf numFmtId="183" fontId="17" fillId="35" borderId="62" xfId="0" applyNumberFormat="1" applyFont="1" applyFill="1" applyBorder="1" applyAlignment="1" applyProtection="1">
      <alignment vertical="center"/>
      <protection locked="0"/>
    </xf>
    <xf numFmtId="183" fontId="17" fillId="35" borderId="79" xfId="0" applyNumberFormat="1" applyFont="1" applyFill="1" applyBorder="1" applyAlignment="1" applyProtection="1">
      <alignment vertical="center"/>
      <protection locked="0"/>
    </xf>
    <xf numFmtId="183" fontId="8" fillId="28" borderId="42" xfId="0" applyNumberFormat="1" applyFont="1" applyFill="1" applyBorder="1" applyAlignment="1">
      <alignment horizontal="center" vertical="center"/>
    </xf>
    <xf numFmtId="183" fontId="8" fillId="28" borderId="16" xfId="0" applyNumberFormat="1" applyFont="1" applyFill="1" applyBorder="1" applyAlignment="1">
      <alignment horizontal="center" vertical="center"/>
    </xf>
    <xf numFmtId="183" fontId="8" fillId="28" borderId="43" xfId="0" applyNumberFormat="1" applyFont="1" applyFill="1" applyBorder="1" applyAlignment="1">
      <alignment horizontal="center" vertical="center"/>
    </xf>
    <xf numFmtId="183" fontId="8" fillId="28" borderId="18" xfId="0" applyNumberFormat="1" applyFont="1" applyFill="1" applyBorder="1" applyAlignment="1">
      <alignment horizontal="center" vertical="center"/>
    </xf>
    <xf numFmtId="183" fontId="8" fillId="28" borderId="26" xfId="0" applyNumberFormat="1" applyFont="1" applyFill="1" applyBorder="1" applyAlignment="1">
      <alignment horizontal="center" vertical="center"/>
    </xf>
    <xf numFmtId="183" fontId="8" fillId="28" borderId="12" xfId="0" applyNumberFormat="1" applyFont="1" applyFill="1" applyBorder="1" applyAlignment="1">
      <alignment horizontal="center" vertical="center"/>
    </xf>
    <xf numFmtId="183" fontId="8" fillId="28" borderId="71" xfId="0" applyNumberFormat="1" applyFont="1" applyFill="1" applyBorder="1" applyAlignment="1">
      <alignment horizontal="center" vertical="center"/>
    </xf>
    <xf numFmtId="183" fontId="8" fillId="28" borderId="66" xfId="0" applyNumberFormat="1" applyFont="1" applyFill="1" applyBorder="1" applyAlignment="1">
      <alignment horizontal="center" vertical="center"/>
    </xf>
    <xf numFmtId="183" fontId="8" fillId="28" borderId="52" xfId="0" applyNumberFormat="1" applyFont="1" applyFill="1" applyBorder="1" applyAlignment="1">
      <alignment horizontal="center" vertical="center"/>
    </xf>
    <xf numFmtId="183" fontId="8" fillId="28" borderId="73" xfId="0" applyNumberFormat="1" applyFont="1" applyFill="1" applyBorder="1" applyAlignment="1">
      <alignment horizontal="center" vertical="center"/>
    </xf>
    <xf numFmtId="183" fontId="8" fillId="28" borderId="59" xfId="0" applyNumberFormat="1" applyFont="1" applyFill="1" applyBorder="1" applyAlignment="1">
      <alignment horizontal="center" vertical="center"/>
    </xf>
    <xf numFmtId="183" fontId="8" fillId="28" borderId="28" xfId="0" applyNumberFormat="1" applyFont="1" applyFill="1" applyBorder="1" applyAlignment="1">
      <alignment horizontal="center" vertical="center"/>
    </xf>
    <xf numFmtId="183" fontId="8" fillId="28" borderId="79" xfId="0" applyNumberFormat="1" applyFont="1" applyFill="1" applyBorder="1" applyAlignment="1">
      <alignment horizontal="center" vertical="center"/>
    </xf>
    <xf numFmtId="183" fontId="8" fillId="28" borderId="45" xfId="0" applyNumberFormat="1" applyFont="1" applyFill="1" applyBorder="1" applyAlignment="1">
      <alignment horizontal="center" vertical="center"/>
    </xf>
    <xf numFmtId="183" fontId="8" fillId="28" borderId="41" xfId="0" applyNumberFormat="1" applyFont="1" applyFill="1" applyBorder="1" applyAlignment="1">
      <alignment horizontal="center" vertical="center"/>
    </xf>
    <xf numFmtId="183" fontId="8" fillId="28" borderId="34" xfId="0" applyNumberFormat="1" applyFont="1" applyFill="1" applyBorder="1" applyAlignment="1">
      <alignment horizontal="center" vertical="center"/>
    </xf>
    <xf numFmtId="183" fontId="8" fillId="28" borderId="65" xfId="0" applyNumberFormat="1" applyFont="1" applyFill="1" applyBorder="1" applyAlignment="1">
      <alignment horizontal="center" vertical="center"/>
    </xf>
    <xf numFmtId="183" fontId="8" fillId="28" borderId="47" xfId="0" applyNumberFormat="1" applyFont="1" applyFill="1" applyBorder="1" applyAlignment="1" applyProtection="1">
      <alignment horizontal="center" vertical="center"/>
      <protection locked="0"/>
    </xf>
    <xf numFmtId="183" fontId="8" fillId="28" borderId="43" xfId="0" applyNumberFormat="1" applyFont="1" applyFill="1" applyBorder="1" applyAlignment="1" applyProtection="1">
      <alignment horizontal="center" vertical="center"/>
      <protection locked="0"/>
    </xf>
    <xf numFmtId="183" fontId="8" fillId="28" borderId="26" xfId="0" applyNumberFormat="1" applyFont="1" applyFill="1" applyBorder="1" applyAlignment="1" applyProtection="1">
      <alignment horizontal="center" vertical="center"/>
      <protection locked="0"/>
    </xf>
    <xf numFmtId="183" fontId="8" fillId="28" borderId="71" xfId="0" applyNumberFormat="1" applyFont="1" applyFill="1" applyBorder="1" applyAlignment="1" applyProtection="1">
      <alignment horizontal="center" vertical="center"/>
      <protection locked="0"/>
    </xf>
    <xf numFmtId="183" fontId="8" fillId="28" borderId="42" xfId="0" applyNumberFormat="1" applyFont="1" applyFill="1" applyBorder="1" applyAlignment="1" applyProtection="1">
      <alignment horizontal="center" vertical="center"/>
      <protection locked="0"/>
    </xf>
    <xf numFmtId="183" fontId="8" fillId="28" borderId="16" xfId="0" applyNumberFormat="1" applyFont="1" applyFill="1" applyBorder="1" applyAlignment="1" applyProtection="1">
      <alignment horizontal="center" vertical="center"/>
      <protection locked="0"/>
    </xf>
    <xf numFmtId="183" fontId="8" fillId="28" borderId="18" xfId="0" applyNumberFormat="1" applyFont="1" applyFill="1" applyBorder="1" applyAlignment="1" applyProtection="1">
      <alignment horizontal="center" vertical="center"/>
      <protection locked="0"/>
    </xf>
    <xf numFmtId="183" fontId="8" fillId="28" borderId="12" xfId="0" applyNumberFormat="1" applyFont="1" applyFill="1" applyBorder="1" applyAlignment="1" applyProtection="1">
      <alignment horizontal="center" vertical="center"/>
      <protection locked="0"/>
    </xf>
    <xf numFmtId="183" fontId="8" fillId="28" borderId="66" xfId="0" applyNumberFormat="1" applyFont="1" applyFill="1" applyBorder="1" applyAlignment="1" applyProtection="1">
      <alignment horizontal="center" vertical="center"/>
      <protection locked="0"/>
    </xf>
    <xf numFmtId="38" fontId="8" fillId="0" borderId="74" xfId="49" applyFont="1" applyFill="1" applyBorder="1" applyAlignment="1">
      <alignment horizontal="center" vertical="center"/>
      <protection/>
    </xf>
    <xf numFmtId="38" fontId="8" fillId="0" borderId="82" xfId="49" applyFont="1" applyFill="1" applyBorder="1" applyAlignment="1">
      <alignment horizontal="center" vertical="center"/>
      <protection/>
    </xf>
    <xf numFmtId="38" fontId="8" fillId="0" borderId="83" xfId="49" applyFont="1" applyFill="1" applyBorder="1" applyAlignment="1">
      <alignment horizontal="center" vertical="center"/>
      <protection/>
    </xf>
    <xf numFmtId="38" fontId="12" fillId="0" borderId="84" xfId="49" applyFont="1" applyFill="1" applyBorder="1" applyAlignment="1">
      <alignment horizontal="left" vertical="top" wrapText="1"/>
      <protection/>
    </xf>
    <xf numFmtId="38" fontId="12" fillId="0" borderId="39" xfId="49" applyFont="1" applyFill="1" applyBorder="1" applyAlignment="1">
      <alignment horizontal="left" vertical="top" wrapText="1"/>
      <protection/>
    </xf>
    <xf numFmtId="38" fontId="12" fillId="0" borderId="12" xfId="49" applyFont="1" applyFill="1" applyBorder="1" applyAlignment="1">
      <alignment horizontal="left" vertical="top" wrapText="1"/>
      <protection/>
    </xf>
    <xf numFmtId="38" fontId="12" fillId="0" borderId="28" xfId="49" applyFont="1" applyFill="1" applyBorder="1" applyAlignment="1">
      <alignment horizontal="left" vertical="top" wrapText="1"/>
      <protection/>
    </xf>
    <xf numFmtId="38" fontId="12" fillId="0" borderId="14" xfId="49" applyFont="1" applyFill="1" applyBorder="1" applyAlignment="1">
      <alignment horizontal="left" vertical="top" wrapText="1"/>
      <protection/>
    </xf>
    <xf numFmtId="38" fontId="12" fillId="0" borderId="76" xfId="49" applyFont="1" applyFill="1" applyBorder="1" applyAlignment="1">
      <alignment horizontal="left" vertical="top" wrapText="1"/>
      <protection/>
    </xf>
    <xf numFmtId="38" fontId="12" fillId="0" borderId="54" xfId="49" applyFont="1" applyFill="1" applyBorder="1" applyAlignment="1">
      <alignment horizontal="left" vertical="top" wrapText="1"/>
      <protection/>
    </xf>
    <xf numFmtId="38" fontId="8" fillId="0" borderId="43" xfId="49" applyFont="1" applyFill="1" applyBorder="1" applyAlignment="1">
      <alignment horizontal="center" vertical="center"/>
      <protection/>
    </xf>
    <xf numFmtId="38" fontId="8" fillId="0" borderId="18" xfId="49" applyFont="1" applyFill="1" applyBorder="1" applyAlignment="1">
      <alignment horizontal="center" vertical="center"/>
      <protection/>
    </xf>
    <xf numFmtId="38" fontId="8" fillId="0" borderId="70" xfId="49" applyFont="1" applyFill="1" applyBorder="1" applyAlignment="1">
      <alignment horizontal="center" vertical="center" wrapText="1"/>
      <protection/>
    </xf>
    <xf numFmtId="38" fontId="8" fillId="0" borderId="34" xfId="49" applyFont="1" applyFill="1" applyBorder="1" applyAlignment="1">
      <alignment horizontal="center" vertical="center" wrapText="1"/>
      <protection/>
    </xf>
    <xf numFmtId="38" fontId="8" fillId="0" borderId="69" xfId="49" applyFont="1" applyFill="1" applyBorder="1" applyAlignment="1">
      <alignment horizontal="center" vertical="center" wrapText="1"/>
      <protection/>
    </xf>
    <xf numFmtId="38" fontId="8" fillId="0" borderId="45" xfId="49" applyFont="1" applyFill="1" applyBorder="1" applyAlignment="1">
      <alignment horizontal="center" vertical="center" wrapText="1"/>
      <protection/>
    </xf>
    <xf numFmtId="38" fontId="8" fillId="0" borderId="47" xfId="49" applyFont="1" applyFill="1" applyBorder="1" applyAlignment="1">
      <alignment horizontal="center" vertical="center"/>
      <protection/>
    </xf>
    <xf numFmtId="38" fontId="8" fillId="0" borderId="48" xfId="49" applyFont="1" applyFill="1" applyBorder="1" applyAlignment="1">
      <alignment horizontal="center" vertical="center"/>
      <protection/>
    </xf>
    <xf numFmtId="38" fontId="8" fillId="0" borderId="43" xfId="49" applyFont="1" applyFill="1" applyBorder="1" applyAlignment="1">
      <alignment horizontal="center" vertical="center" wrapText="1"/>
      <protection/>
    </xf>
    <xf numFmtId="38" fontId="8" fillId="0" borderId="71" xfId="49" applyFont="1" applyFill="1" applyBorder="1" applyAlignment="1">
      <alignment horizontal="center" vertical="center" wrapText="1"/>
      <protection/>
    </xf>
    <xf numFmtId="38" fontId="8" fillId="0" borderId="18" xfId="49" applyFont="1" applyFill="1" applyBorder="1" applyAlignment="1">
      <alignment horizontal="center" vertical="center" wrapText="1"/>
      <protection/>
    </xf>
    <xf numFmtId="38" fontId="8" fillId="0" borderId="66" xfId="49" applyFont="1" applyFill="1" applyBorder="1" applyAlignment="1">
      <alignment horizontal="center" vertical="center" wrapText="1"/>
      <protection/>
    </xf>
    <xf numFmtId="38" fontId="8" fillId="0" borderId="66" xfId="49" applyFont="1" applyFill="1" applyBorder="1" applyAlignment="1">
      <alignment horizontal="center" vertical="center"/>
      <protection/>
    </xf>
    <xf numFmtId="38" fontId="8" fillId="0" borderId="48" xfId="49" applyFont="1" applyFill="1" applyBorder="1" applyAlignment="1">
      <alignment horizontal="center" vertical="center" wrapText="1"/>
      <protection/>
    </xf>
    <xf numFmtId="38" fontId="8" fillId="0" borderId="51" xfId="49" applyFont="1" applyFill="1" applyBorder="1" applyAlignment="1">
      <alignment horizontal="center" vertical="center" wrapText="1"/>
      <protection/>
    </xf>
    <xf numFmtId="38" fontId="8" fillId="0" borderId="40" xfId="49" applyFont="1" applyFill="1" applyBorder="1" applyAlignment="1">
      <alignment horizontal="center" vertical="center" wrapText="1"/>
      <protection/>
    </xf>
    <xf numFmtId="38" fontId="8" fillId="0" borderId="67" xfId="49" applyFont="1" applyFill="1" applyBorder="1" applyAlignment="1">
      <alignment horizontal="center" vertical="center" wrapText="1"/>
      <protection/>
    </xf>
    <xf numFmtId="38" fontId="8" fillId="0" borderId="73" xfId="49" applyFont="1" applyFill="1" applyBorder="1" applyAlignment="1">
      <alignment horizontal="center" vertical="center" wrapText="1"/>
      <protection/>
    </xf>
    <xf numFmtId="38" fontId="8" fillId="0" borderId="28" xfId="49" applyFont="1" applyFill="1" applyBorder="1" applyAlignment="1">
      <alignment horizontal="center" vertical="center" wrapText="1"/>
      <protection/>
    </xf>
    <xf numFmtId="38" fontId="8" fillId="0" borderId="14" xfId="49" applyFont="1" applyFill="1" applyBorder="1" applyAlignment="1">
      <alignment horizontal="center" vertical="center" wrapText="1"/>
      <protection/>
    </xf>
    <xf numFmtId="38" fontId="8" fillId="0" borderId="85" xfId="49" applyFont="1" applyFill="1" applyBorder="1" applyAlignment="1">
      <alignment horizontal="center" vertical="center"/>
      <protection/>
    </xf>
    <xf numFmtId="38" fontId="8" fillId="0" borderId="50" xfId="49" applyFont="1" applyFill="1" applyBorder="1" applyAlignment="1">
      <alignment horizontal="center" vertical="center"/>
      <protection/>
    </xf>
    <xf numFmtId="38" fontId="8" fillId="0" borderId="34" xfId="49" applyFont="1" applyFill="1" applyBorder="1" applyAlignment="1">
      <alignment horizontal="center" vertical="center"/>
      <protection/>
    </xf>
    <xf numFmtId="38" fontId="8" fillId="0" borderId="35" xfId="49" applyFont="1" applyFill="1" applyBorder="1" applyAlignment="1">
      <alignment horizontal="center" vertical="center"/>
      <protection/>
    </xf>
    <xf numFmtId="38" fontId="8" fillId="0" borderId="33" xfId="49" applyFont="1" applyFill="1" applyBorder="1" applyAlignment="1">
      <alignment horizontal="center" vertical="center"/>
      <protection/>
    </xf>
    <xf numFmtId="38" fontId="12" fillId="0" borderId="62" xfId="49" applyFont="1" applyFill="1" applyBorder="1" applyAlignment="1">
      <alignment horizontal="left" vertical="top" wrapText="1"/>
      <protection/>
    </xf>
    <xf numFmtId="38" fontId="12" fillId="0" borderId="52" xfId="49" applyFont="1" applyFill="1" applyBorder="1" applyAlignment="1">
      <alignment horizontal="left" vertical="top" wrapText="1"/>
      <protection/>
    </xf>
    <xf numFmtId="38" fontId="12" fillId="0" borderId="53" xfId="49" applyFont="1" applyFill="1" applyBorder="1" applyAlignment="1">
      <alignment horizontal="left" vertical="top" wrapText="1"/>
      <protection/>
    </xf>
    <xf numFmtId="0" fontId="8" fillId="0" borderId="4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38" fontId="8" fillId="0" borderId="29" xfId="49" applyFont="1" applyFill="1" applyBorder="1" applyAlignment="1">
      <alignment horizontal="center" vertical="center" wrapText="1"/>
      <protection/>
    </xf>
    <xf numFmtId="38" fontId="8" fillId="0" borderId="12" xfId="49" applyFont="1" applyFill="1" applyBorder="1" applyAlignment="1">
      <alignment horizontal="center" vertical="center"/>
      <protection/>
    </xf>
    <xf numFmtId="38" fontId="8" fillId="0" borderId="28" xfId="49" applyFont="1" applyFill="1" applyBorder="1" applyAlignment="1">
      <alignment horizontal="center" vertical="center"/>
      <protection/>
    </xf>
    <xf numFmtId="38" fontId="8" fillId="0" borderId="46" xfId="49" applyFont="1" applyFill="1" applyBorder="1" applyAlignment="1">
      <alignment horizontal="center" vertical="center"/>
      <protection/>
    </xf>
    <xf numFmtId="38" fontId="8" fillId="0" borderId="27" xfId="49" applyFont="1" applyFill="1" applyBorder="1" applyAlignment="1">
      <alignment horizontal="center" vertical="center"/>
      <protection/>
    </xf>
    <xf numFmtId="38" fontId="8" fillId="0" borderId="16" xfId="49" applyFont="1" applyFill="1" applyBorder="1" applyAlignment="1">
      <alignment horizontal="center" vertical="center"/>
      <protection/>
    </xf>
    <xf numFmtId="38" fontId="8" fillId="0" borderId="44" xfId="49" applyFont="1" applyFill="1" applyBorder="1" applyAlignment="1">
      <alignment horizontal="center" vertical="center"/>
      <protection/>
    </xf>
    <xf numFmtId="38" fontId="8" fillId="0" borderId="12" xfId="49" applyFont="1" applyFill="1" applyBorder="1" applyAlignment="1">
      <alignment horizontal="center" vertical="center" wrapText="1"/>
      <protection/>
    </xf>
    <xf numFmtId="38" fontId="8" fillId="0" borderId="85" xfId="49" applyFont="1" applyFill="1" applyBorder="1" applyAlignment="1">
      <alignment horizontal="distributed" vertical="center" wrapText="1" indent="3"/>
      <protection/>
    </xf>
    <xf numFmtId="38" fontId="8" fillId="0" borderId="82" xfId="49" applyFont="1" applyFill="1" applyBorder="1" applyAlignment="1">
      <alignment horizontal="distributed" vertical="center" wrapText="1" indent="3"/>
      <protection/>
    </xf>
    <xf numFmtId="38" fontId="8" fillId="0" borderId="83" xfId="49" applyFont="1" applyFill="1" applyBorder="1" applyAlignment="1">
      <alignment horizontal="distributed" vertical="center" wrapText="1" indent="3"/>
      <protection/>
    </xf>
    <xf numFmtId="38" fontId="8" fillId="0" borderId="35" xfId="49" applyFont="1" applyFill="1" applyBorder="1" applyAlignment="1">
      <alignment horizontal="center" vertical="center" wrapText="1"/>
      <protection/>
    </xf>
    <xf numFmtId="38" fontId="8" fillId="0" borderId="86" xfId="49" applyFont="1" applyFill="1" applyBorder="1" applyAlignment="1">
      <alignment horizontal="center" vertical="center"/>
      <protection/>
    </xf>
    <xf numFmtId="38" fontId="8" fillId="0" borderId="47" xfId="49" applyFont="1" applyFill="1" applyBorder="1" applyAlignment="1">
      <alignment horizontal="center" vertical="center" wrapText="1"/>
      <protection/>
    </xf>
    <xf numFmtId="38" fontId="8" fillId="0" borderId="77" xfId="49" applyFont="1" applyFill="1" applyBorder="1" applyAlignment="1">
      <alignment horizontal="center" vertical="center" wrapText="1"/>
      <protection/>
    </xf>
    <xf numFmtId="38" fontId="8" fillId="0" borderId="26" xfId="49" applyFont="1" applyFill="1" applyBorder="1" applyAlignment="1">
      <alignment horizontal="center" vertical="center"/>
      <protection/>
    </xf>
    <xf numFmtId="38" fontId="8" fillId="0" borderId="29" xfId="49" applyFont="1" applyFill="1" applyBorder="1" applyAlignment="1">
      <alignment horizontal="center" vertical="center"/>
      <protection/>
    </xf>
    <xf numFmtId="38" fontId="8" fillId="0" borderId="73" xfId="49" applyFont="1" applyFill="1" applyBorder="1" applyAlignment="1">
      <alignment horizontal="center" vertical="center"/>
      <protection/>
    </xf>
    <xf numFmtId="38" fontId="8" fillId="0" borderId="26" xfId="49" applyFont="1" applyFill="1" applyBorder="1" applyAlignment="1">
      <alignment horizontal="center" vertical="center" wrapText="1"/>
      <protection/>
    </xf>
    <xf numFmtId="0" fontId="8" fillId="0" borderId="5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38" fontId="4" fillId="0" borderId="77" xfId="49" applyFont="1" applyFill="1" applyBorder="1" applyAlignment="1">
      <alignment horizontal="center" vertical="center" wrapText="1"/>
      <protection/>
    </xf>
    <xf numFmtId="38" fontId="4" fillId="0" borderId="35" xfId="49" applyFont="1" applyFill="1" applyBorder="1" applyAlignment="1">
      <alignment horizontal="center" vertical="center" wrapText="1"/>
      <protection/>
    </xf>
    <xf numFmtId="38" fontId="10" fillId="0" borderId="12" xfId="49" applyFont="1" applyFill="1" applyBorder="1" applyAlignment="1">
      <alignment horizontal="center" vertical="center" wrapText="1"/>
      <protection/>
    </xf>
    <xf numFmtId="38" fontId="10" fillId="0" borderId="28" xfId="49" applyFont="1" applyFill="1" applyBorder="1" applyAlignment="1">
      <alignment horizontal="center" vertical="center"/>
      <protection/>
    </xf>
    <xf numFmtId="38" fontId="10" fillId="0" borderId="28" xfId="49" applyFont="1" applyFill="1" applyBorder="1" applyAlignment="1">
      <alignment horizontal="center" vertical="center" wrapText="1"/>
      <protection/>
    </xf>
    <xf numFmtId="38" fontId="8" fillId="0" borderId="87" xfId="49" applyFont="1" applyFill="1" applyBorder="1" applyAlignment="1">
      <alignment horizontal="center" vertical="center"/>
      <protection/>
    </xf>
    <xf numFmtId="38" fontId="8" fillId="0" borderId="52" xfId="49" applyFont="1" applyFill="1" applyBorder="1" applyAlignment="1">
      <alignment horizontal="center" vertical="center"/>
      <protection/>
    </xf>
    <xf numFmtId="38" fontId="8" fillId="0" borderId="46" xfId="49" applyFont="1" applyFill="1" applyBorder="1" applyAlignment="1">
      <alignment horizontal="center" vertical="center" wrapText="1"/>
      <protection/>
    </xf>
    <xf numFmtId="38" fontId="8" fillId="0" borderId="27" xfId="49" applyFont="1" applyFill="1" applyBorder="1" applyAlignment="1">
      <alignment horizontal="center" vertical="center" wrapText="1"/>
      <protection/>
    </xf>
    <xf numFmtId="38" fontId="10" fillId="0" borderId="34" xfId="49" applyFont="1" applyFill="1" applyBorder="1" applyAlignment="1">
      <alignment horizontal="center" vertical="center" wrapText="1"/>
      <protection/>
    </xf>
    <xf numFmtId="38" fontId="10" fillId="0" borderId="35" xfId="49" applyFont="1" applyFill="1" applyBorder="1" applyAlignment="1">
      <alignment horizontal="center" vertical="center" wrapText="1"/>
      <protection/>
    </xf>
    <xf numFmtId="38" fontId="8" fillId="0" borderId="86" xfId="49" applyFont="1" applyFill="1" applyBorder="1" applyAlignment="1">
      <alignment horizontal="center" vertical="center" wrapText="1"/>
      <protection/>
    </xf>
    <xf numFmtId="38" fontId="4" fillId="0" borderId="80" xfId="49" applyFont="1" applyFill="1" applyBorder="1" applyAlignment="1">
      <alignment horizontal="center" vertical="center" wrapText="1"/>
      <protection/>
    </xf>
    <xf numFmtId="38" fontId="4" fillId="0" borderId="29" xfId="49" applyFont="1" applyFill="1" applyBorder="1" applyAlignment="1">
      <alignment horizontal="center" vertical="center" wrapText="1"/>
      <protection/>
    </xf>
    <xf numFmtId="38" fontId="4" fillId="0" borderId="73" xfId="49" applyFont="1" applyFill="1" applyBorder="1" applyAlignment="1">
      <alignment horizontal="center" vertical="center" wrapText="1"/>
      <protection/>
    </xf>
    <xf numFmtId="38" fontId="4" fillId="0" borderId="28" xfId="49" applyFont="1" applyFill="1" applyBorder="1" applyAlignment="1">
      <alignment horizontal="center" vertical="center" wrapText="1"/>
      <protection/>
    </xf>
    <xf numFmtId="38" fontId="8" fillId="0" borderId="88" xfId="49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horizontal="center" vertical="center"/>
      <protection/>
    </xf>
    <xf numFmtId="38" fontId="8" fillId="0" borderId="89" xfId="49" applyFont="1" applyFill="1" applyBorder="1" applyAlignment="1">
      <alignment horizontal="center" vertical="center"/>
      <protection/>
    </xf>
    <xf numFmtId="38" fontId="8" fillId="0" borderId="75" xfId="49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8" fontId="8" fillId="0" borderId="40" xfId="49" applyFont="1" applyFill="1" applyBorder="1" applyAlignment="1">
      <alignment horizontal="center" vertical="center"/>
      <protection/>
    </xf>
    <xf numFmtId="38" fontId="8" fillId="0" borderId="67" xfId="49" applyFont="1" applyFill="1" applyBorder="1" applyAlignment="1">
      <alignment horizontal="center" vertical="center"/>
      <protection/>
    </xf>
    <xf numFmtId="38" fontId="8" fillId="0" borderId="30" xfId="49" applyFont="1" applyFill="1" applyBorder="1" applyAlignment="1">
      <alignment horizontal="center" vertical="center"/>
      <protection/>
    </xf>
    <xf numFmtId="38" fontId="10" fillId="0" borderId="48" xfId="49" applyFont="1" applyFill="1" applyBorder="1" applyAlignment="1">
      <alignment horizontal="center" vertical="center" wrapText="1"/>
      <protection/>
    </xf>
    <xf numFmtId="38" fontId="10" fillId="0" borderId="51" xfId="49" applyFont="1" applyFill="1" applyBorder="1" applyAlignment="1">
      <alignment horizontal="center" vertical="center" wrapText="1"/>
      <protection/>
    </xf>
    <xf numFmtId="38" fontId="10" fillId="0" borderId="18" xfId="49" applyFont="1" applyFill="1" applyBorder="1" applyAlignment="1">
      <alignment horizontal="center" vertical="center" wrapText="1"/>
      <protection/>
    </xf>
    <xf numFmtId="38" fontId="10" fillId="0" borderId="40" xfId="49" applyFont="1" applyFill="1" applyBorder="1" applyAlignment="1">
      <alignment horizontal="center" vertical="center" wrapText="1"/>
      <protection/>
    </xf>
    <xf numFmtId="38" fontId="8" fillId="0" borderId="31" xfId="49" applyFont="1" applyFill="1" applyBorder="1" applyAlignment="1">
      <alignment horizontal="center" vertical="center"/>
      <protection/>
    </xf>
    <xf numFmtId="38" fontId="8" fillId="0" borderId="87" xfId="49" applyFont="1" applyFill="1" applyBorder="1" applyAlignment="1">
      <alignment horizontal="center" vertical="center" wrapText="1"/>
      <protection/>
    </xf>
    <xf numFmtId="38" fontId="8" fillId="0" borderId="88" xfId="49" applyFont="1" applyFill="1" applyBorder="1" applyAlignment="1">
      <alignment horizontal="center" vertical="center" wrapText="1"/>
      <protection/>
    </xf>
    <xf numFmtId="38" fontId="8" fillId="0" borderId="75" xfId="49" applyFont="1" applyFill="1" applyBorder="1" applyAlignment="1">
      <alignment horizontal="center" vertical="center" wrapText="1"/>
      <protection/>
    </xf>
    <xf numFmtId="38" fontId="8" fillId="0" borderId="52" xfId="49" applyFont="1" applyFill="1" applyBorder="1" applyAlignment="1">
      <alignment horizontal="center" vertical="center" wrapText="1"/>
      <protection/>
    </xf>
    <xf numFmtId="38" fontId="8" fillId="0" borderId="0" xfId="49" applyFont="1" applyFill="1" applyBorder="1" applyAlignment="1">
      <alignment horizontal="center" vertical="center" wrapText="1"/>
      <protection/>
    </xf>
    <xf numFmtId="38" fontId="8" fillId="0" borderId="76" xfId="49" applyFont="1" applyFill="1" applyBorder="1" applyAlignment="1">
      <alignment horizontal="center" vertical="center" wrapText="1"/>
      <protection/>
    </xf>
    <xf numFmtId="38" fontId="8" fillId="0" borderId="56" xfId="49" applyFont="1" applyFill="1" applyBorder="1" applyAlignment="1">
      <alignment horizontal="center" vertical="center" wrapText="1"/>
      <protection/>
    </xf>
    <xf numFmtId="38" fontId="8" fillId="0" borderId="58" xfId="49" applyFont="1" applyFill="1" applyBorder="1" applyAlignment="1">
      <alignment horizontal="center" vertical="center" wrapText="1"/>
      <protection/>
    </xf>
    <xf numFmtId="38" fontId="8" fillId="0" borderId="57" xfId="49" applyFont="1" applyFill="1" applyBorder="1" applyAlignment="1">
      <alignment horizontal="center" vertical="center" wrapText="1"/>
      <protection/>
    </xf>
    <xf numFmtId="38" fontId="8" fillId="0" borderId="14" xfId="49" applyFont="1" applyFill="1" applyBorder="1" applyAlignment="1">
      <alignment horizontal="center" vertical="center"/>
      <protection/>
    </xf>
    <xf numFmtId="38" fontId="8" fillId="0" borderId="31" xfId="49" applyFont="1" applyFill="1" applyBorder="1" applyAlignment="1">
      <alignment horizontal="center" vertical="center" wrapText="1"/>
      <protection/>
    </xf>
    <xf numFmtId="38" fontId="8" fillId="0" borderId="30" xfId="49" applyFont="1" applyFill="1" applyBorder="1" applyAlignment="1">
      <alignment horizontal="center" vertical="center" wrapText="1"/>
      <protection/>
    </xf>
    <xf numFmtId="38" fontId="8" fillId="0" borderId="71" xfId="49" applyFont="1" applyFill="1" applyBorder="1" applyAlignment="1">
      <alignment horizontal="center" vertical="center"/>
      <protection/>
    </xf>
    <xf numFmtId="38" fontId="8" fillId="0" borderId="85" xfId="49" applyFont="1" applyFill="1" applyBorder="1" applyAlignment="1">
      <alignment horizontal="center" vertical="distributed"/>
      <protection/>
    </xf>
    <xf numFmtId="38" fontId="8" fillId="0" borderId="82" xfId="49" applyFont="1" applyFill="1" applyBorder="1" applyAlignment="1">
      <alignment horizontal="center" vertical="distributed"/>
      <protection/>
    </xf>
    <xf numFmtId="38" fontId="8" fillId="0" borderId="83" xfId="49" applyFont="1" applyFill="1" applyBorder="1" applyAlignment="1">
      <alignment horizontal="center" vertical="distributed"/>
      <protection/>
    </xf>
    <xf numFmtId="38" fontId="10" fillId="0" borderId="66" xfId="49" applyFont="1" applyFill="1" applyBorder="1" applyAlignment="1">
      <alignment horizontal="center" vertical="center" wrapText="1"/>
      <protection/>
    </xf>
    <xf numFmtId="38" fontId="8" fillId="0" borderId="68" xfId="49" applyFont="1" applyFill="1" applyBorder="1" applyAlignment="1">
      <alignment horizontal="center" vertical="center" wrapText="1"/>
      <protection/>
    </xf>
    <xf numFmtId="38" fontId="10" fillId="0" borderId="43" xfId="49" applyFont="1" applyFill="1" applyBorder="1" applyAlignment="1">
      <alignment horizontal="center" vertical="center" wrapText="1"/>
      <protection/>
    </xf>
    <xf numFmtId="38" fontId="10" fillId="0" borderId="43" xfId="49" applyFont="1" applyFill="1" applyBorder="1" applyAlignment="1">
      <alignment horizontal="center" vertical="center"/>
      <protection/>
    </xf>
    <xf numFmtId="38" fontId="10" fillId="0" borderId="71" xfId="49" applyFont="1" applyFill="1" applyBorder="1" applyAlignment="1">
      <alignment horizontal="center" vertical="center"/>
      <protection/>
    </xf>
    <xf numFmtId="38" fontId="8" fillId="0" borderId="59" xfId="49" applyFont="1" applyFill="1" applyBorder="1" applyAlignment="1">
      <alignment horizontal="center" vertical="center" wrapText="1"/>
      <protection/>
    </xf>
    <xf numFmtId="38" fontId="8" fillId="0" borderId="12" xfId="49" applyFont="1" applyFill="1" applyBorder="1" applyAlignment="1">
      <alignment horizontal="center" vertical="center" shrinkToFit="1"/>
      <protection/>
    </xf>
    <xf numFmtId="38" fontId="8" fillId="0" borderId="28" xfId="49" applyFont="1" applyFill="1" applyBorder="1" applyAlignment="1">
      <alignment horizontal="center" vertical="center" shrinkToFit="1"/>
      <protection/>
    </xf>
    <xf numFmtId="38" fontId="8" fillId="0" borderId="14" xfId="49" applyFont="1" applyFill="1" applyBorder="1" applyAlignment="1">
      <alignment horizontal="center" vertical="center" shrinkToFit="1"/>
      <protection/>
    </xf>
    <xf numFmtId="38" fontId="11" fillId="0" borderId="28" xfId="49" applyFont="1" applyFill="1" applyBorder="1" applyAlignment="1">
      <alignment horizontal="center" vertical="center"/>
      <protection/>
    </xf>
    <xf numFmtId="38" fontId="11" fillId="0" borderId="14" xfId="49" applyFont="1" applyFill="1" applyBorder="1" applyAlignment="1">
      <alignment horizontal="center" vertical="center"/>
      <protection/>
    </xf>
    <xf numFmtId="38" fontId="8" fillId="0" borderId="84" xfId="49" applyFont="1" applyFill="1" applyBorder="1" applyAlignment="1">
      <alignment horizontal="center" vertical="center"/>
      <protection/>
    </xf>
    <xf numFmtId="38" fontId="8" fillId="0" borderId="39" xfId="49" applyFont="1" applyFill="1" applyBorder="1" applyAlignment="1">
      <alignment horizontal="center" vertical="center"/>
      <protection/>
    </xf>
    <xf numFmtId="38" fontId="8" fillId="0" borderId="72" xfId="49" applyFont="1" applyFill="1" applyBorder="1" applyAlignment="1">
      <alignment horizontal="center" vertical="center" wrapText="1"/>
      <protection/>
    </xf>
    <xf numFmtId="38" fontId="10" fillId="0" borderId="46" xfId="49" applyFont="1" applyBorder="1" applyAlignment="1">
      <alignment horizontal="center" vertical="center" wrapText="1"/>
      <protection/>
    </xf>
    <xf numFmtId="0" fontId="20" fillId="0" borderId="27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38" fontId="4" fillId="0" borderId="12" xfId="49" applyFont="1" applyFill="1" applyBorder="1" applyAlignment="1">
      <alignment horizontal="center" vertical="center" wrapText="1"/>
      <protection/>
    </xf>
    <xf numFmtId="0" fontId="21" fillId="0" borderId="28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38" fontId="7" fillId="0" borderId="12" xfId="49" applyFont="1" applyFill="1" applyBorder="1" applyAlignment="1">
      <alignment horizontal="center" vertical="center" wrapText="1"/>
      <protection/>
    </xf>
    <xf numFmtId="0" fontId="22" fillId="0" borderId="28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38" fontId="8" fillId="0" borderId="87" xfId="49" applyFont="1" applyBorder="1" applyAlignment="1">
      <alignment horizontal="distributed" vertical="center" indent="1"/>
      <protection/>
    </xf>
    <xf numFmtId="38" fontId="8" fillId="0" borderId="88" xfId="49" applyFont="1" applyBorder="1" applyAlignment="1">
      <alignment horizontal="distributed" vertical="center" indent="1"/>
      <protection/>
    </xf>
    <xf numFmtId="38" fontId="8" fillId="0" borderId="75" xfId="49" applyFont="1" applyBorder="1" applyAlignment="1">
      <alignment horizontal="distributed" vertical="center" indent="1"/>
      <protection/>
    </xf>
    <xf numFmtId="38" fontId="8" fillId="0" borderId="56" xfId="49" applyFont="1" applyBorder="1" applyAlignment="1">
      <alignment horizontal="distributed" vertical="center" indent="1"/>
      <protection/>
    </xf>
    <xf numFmtId="38" fontId="8" fillId="0" borderId="58" xfId="49" applyFont="1" applyBorder="1" applyAlignment="1">
      <alignment horizontal="distributed" vertical="center" indent="1"/>
      <protection/>
    </xf>
    <xf numFmtId="38" fontId="8" fillId="0" borderId="57" xfId="49" applyFont="1" applyBorder="1" applyAlignment="1">
      <alignment horizontal="distributed" vertical="center" indent="1"/>
      <protection/>
    </xf>
    <xf numFmtId="38" fontId="8" fillId="0" borderId="18" xfId="49" applyFont="1" applyBorder="1" applyAlignment="1">
      <alignment horizontal="center" vertical="center"/>
      <protection/>
    </xf>
    <xf numFmtId="38" fontId="8" fillId="0" borderId="66" xfId="49" applyFont="1" applyBorder="1" applyAlignment="1">
      <alignment horizontal="center" vertical="center"/>
      <protection/>
    </xf>
    <xf numFmtId="38" fontId="8" fillId="0" borderId="46" xfId="49" applyFont="1" applyBorder="1" applyAlignment="1">
      <alignment horizontal="center" vertical="center" wrapText="1"/>
      <protection/>
    </xf>
    <xf numFmtId="38" fontId="8" fillId="0" borderId="27" xfId="49" applyFont="1" applyBorder="1" applyAlignment="1">
      <alignment horizontal="center" vertical="center" wrapText="1"/>
      <protection/>
    </xf>
    <xf numFmtId="38" fontId="8" fillId="0" borderId="31" xfId="49" applyFont="1" applyBorder="1" applyAlignment="1">
      <alignment horizontal="center" vertical="center" wrapText="1"/>
      <protection/>
    </xf>
    <xf numFmtId="38" fontId="8" fillId="0" borderId="77" xfId="49" applyFont="1" applyBorder="1" applyAlignment="1">
      <alignment horizontal="center" vertical="center" wrapText="1"/>
      <protection/>
    </xf>
    <xf numFmtId="38" fontId="8" fillId="0" borderId="35" xfId="49" applyFont="1" applyBorder="1" applyAlignment="1">
      <alignment horizontal="center" vertical="center" wrapText="1"/>
      <protection/>
    </xf>
    <xf numFmtId="38" fontId="8" fillId="0" borderId="33" xfId="49" applyFont="1" applyBorder="1" applyAlignment="1">
      <alignment horizontal="center" vertical="center" wrapText="1"/>
      <protection/>
    </xf>
    <xf numFmtId="38" fontId="8" fillId="0" borderId="89" xfId="49" applyFont="1" applyBorder="1" applyAlignment="1">
      <alignment horizontal="distributed" vertical="center" indent="1"/>
      <protection/>
    </xf>
    <xf numFmtId="38" fontId="8" fillId="0" borderId="69" xfId="49" applyFont="1" applyBorder="1" applyAlignment="1">
      <alignment horizontal="distributed" vertical="center" indent="1"/>
      <protection/>
    </xf>
    <xf numFmtId="38" fontId="10" fillId="0" borderId="26" xfId="49" applyFont="1" applyFill="1" applyBorder="1" applyAlignment="1">
      <alignment horizontal="center" vertical="center"/>
      <protection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distributed" vertical="center" wrapText="1" indent="1"/>
    </xf>
    <xf numFmtId="0" fontId="8" fillId="0" borderId="28" xfId="0" applyFont="1" applyBorder="1" applyAlignment="1">
      <alignment horizontal="distributed" vertical="center" indent="1"/>
    </xf>
    <xf numFmtId="0" fontId="8" fillId="0" borderId="14" xfId="0" applyFont="1" applyBorder="1" applyAlignment="1">
      <alignment horizontal="distributed" vertical="center" indent="1"/>
    </xf>
    <xf numFmtId="0" fontId="8" fillId="0" borderId="4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66" xfId="0" applyFont="1" applyFill="1" applyBorder="1" applyAlignment="1">
      <alignment vertical="top" wrapText="1"/>
    </xf>
    <xf numFmtId="0" fontId="12" fillId="0" borderId="80" xfId="0" applyFont="1" applyFill="1" applyBorder="1" applyAlignment="1">
      <alignment vertical="top" wrapText="1"/>
    </xf>
    <xf numFmtId="0" fontId="12" fillId="0" borderId="29" xfId="0" applyFont="1" applyFill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0" borderId="48" xfId="0" applyFont="1" applyFill="1" applyBorder="1" applyAlignment="1">
      <alignment vertical="top" wrapText="1"/>
    </xf>
    <xf numFmtId="0" fontId="60" fillId="0" borderId="18" xfId="0" applyFont="1" applyFill="1" applyBorder="1" applyAlignment="1">
      <alignment vertical="top" wrapText="1"/>
    </xf>
    <xf numFmtId="0" fontId="60" fillId="0" borderId="66" xfId="0" applyFont="1" applyFill="1" applyBorder="1" applyAlignment="1">
      <alignment vertical="top" wrapText="1"/>
    </xf>
    <xf numFmtId="38" fontId="15" fillId="0" borderId="62" xfId="49" applyFont="1" applyFill="1" applyBorder="1" applyAlignment="1">
      <alignment horizontal="center" vertical="center" wrapText="1"/>
      <protection/>
    </xf>
    <xf numFmtId="38" fontId="15" fillId="0" borderId="29" xfId="49" applyFont="1" applyFill="1" applyBorder="1" applyAlignment="1">
      <alignment horizontal="center" vertical="center" wrapText="1"/>
      <protection/>
    </xf>
    <xf numFmtId="38" fontId="15" fillId="0" borderId="30" xfId="49" applyFont="1" applyFill="1" applyBorder="1" applyAlignment="1">
      <alignment horizontal="center" vertical="center" wrapText="1"/>
      <protection/>
    </xf>
    <xf numFmtId="38" fontId="15" fillId="0" borderId="12" xfId="49" applyFont="1" applyFill="1" applyBorder="1" applyAlignment="1">
      <alignment horizontal="center" vertical="center" wrapText="1"/>
      <protection/>
    </xf>
    <xf numFmtId="38" fontId="15" fillId="0" borderId="28" xfId="49" applyFont="1" applyFill="1" applyBorder="1" applyAlignment="1">
      <alignment horizontal="center" vertical="center" wrapText="1"/>
      <protection/>
    </xf>
    <xf numFmtId="38" fontId="15" fillId="0" borderId="14" xfId="49" applyFont="1" applyFill="1" applyBorder="1" applyAlignment="1">
      <alignment horizontal="center" vertical="center" wrapText="1"/>
      <protection/>
    </xf>
    <xf numFmtId="38" fontId="4" fillId="0" borderId="14" xfId="49" applyFont="1" applyFill="1" applyBorder="1" applyAlignment="1">
      <alignment horizontal="center" vertical="center" wrapText="1"/>
      <protection/>
    </xf>
    <xf numFmtId="38" fontId="10" fillId="0" borderId="14" xfId="49" applyFont="1" applyFill="1" applyBorder="1" applyAlignment="1">
      <alignment horizontal="center" vertical="center" wrapText="1"/>
      <protection/>
    </xf>
    <xf numFmtId="38" fontId="8" fillId="0" borderId="33" xfId="49" applyFont="1" applyFill="1" applyBorder="1" applyAlignment="1">
      <alignment horizontal="center" vertical="center" wrapText="1"/>
      <protection/>
    </xf>
    <xf numFmtId="38" fontId="15" fillId="0" borderId="46" xfId="49" applyFont="1" applyFill="1" applyBorder="1" applyAlignment="1">
      <alignment horizontal="center" vertical="center" wrapText="1"/>
      <protection/>
    </xf>
    <xf numFmtId="38" fontId="15" fillId="0" borderId="27" xfId="49" applyFont="1" applyFill="1" applyBorder="1" applyAlignment="1">
      <alignment horizontal="center" vertical="center" wrapText="1"/>
      <protection/>
    </xf>
    <xf numFmtId="38" fontId="8" fillId="0" borderId="51" xfId="49" applyFont="1" applyFill="1" applyBorder="1" applyAlignment="1">
      <alignment horizontal="center" vertical="center"/>
      <protection/>
    </xf>
    <xf numFmtId="38" fontId="8" fillId="0" borderId="41" xfId="49" applyFont="1" applyFill="1" applyBorder="1" applyAlignment="1">
      <alignment horizontal="center" vertical="center"/>
      <protection/>
    </xf>
    <xf numFmtId="38" fontId="15" fillId="0" borderId="84" xfId="49" applyFont="1" applyFill="1" applyBorder="1" applyAlignment="1">
      <alignment horizontal="center" vertical="center" wrapText="1"/>
      <protection/>
    </xf>
    <xf numFmtId="38" fontId="15" fillId="0" borderId="39" xfId="49" applyFont="1" applyFill="1" applyBorder="1" applyAlignment="1">
      <alignment horizontal="center" vertical="center" wrapText="1"/>
      <protection/>
    </xf>
    <xf numFmtId="38" fontId="15" fillId="0" borderId="52" xfId="49" applyFont="1" applyFill="1" applyBorder="1" applyAlignment="1">
      <alignment horizontal="center" vertical="center" wrapText="1"/>
      <protection/>
    </xf>
    <xf numFmtId="38" fontId="15" fillId="0" borderId="53" xfId="49" applyFont="1" applyFill="1" applyBorder="1" applyAlignment="1">
      <alignment horizontal="center" vertical="center" wrapText="1"/>
      <protection/>
    </xf>
    <xf numFmtId="38" fontId="4" fillId="0" borderId="43" xfId="49" applyFont="1" applyFill="1" applyBorder="1" applyAlignment="1">
      <alignment horizontal="center" vertical="center" wrapText="1"/>
      <protection/>
    </xf>
    <xf numFmtId="38" fontId="4" fillId="0" borderId="71" xfId="49" applyFont="1" applyFill="1" applyBorder="1" applyAlignment="1">
      <alignment horizontal="center" vertical="center" wrapText="1"/>
      <protection/>
    </xf>
    <xf numFmtId="38" fontId="10" fillId="0" borderId="46" xfId="49" applyFont="1" applyFill="1" applyBorder="1" applyAlignment="1">
      <alignment horizontal="center" vertical="center" wrapText="1"/>
      <protection/>
    </xf>
    <xf numFmtId="38" fontId="10" fillId="0" borderId="27" xfId="49" applyFont="1" applyFill="1" applyBorder="1" applyAlignment="1">
      <alignment horizontal="center" vertical="center" wrapText="1"/>
      <protection/>
    </xf>
    <xf numFmtId="38" fontId="4" fillId="0" borderId="18" xfId="49" applyFont="1" applyFill="1" applyBorder="1" applyAlignment="1">
      <alignment horizontal="center" vertical="center" wrapText="1"/>
      <protection/>
    </xf>
    <xf numFmtId="38" fontId="4" fillId="0" borderId="66" xfId="49" applyFont="1" applyFill="1" applyBorder="1" applyAlignment="1">
      <alignment horizontal="center" vertical="center" wrapText="1"/>
      <protection/>
    </xf>
    <xf numFmtId="38" fontId="8" fillId="33" borderId="48" xfId="49" applyFont="1" applyFill="1" applyBorder="1" applyAlignment="1">
      <alignment horizontal="center" vertical="center"/>
      <protection/>
    </xf>
    <xf numFmtId="38" fontId="8" fillId="33" borderId="18" xfId="49" applyFont="1" applyFill="1" applyBorder="1" applyAlignment="1">
      <alignment horizontal="center" vertical="center"/>
      <protection/>
    </xf>
    <xf numFmtId="38" fontId="8" fillId="33" borderId="66" xfId="49" applyFont="1" applyFill="1" applyBorder="1" applyAlignment="1">
      <alignment horizontal="center" vertical="center"/>
      <protection/>
    </xf>
    <xf numFmtId="38" fontId="8" fillId="33" borderId="51" xfId="49" applyFont="1" applyFill="1" applyBorder="1" applyAlignment="1">
      <alignment horizontal="center" vertical="center"/>
      <protection/>
    </xf>
    <xf numFmtId="38" fontId="8" fillId="33" borderId="40" xfId="49" applyFont="1" applyFill="1" applyBorder="1" applyAlignment="1">
      <alignment horizontal="center" vertical="center"/>
      <protection/>
    </xf>
    <xf numFmtId="38" fontId="8" fillId="33" borderId="67" xfId="49" applyFont="1" applyFill="1" applyBorder="1" applyAlignment="1">
      <alignment horizontal="center" vertical="center"/>
      <protection/>
    </xf>
    <xf numFmtId="38" fontId="8" fillId="33" borderId="77" xfId="49" applyFont="1" applyFill="1" applyBorder="1" applyAlignment="1">
      <alignment horizontal="center" vertical="center"/>
      <protection/>
    </xf>
    <xf numFmtId="38" fontId="8" fillId="33" borderId="35" xfId="49" applyFont="1" applyFill="1" applyBorder="1" applyAlignment="1">
      <alignment horizontal="center" vertical="center"/>
      <protection/>
    </xf>
    <xf numFmtId="0" fontId="8" fillId="0" borderId="8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8" fontId="8" fillId="0" borderId="50" xfId="49" applyFont="1" applyBorder="1" applyAlignment="1">
      <alignment horizontal="center" vertical="center"/>
      <protection/>
    </xf>
    <xf numFmtId="38" fontId="8" fillId="0" borderId="48" xfId="49" applyFont="1" applyBorder="1" applyAlignment="1">
      <alignment horizontal="center" vertical="center"/>
      <protection/>
    </xf>
    <xf numFmtId="38" fontId="8" fillId="0" borderId="41" xfId="49" applyFont="1" applyBorder="1" applyAlignment="1">
      <alignment horizontal="center" vertical="center"/>
      <protection/>
    </xf>
    <xf numFmtId="38" fontId="8" fillId="0" borderId="51" xfId="49" applyFont="1" applyBorder="1" applyAlignment="1">
      <alignment horizontal="center" vertical="center"/>
      <protection/>
    </xf>
    <xf numFmtId="38" fontId="8" fillId="0" borderId="40" xfId="49" applyFont="1" applyBorder="1" applyAlignment="1">
      <alignment horizontal="center" vertical="center"/>
      <protection/>
    </xf>
    <xf numFmtId="0" fontId="8" fillId="0" borderId="5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74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34" borderId="83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8" fillId="34" borderId="7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189" fontId="8" fillId="0" borderId="12" xfId="0" applyNumberFormat="1" applyFont="1" applyFill="1" applyBorder="1" applyAlignment="1">
      <alignment horizontal="center" vertical="center"/>
    </xf>
    <xf numFmtId="189" fontId="8" fillId="0" borderId="28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66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34" borderId="80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shrinkToFit="1"/>
    </xf>
    <xf numFmtId="0" fontId="8" fillId="0" borderId="88" xfId="0" applyFont="1" applyFill="1" applyBorder="1" applyAlignment="1">
      <alignment horizontal="center" vertical="center" shrinkToFit="1"/>
    </xf>
    <xf numFmtId="0" fontId="8" fillId="0" borderId="77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5"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590550"/>
          <a:ext cx="742950" cy="1000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</xdr:row>
      <xdr:rowOff>19050</xdr:rowOff>
    </xdr:from>
    <xdr:to>
      <xdr:col>12</xdr:col>
      <xdr:colOff>0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7077075" y="590550"/>
          <a:ext cx="742950" cy="1000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19050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781050" cy="962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19050</xdr:colOff>
      <xdr:row>8</xdr:row>
      <xdr:rowOff>9525</xdr:rowOff>
    </xdr:to>
    <xdr:sp>
      <xdr:nvSpPr>
        <xdr:cNvPr id="2" name="Line 1"/>
        <xdr:cNvSpPr>
          <a:spLocks/>
        </xdr:cNvSpPr>
      </xdr:nvSpPr>
      <xdr:spPr>
        <a:xfrm>
          <a:off x="7315200" y="514350"/>
          <a:ext cx="781050" cy="962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19050</xdr:colOff>
      <xdr:row>8</xdr:row>
      <xdr:rowOff>9525</xdr:rowOff>
    </xdr:to>
    <xdr:sp>
      <xdr:nvSpPr>
        <xdr:cNvPr id="3" name="Line 1"/>
        <xdr:cNvSpPr>
          <a:spLocks/>
        </xdr:cNvSpPr>
      </xdr:nvSpPr>
      <xdr:spPr>
        <a:xfrm>
          <a:off x="14592300" y="514350"/>
          <a:ext cx="781050" cy="962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828675" cy="1590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9525</xdr:rowOff>
    </xdr:from>
    <xdr:to>
      <xdr:col>13</xdr:col>
      <xdr:colOff>19050</xdr:colOff>
      <xdr:row>8</xdr:row>
      <xdr:rowOff>19050</xdr:rowOff>
    </xdr:to>
    <xdr:sp>
      <xdr:nvSpPr>
        <xdr:cNvPr id="2" name="Line 1"/>
        <xdr:cNvSpPr>
          <a:spLocks/>
        </xdr:cNvSpPr>
      </xdr:nvSpPr>
      <xdr:spPr>
        <a:xfrm>
          <a:off x="7724775" y="523875"/>
          <a:ext cx="828675" cy="1590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9525</xdr:rowOff>
    </xdr:from>
    <xdr:to>
      <xdr:col>21</xdr:col>
      <xdr:colOff>19050</xdr:colOff>
      <xdr:row>8</xdr:row>
      <xdr:rowOff>19050</xdr:rowOff>
    </xdr:to>
    <xdr:sp>
      <xdr:nvSpPr>
        <xdr:cNvPr id="3" name="Line 1"/>
        <xdr:cNvSpPr>
          <a:spLocks/>
        </xdr:cNvSpPr>
      </xdr:nvSpPr>
      <xdr:spPr>
        <a:xfrm>
          <a:off x="14020800" y="523875"/>
          <a:ext cx="828675" cy="1590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9525</xdr:rowOff>
    </xdr:from>
    <xdr:to>
      <xdr:col>30</xdr:col>
      <xdr:colOff>19050</xdr:colOff>
      <xdr:row>8</xdr:row>
      <xdr:rowOff>19050</xdr:rowOff>
    </xdr:to>
    <xdr:sp>
      <xdr:nvSpPr>
        <xdr:cNvPr id="4" name="Line 1"/>
        <xdr:cNvSpPr>
          <a:spLocks/>
        </xdr:cNvSpPr>
      </xdr:nvSpPr>
      <xdr:spPr>
        <a:xfrm>
          <a:off x="20983575" y="523875"/>
          <a:ext cx="828675" cy="1590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9525</xdr:rowOff>
    </xdr:from>
    <xdr:to>
      <xdr:col>40</xdr:col>
      <xdr:colOff>19050</xdr:colOff>
      <xdr:row>8</xdr:row>
      <xdr:rowOff>19050</xdr:rowOff>
    </xdr:to>
    <xdr:sp>
      <xdr:nvSpPr>
        <xdr:cNvPr id="5" name="Line 1"/>
        <xdr:cNvSpPr>
          <a:spLocks/>
        </xdr:cNvSpPr>
      </xdr:nvSpPr>
      <xdr:spPr>
        <a:xfrm>
          <a:off x="28603575" y="523875"/>
          <a:ext cx="828675" cy="1590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781050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9525</xdr:rowOff>
    </xdr:from>
    <xdr:to>
      <xdr:col>12</xdr:col>
      <xdr:colOff>0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7181850" y="523875"/>
          <a:ext cx="781050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790575" cy="1009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9525</xdr:colOff>
      <xdr:row>8</xdr:row>
      <xdr:rowOff>9525</xdr:rowOff>
    </xdr:to>
    <xdr:sp>
      <xdr:nvSpPr>
        <xdr:cNvPr id="2" name="Line 1"/>
        <xdr:cNvSpPr>
          <a:spLocks/>
        </xdr:cNvSpPr>
      </xdr:nvSpPr>
      <xdr:spPr>
        <a:xfrm>
          <a:off x="7200900" y="514350"/>
          <a:ext cx="790575" cy="1009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0</xdr:col>
      <xdr:colOff>762000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523875"/>
          <a:ext cx="742950" cy="933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</xdr:row>
      <xdr:rowOff>9525</xdr:rowOff>
    </xdr:from>
    <xdr:to>
      <xdr:col>8</xdr:col>
      <xdr:colOff>762000</xdr:colOff>
      <xdr:row>7</xdr:row>
      <xdr:rowOff>180975</xdr:rowOff>
    </xdr:to>
    <xdr:sp>
      <xdr:nvSpPr>
        <xdr:cNvPr id="2" name="Line 1"/>
        <xdr:cNvSpPr>
          <a:spLocks/>
        </xdr:cNvSpPr>
      </xdr:nvSpPr>
      <xdr:spPr>
        <a:xfrm>
          <a:off x="7124700" y="523875"/>
          <a:ext cx="742950" cy="933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762000" cy="1123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9525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7248525" y="514350"/>
          <a:ext cx="762000" cy="1123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</xdr:row>
      <xdr:rowOff>0</xdr:rowOff>
    </xdr:from>
    <xdr:to>
      <xdr:col>23</xdr:col>
      <xdr:colOff>9525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14525625" y="514350"/>
          <a:ext cx="762000" cy="1123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3</xdr:row>
      <xdr:rowOff>0</xdr:rowOff>
    </xdr:from>
    <xdr:to>
      <xdr:col>28</xdr:col>
      <xdr:colOff>9525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19097625" y="514350"/>
          <a:ext cx="762000" cy="1123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3</xdr:row>
      <xdr:rowOff>0</xdr:rowOff>
    </xdr:from>
    <xdr:to>
      <xdr:col>39</xdr:col>
      <xdr:colOff>9525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6431875" y="514350"/>
          <a:ext cx="762000" cy="1123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3</xdr:row>
      <xdr:rowOff>0</xdr:rowOff>
    </xdr:from>
    <xdr:to>
      <xdr:col>50</xdr:col>
      <xdr:colOff>9525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33766125" y="514350"/>
          <a:ext cx="762000" cy="1123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3</xdr:row>
      <xdr:rowOff>0</xdr:rowOff>
    </xdr:from>
    <xdr:to>
      <xdr:col>61</xdr:col>
      <xdr:colOff>9525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41109900" y="514350"/>
          <a:ext cx="762000" cy="1123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3</xdr:row>
      <xdr:rowOff>0</xdr:rowOff>
    </xdr:from>
    <xdr:to>
      <xdr:col>72</xdr:col>
      <xdr:colOff>9525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48453675" y="514350"/>
          <a:ext cx="762000" cy="1123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9525</xdr:colOff>
      <xdr:row>3</xdr:row>
      <xdr:rowOff>0</xdr:rowOff>
    </xdr:from>
    <xdr:to>
      <xdr:col>83</xdr:col>
      <xdr:colOff>9525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55797450" y="514350"/>
          <a:ext cx="762000" cy="1123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3</xdr:row>
      <xdr:rowOff>0</xdr:rowOff>
    </xdr:from>
    <xdr:to>
      <xdr:col>92</xdr:col>
      <xdr:colOff>9525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63017400" y="514350"/>
          <a:ext cx="762000" cy="1123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9525</xdr:colOff>
      <xdr:row>3</xdr:row>
      <xdr:rowOff>0</xdr:rowOff>
    </xdr:from>
    <xdr:to>
      <xdr:col>101</xdr:col>
      <xdr:colOff>9525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70237350" y="514350"/>
          <a:ext cx="762000" cy="1123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762000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0</xdr:col>
      <xdr:colOff>762000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762000" cy="962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762000" cy="962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819150" cy="952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790575" cy="952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9525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7248525" y="457200"/>
          <a:ext cx="790575" cy="952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Freeform 2"/>
        <xdr:cNvSpPr>
          <a:spLocks/>
        </xdr:cNvSpPr>
      </xdr:nvSpPr>
      <xdr:spPr>
        <a:xfrm>
          <a:off x="0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3" name="Freeform 1"/>
        <xdr:cNvSpPr>
          <a:spLocks/>
        </xdr:cNvSpPr>
      </xdr:nvSpPr>
      <xdr:spPr>
        <a:xfrm>
          <a:off x="0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4" name="Freeform 2"/>
        <xdr:cNvSpPr>
          <a:spLocks/>
        </xdr:cNvSpPr>
      </xdr:nvSpPr>
      <xdr:spPr>
        <a:xfrm>
          <a:off x="0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8</xdr:row>
      <xdr:rowOff>0</xdr:rowOff>
    </xdr:to>
    <xdr:sp>
      <xdr:nvSpPr>
        <xdr:cNvPr id="5" name="Freeform 1"/>
        <xdr:cNvSpPr>
          <a:spLocks/>
        </xdr:cNvSpPr>
      </xdr:nvSpPr>
      <xdr:spPr>
        <a:xfrm>
          <a:off x="71151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8</xdr:row>
      <xdr:rowOff>0</xdr:rowOff>
    </xdr:to>
    <xdr:sp>
      <xdr:nvSpPr>
        <xdr:cNvPr id="6" name="Freeform 2"/>
        <xdr:cNvSpPr>
          <a:spLocks/>
        </xdr:cNvSpPr>
      </xdr:nvSpPr>
      <xdr:spPr>
        <a:xfrm>
          <a:off x="71151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8</xdr:row>
      <xdr:rowOff>0</xdr:rowOff>
    </xdr:to>
    <xdr:sp>
      <xdr:nvSpPr>
        <xdr:cNvPr id="7" name="Freeform 1"/>
        <xdr:cNvSpPr>
          <a:spLocks/>
        </xdr:cNvSpPr>
      </xdr:nvSpPr>
      <xdr:spPr>
        <a:xfrm>
          <a:off x="71151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8</xdr:row>
      <xdr:rowOff>0</xdr:rowOff>
    </xdr:to>
    <xdr:sp>
      <xdr:nvSpPr>
        <xdr:cNvPr id="8" name="Freeform 2"/>
        <xdr:cNvSpPr>
          <a:spLocks/>
        </xdr:cNvSpPr>
      </xdr:nvSpPr>
      <xdr:spPr>
        <a:xfrm>
          <a:off x="71151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17</xdr:col>
      <xdr:colOff>0</xdr:colOff>
      <xdr:row>8</xdr:row>
      <xdr:rowOff>0</xdr:rowOff>
    </xdr:to>
    <xdr:sp>
      <xdr:nvSpPr>
        <xdr:cNvPr id="9" name="Freeform 1"/>
        <xdr:cNvSpPr>
          <a:spLocks/>
        </xdr:cNvSpPr>
      </xdr:nvSpPr>
      <xdr:spPr>
        <a:xfrm>
          <a:off x="133254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17</xdr:col>
      <xdr:colOff>0</xdr:colOff>
      <xdr:row>8</xdr:row>
      <xdr:rowOff>0</xdr:rowOff>
    </xdr:to>
    <xdr:sp>
      <xdr:nvSpPr>
        <xdr:cNvPr id="10" name="Freeform 2"/>
        <xdr:cNvSpPr>
          <a:spLocks/>
        </xdr:cNvSpPr>
      </xdr:nvSpPr>
      <xdr:spPr>
        <a:xfrm>
          <a:off x="133254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17</xdr:col>
      <xdr:colOff>0</xdr:colOff>
      <xdr:row>8</xdr:row>
      <xdr:rowOff>0</xdr:rowOff>
    </xdr:to>
    <xdr:sp>
      <xdr:nvSpPr>
        <xdr:cNvPr id="11" name="Freeform 1"/>
        <xdr:cNvSpPr>
          <a:spLocks/>
        </xdr:cNvSpPr>
      </xdr:nvSpPr>
      <xdr:spPr>
        <a:xfrm>
          <a:off x="133254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17</xdr:col>
      <xdr:colOff>0</xdr:colOff>
      <xdr:row>8</xdr:row>
      <xdr:rowOff>0</xdr:rowOff>
    </xdr:to>
    <xdr:sp>
      <xdr:nvSpPr>
        <xdr:cNvPr id="12" name="Freeform 2"/>
        <xdr:cNvSpPr>
          <a:spLocks/>
        </xdr:cNvSpPr>
      </xdr:nvSpPr>
      <xdr:spPr>
        <a:xfrm>
          <a:off x="133254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8</xdr:row>
      <xdr:rowOff>0</xdr:rowOff>
    </xdr:to>
    <xdr:sp>
      <xdr:nvSpPr>
        <xdr:cNvPr id="13" name="Freeform 1"/>
        <xdr:cNvSpPr>
          <a:spLocks/>
        </xdr:cNvSpPr>
      </xdr:nvSpPr>
      <xdr:spPr>
        <a:xfrm>
          <a:off x="206406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8</xdr:row>
      <xdr:rowOff>0</xdr:rowOff>
    </xdr:to>
    <xdr:sp>
      <xdr:nvSpPr>
        <xdr:cNvPr id="14" name="Freeform 2"/>
        <xdr:cNvSpPr>
          <a:spLocks/>
        </xdr:cNvSpPr>
      </xdr:nvSpPr>
      <xdr:spPr>
        <a:xfrm>
          <a:off x="206406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8</xdr:row>
      <xdr:rowOff>0</xdr:rowOff>
    </xdr:to>
    <xdr:sp>
      <xdr:nvSpPr>
        <xdr:cNvPr id="15" name="Freeform 1"/>
        <xdr:cNvSpPr>
          <a:spLocks/>
        </xdr:cNvSpPr>
      </xdr:nvSpPr>
      <xdr:spPr>
        <a:xfrm>
          <a:off x="206406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8</xdr:row>
      <xdr:rowOff>0</xdr:rowOff>
    </xdr:to>
    <xdr:sp>
      <xdr:nvSpPr>
        <xdr:cNvPr id="16" name="Freeform 2"/>
        <xdr:cNvSpPr>
          <a:spLocks/>
        </xdr:cNvSpPr>
      </xdr:nvSpPr>
      <xdr:spPr>
        <a:xfrm>
          <a:off x="206406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35</xdr:col>
      <xdr:colOff>0</xdr:colOff>
      <xdr:row>8</xdr:row>
      <xdr:rowOff>0</xdr:rowOff>
    </xdr:to>
    <xdr:sp>
      <xdr:nvSpPr>
        <xdr:cNvPr id="17" name="Freeform 1"/>
        <xdr:cNvSpPr>
          <a:spLocks/>
        </xdr:cNvSpPr>
      </xdr:nvSpPr>
      <xdr:spPr>
        <a:xfrm>
          <a:off x="275939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35</xdr:col>
      <xdr:colOff>0</xdr:colOff>
      <xdr:row>8</xdr:row>
      <xdr:rowOff>0</xdr:rowOff>
    </xdr:to>
    <xdr:sp>
      <xdr:nvSpPr>
        <xdr:cNvPr id="18" name="Freeform 2"/>
        <xdr:cNvSpPr>
          <a:spLocks/>
        </xdr:cNvSpPr>
      </xdr:nvSpPr>
      <xdr:spPr>
        <a:xfrm>
          <a:off x="275939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35</xdr:col>
      <xdr:colOff>0</xdr:colOff>
      <xdr:row>8</xdr:row>
      <xdr:rowOff>0</xdr:rowOff>
    </xdr:to>
    <xdr:sp>
      <xdr:nvSpPr>
        <xdr:cNvPr id="19" name="Freeform 1"/>
        <xdr:cNvSpPr>
          <a:spLocks/>
        </xdr:cNvSpPr>
      </xdr:nvSpPr>
      <xdr:spPr>
        <a:xfrm>
          <a:off x="275939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35</xdr:col>
      <xdr:colOff>0</xdr:colOff>
      <xdr:row>8</xdr:row>
      <xdr:rowOff>0</xdr:rowOff>
    </xdr:to>
    <xdr:sp>
      <xdr:nvSpPr>
        <xdr:cNvPr id="20" name="Freeform 2"/>
        <xdr:cNvSpPr>
          <a:spLocks/>
        </xdr:cNvSpPr>
      </xdr:nvSpPr>
      <xdr:spPr>
        <a:xfrm>
          <a:off x="275939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</xdr:row>
      <xdr:rowOff>0</xdr:rowOff>
    </xdr:from>
    <xdr:to>
      <xdr:col>43</xdr:col>
      <xdr:colOff>0</xdr:colOff>
      <xdr:row>8</xdr:row>
      <xdr:rowOff>0</xdr:rowOff>
    </xdr:to>
    <xdr:sp>
      <xdr:nvSpPr>
        <xdr:cNvPr id="21" name="Freeform 1"/>
        <xdr:cNvSpPr>
          <a:spLocks/>
        </xdr:cNvSpPr>
      </xdr:nvSpPr>
      <xdr:spPr>
        <a:xfrm>
          <a:off x="345471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</xdr:row>
      <xdr:rowOff>0</xdr:rowOff>
    </xdr:from>
    <xdr:to>
      <xdr:col>43</xdr:col>
      <xdr:colOff>0</xdr:colOff>
      <xdr:row>8</xdr:row>
      <xdr:rowOff>0</xdr:rowOff>
    </xdr:to>
    <xdr:sp>
      <xdr:nvSpPr>
        <xdr:cNvPr id="22" name="Freeform 2"/>
        <xdr:cNvSpPr>
          <a:spLocks/>
        </xdr:cNvSpPr>
      </xdr:nvSpPr>
      <xdr:spPr>
        <a:xfrm>
          <a:off x="345471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</xdr:row>
      <xdr:rowOff>0</xdr:rowOff>
    </xdr:from>
    <xdr:to>
      <xdr:col>43</xdr:col>
      <xdr:colOff>0</xdr:colOff>
      <xdr:row>8</xdr:row>
      <xdr:rowOff>0</xdr:rowOff>
    </xdr:to>
    <xdr:sp>
      <xdr:nvSpPr>
        <xdr:cNvPr id="23" name="Freeform 1"/>
        <xdr:cNvSpPr>
          <a:spLocks/>
        </xdr:cNvSpPr>
      </xdr:nvSpPr>
      <xdr:spPr>
        <a:xfrm>
          <a:off x="345471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</xdr:row>
      <xdr:rowOff>0</xdr:rowOff>
    </xdr:from>
    <xdr:to>
      <xdr:col>43</xdr:col>
      <xdr:colOff>0</xdr:colOff>
      <xdr:row>8</xdr:row>
      <xdr:rowOff>0</xdr:rowOff>
    </xdr:to>
    <xdr:sp>
      <xdr:nvSpPr>
        <xdr:cNvPr id="24" name="Freeform 2"/>
        <xdr:cNvSpPr>
          <a:spLocks/>
        </xdr:cNvSpPr>
      </xdr:nvSpPr>
      <xdr:spPr>
        <a:xfrm>
          <a:off x="345471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</xdr:row>
      <xdr:rowOff>0</xdr:rowOff>
    </xdr:from>
    <xdr:to>
      <xdr:col>55</xdr:col>
      <xdr:colOff>0</xdr:colOff>
      <xdr:row>8</xdr:row>
      <xdr:rowOff>0</xdr:rowOff>
    </xdr:to>
    <xdr:sp>
      <xdr:nvSpPr>
        <xdr:cNvPr id="25" name="Freeform 1"/>
        <xdr:cNvSpPr>
          <a:spLocks/>
        </xdr:cNvSpPr>
      </xdr:nvSpPr>
      <xdr:spPr>
        <a:xfrm>
          <a:off x="416909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</xdr:row>
      <xdr:rowOff>0</xdr:rowOff>
    </xdr:from>
    <xdr:to>
      <xdr:col>55</xdr:col>
      <xdr:colOff>0</xdr:colOff>
      <xdr:row>8</xdr:row>
      <xdr:rowOff>0</xdr:rowOff>
    </xdr:to>
    <xdr:sp>
      <xdr:nvSpPr>
        <xdr:cNvPr id="26" name="Freeform 2"/>
        <xdr:cNvSpPr>
          <a:spLocks/>
        </xdr:cNvSpPr>
      </xdr:nvSpPr>
      <xdr:spPr>
        <a:xfrm>
          <a:off x="416909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</xdr:row>
      <xdr:rowOff>0</xdr:rowOff>
    </xdr:from>
    <xdr:to>
      <xdr:col>55</xdr:col>
      <xdr:colOff>0</xdr:colOff>
      <xdr:row>8</xdr:row>
      <xdr:rowOff>0</xdr:rowOff>
    </xdr:to>
    <xdr:sp>
      <xdr:nvSpPr>
        <xdr:cNvPr id="27" name="Freeform 1"/>
        <xdr:cNvSpPr>
          <a:spLocks/>
        </xdr:cNvSpPr>
      </xdr:nvSpPr>
      <xdr:spPr>
        <a:xfrm>
          <a:off x="416909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</xdr:row>
      <xdr:rowOff>0</xdr:rowOff>
    </xdr:from>
    <xdr:to>
      <xdr:col>55</xdr:col>
      <xdr:colOff>0</xdr:colOff>
      <xdr:row>8</xdr:row>
      <xdr:rowOff>0</xdr:rowOff>
    </xdr:to>
    <xdr:sp>
      <xdr:nvSpPr>
        <xdr:cNvPr id="28" name="Freeform 2"/>
        <xdr:cNvSpPr>
          <a:spLocks/>
        </xdr:cNvSpPr>
      </xdr:nvSpPr>
      <xdr:spPr>
        <a:xfrm>
          <a:off x="416909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</xdr:row>
      <xdr:rowOff>0</xdr:rowOff>
    </xdr:from>
    <xdr:to>
      <xdr:col>64</xdr:col>
      <xdr:colOff>0</xdr:colOff>
      <xdr:row>8</xdr:row>
      <xdr:rowOff>0</xdr:rowOff>
    </xdr:to>
    <xdr:sp>
      <xdr:nvSpPr>
        <xdr:cNvPr id="29" name="Freeform 1"/>
        <xdr:cNvSpPr>
          <a:spLocks/>
        </xdr:cNvSpPr>
      </xdr:nvSpPr>
      <xdr:spPr>
        <a:xfrm>
          <a:off x="483965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</xdr:row>
      <xdr:rowOff>0</xdr:rowOff>
    </xdr:from>
    <xdr:to>
      <xdr:col>64</xdr:col>
      <xdr:colOff>0</xdr:colOff>
      <xdr:row>8</xdr:row>
      <xdr:rowOff>0</xdr:rowOff>
    </xdr:to>
    <xdr:sp>
      <xdr:nvSpPr>
        <xdr:cNvPr id="30" name="Freeform 2"/>
        <xdr:cNvSpPr>
          <a:spLocks/>
        </xdr:cNvSpPr>
      </xdr:nvSpPr>
      <xdr:spPr>
        <a:xfrm>
          <a:off x="483965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</xdr:row>
      <xdr:rowOff>0</xdr:rowOff>
    </xdr:from>
    <xdr:to>
      <xdr:col>64</xdr:col>
      <xdr:colOff>0</xdr:colOff>
      <xdr:row>8</xdr:row>
      <xdr:rowOff>0</xdr:rowOff>
    </xdr:to>
    <xdr:sp>
      <xdr:nvSpPr>
        <xdr:cNvPr id="31" name="Freeform 1"/>
        <xdr:cNvSpPr>
          <a:spLocks/>
        </xdr:cNvSpPr>
      </xdr:nvSpPr>
      <xdr:spPr>
        <a:xfrm>
          <a:off x="483965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</xdr:row>
      <xdr:rowOff>0</xdr:rowOff>
    </xdr:from>
    <xdr:to>
      <xdr:col>64</xdr:col>
      <xdr:colOff>0</xdr:colOff>
      <xdr:row>8</xdr:row>
      <xdr:rowOff>0</xdr:rowOff>
    </xdr:to>
    <xdr:sp>
      <xdr:nvSpPr>
        <xdr:cNvPr id="32" name="Freeform 2"/>
        <xdr:cNvSpPr>
          <a:spLocks/>
        </xdr:cNvSpPr>
      </xdr:nvSpPr>
      <xdr:spPr>
        <a:xfrm>
          <a:off x="483965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72</xdr:col>
      <xdr:colOff>0</xdr:colOff>
      <xdr:row>8</xdr:row>
      <xdr:rowOff>0</xdr:rowOff>
    </xdr:to>
    <xdr:sp>
      <xdr:nvSpPr>
        <xdr:cNvPr id="33" name="Freeform 1"/>
        <xdr:cNvSpPr>
          <a:spLocks/>
        </xdr:cNvSpPr>
      </xdr:nvSpPr>
      <xdr:spPr>
        <a:xfrm>
          <a:off x="543782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72</xdr:col>
      <xdr:colOff>0</xdr:colOff>
      <xdr:row>8</xdr:row>
      <xdr:rowOff>0</xdr:rowOff>
    </xdr:to>
    <xdr:sp>
      <xdr:nvSpPr>
        <xdr:cNvPr id="34" name="Freeform 2"/>
        <xdr:cNvSpPr>
          <a:spLocks/>
        </xdr:cNvSpPr>
      </xdr:nvSpPr>
      <xdr:spPr>
        <a:xfrm>
          <a:off x="543782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72</xdr:col>
      <xdr:colOff>0</xdr:colOff>
      <xdr:row>8</xdr:row>
      <xdr:rowOff>0</xdr:rowOff>
    </xdr:to>
    <xdr:sp>
      <xdr:nvSpPr>
        <xdr:cNvPr id="35" name="Freeform 1"/>
        <xdr:cNvSpPr>
          <a:spLocks/>
        </xdr:cNvSpPr>
      </xdr:nvSpPr>
      <xdr:spPr>
        <a:xfrm>
          <a:off x="543782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72</xdr:col>
      <xdr:colOff>0</xdr:colOff>
      <xdr:row>8</xdr:row>
      <xdr:rowOff>0</xdr:rowOff>
    </xdr:to>
    <xdr:sp>
      <xdr:nvSpPr>
        <xdr:cNvPr id="36" name="Freeform 2"/>
        <xdr:cNvSpPr>
          <a:spLocks/>
        </xdr:cNvSpPr>
      </xdr:nvSpPr>
      <xdr:spPr>
        <a:xfrm>
          <a:off x="543782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3</xdr:row>
      <xdr:rowOff>0</xdr:rowOff>
    </xdr:from>
    <xdr:to>
      <xdr:col>84</xdr:col>
      <xdr:colOff>0</xdr:colOff>
      <xdr:row>8</xdr:row>
      <xdr:rowOff>0</xdr:rowOff>
    </xdr:to>
    <xdr:sp>
      <xdr:nvSpPr>
        <xdr:cNvPr id="37" name="Freeform 1"/>
        <xdr:cNvSpPr>
          <a:spLocks/>
        </xdr:cNvSpPr>
      </xdr:nvSpPr>
      <xdr:spPr>
        <a:xfrm>
          <a:off x="615219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3</xdr:row>
      <xdr:rowOff>0</xdr:rowOff>
    </xdr:from>
    <xdr:to>
      <xdr:col>84</xdr:col>
      <xdr:colOff>0</xdr:colOff>
      <xdr:row>8</xdr:row>
      <xdr:rowOff>0</xdr:rowOff>
    </xdr:to>
    <xdr:sp>
      <xdr:nvSpPr>
        <xdr:cNvPr id="38" name="Freeform 2"/>
        <xdr:cNvSpPr>
          <a:spLocks/>
        </xdr:cNvSpPr>
      </xdr:nvSpPr>
      <xdr:spPr>
        <a:xfrm>
          <a:off x="615219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3</xdr:row>
      <xdr:rowOff>0</xdr:rowOff>
    </xdr:from>
    <xdr:to>
      <xdr:col>84</xdr:col>
      <xdr:colOff>0</xdr:colOff>
      <xdr:row>8</xdr:row>
      <xdr:rowOff>0</xdr:rowOff>
    </xdr:to>
    <xdr:sp>
      <xdr:nvSpPr>
        <xdr:cNvPr id="39" name="Freeform 1"/>
        <xdr:cNvSpPr>
          <a:spLocks/>
        </xdr:cNvSpPr>
      </xdr:nvSpPr>
      <xdr:spPr>
        <a:xfrm>
          <a:off x="615219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3</xdr:row>
      <xdr:rowOff>0</xdr:rowOff>
    </xdr:from>
    <xdr:to>
      <xdr:col>84</xdr:col>
      <xdr:colOff>0</xdr:colOff>
      <xdr:row>8</xdr:row>
      <xdr:rowOff>0</xdr:rowOff>
    </xdr:to>
    <xdr:sp>
      <xdr:nvSpPr>
        <xdr:cNvPr id="40" name="Freeform 2"/>
        <xdr:cNvSpPr>
          <a:spLocks/>
        </xdr:cNvSpPr>
      </xdr:nvSpPr>
      <xdr:spPr>
        <a:xfrm>
          <a:off x="615219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</xdr:row>
      <xdr:rowOff>0</xdr:rowOff>
    </xdr:from>
    <xdr:to>
      <xdr:col>93</xdr:col>
      <xdr:colOff>0</xdr:colOff>
      <xdr:row>8</xdr:row>
      <xdr:rowOff>0</xdr:rowOff>
    </xdr:to>
    <xdr:sp>
      <xdr:nvSpPr>
        <xdr:cNvPr id="41" name="Freeform 1"/>
        <xdr:cNvSpPr>
          <a:spLocks/>
        </xdr:cNvSpPr>
      </xdr:nvSpPr>
      <xdr:spPr>
        <a:xfrm>
          <a:off x="682466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</xdr:row>
      <xdr:rowOff>0</xdr:rowOff>
    </xdr:from>
    <xdr:to>
      <xdr:col>93</xdr:col>
      <xdr:colOff>0</xdr:colOff>
      <xdr:row>8</xdr:row>
      <xdr:rowOff>0</xdr:rowOff>
    </xdr:to>
    <xdr:sp>
      <xdr:nvSpPr>
        <xdr:cNvPr id="42" name="Freeform 2"/>
        <xdr:cNvSpPr>
          <a:spLocks/>
        </xdr:cNvSpPr>
      </xdr:nvSpPr>
      <xdr:spPr>
        <a:xfrm>
          <a:off x="682466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</xdr:row>
      <xdr:rowOff>0</xdr:rowOff>
    </xdr:from>
    <xdr:to>
      <xdr:col>93</xdr:col>
      <xdr:colOff>0</xdr:colOff>
      <xdr:row>8</xdr:row>
      <xdr:rowOff>0</xdr:rowOff>
    </xdr:to>
    <xdr:sp>
      <xdr:nvSpPr>
        <xdr:cNvPr id="43" name="Freeform 1"/>
        <xdr:cNvSpPr>
          <a:spLocks/>
        </xdr:cNvSpPr>
      </xdr:nvSpPr>
      <xdr:spPr>
        <a:xfrm>
          <a:off x="682466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</xdr:row>
      <xdr:rowOff>0</xdr:rowOff>
    </xdr:from>
    <xdr:to>
      <xdr:col>93</xdr:col>
      <xdr:colOff>0</xdr:colOff>
      <xdr:row>8</xdr:row>
      <xdr:rowOff>0</xdr:rowOff>
    </xdr:to>
    <xdr:sp>
      <xdr:nvSpPr>
        <xdr:cNvPr id="44" name="Freeform 2"/>
        <xdr:cNvSpPr>
          <a:spLocks/>
        </xdr:cNvSpPr>
      </xdr:nvSpPr>
      <xdr:spPr>
        <a:xfrm>
          <a:off x="682466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3</xdr:row>
      <xdr:rowOff>0</xdr:rowOff>
    </xdr:from>
    <xdr:to>
      <xdr:col>101</xdr:col>
      <xdr:colOff>0</xdr:colOff>
      <xdr:row>8</xdr:row>
      <xdr:rowOff>0</xdr:rowOff>
    </xdr:to>
    <xdr:sp>
      <xdr:nvSpPr>
        <xdr:cNvPr id="45" name="Freeform 1"/>
        <xdr:cNvSpPr>
          <a:spLocks/>
        </xdr:cNvSpPr>
      </xdr:nvSpPr>
      <xdr:spPr>
        <a:xfrm>
          <a:off x="752951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3</xdr:row>
      <xdr:rowOff>0</xdr:rowOff>
    </xdr:from>
    <xdr:to>
      <xdr:col>101</xdr:col>
      <xdr:colOff>0</xdr:colOff>
      <xdr:row>8</xdr:row>
      <xdr:rowOff>0</xdr:rowOff>
    </xdr:to>
    <xdr:sp>
      <xdr:nvSpPr>
        <xdr:cNvPr id="46" name="Freeform 2"/>
        <xdr:cNvSpPr>
          <a:spLocks/>
        </xdr:cNvSpPr>
      </xdr:nvSpPr>
      <xdr:spPr>
        <a:xfrm>
          <a:off x="752951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3</xdr:row>
      <xdr:rowOff>0</xdr:rowOff>
    </xdr:from>
    <xdr:to>
      <xdr:col>101</xdr:col>
      <xdr:colOff>0</xdr:colOff>
      <xdr:row>8</xdr:row>
      <xdr:rowOff>0</xdr:rowOff>
    </xdr:to>
    <xdr:sp>
      <xdr:nvSpPr>
        <xdr:cNvPr id="47" name="Freeform 1"/>
        <xdr:cNvSpPr>
          <a:spLocks/>
        </xdr:cNvSpPr>
      </xdr:nvSpPr>
      <xdr:spPr>
        <a:xfrm>
          <a:off x="752951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3</xdr:row>
      <xdr:rowOff>0</xdr:rowOff>
    </xdr:from>
    <xdr:to>
      <xdr:col>101</xdr:col>
      <xdr:colOff>0</xdr:colOff>
      <xdr:row>8</xdr:row>
      <xdr:rowOff>0</xdr:rowOff>
    </xdr:to>
    <xdr:sp>
      <xdr:nvSpPr>
        <xdr:cNvPr id="48" name="Freeform 2"/>
        <xdr:cNvSpPr>
          <a:spLocks/>
        </xdr:cNvSpPr>
      </xdr:nvSpPr>
      <xdr:spPr>
        <a:xfrm>
          <a:off x="752951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3</xdr:row>
      <xdr:rowOff>0</xdr:rowOff>
    </xdr:from>
    <xdr:to>
      <xdr:col>113</xdr:col>
      <xdr:colOff>0</xdr:colOff>
      <xdr:row>8</xdr:row>
      <xdr:rowOff>0</xdr:rowOff>
    </xdr:to>
    <xdr:sp>
      <xdr:nvSpPr>
        <xdr:cNvPr id="49" name="Freeform 1"/>
        <xdr:cNvSpPr>
          <a:spLocks/>
        </xdr:cNvSpPr>
      </xdr:nvSpPr>
      <xdr:spPr>
        <a:xfrm>
          <a:off x="824388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3</xdr:row>
      <xdr:rowOff>0</xdr:rowOff>
    </xdr:from>
    <xdr:to>
      <xdr:col>113</xdr:col>
      <xdr:colOff>0</xdr:colOff>
      <xdr:row>8</xdr:row>
      <xdr:rowOff>0</xdr:rowOff>
    </xdr:to>
    <xdr:sp>
      <xdr:nvSpPr>
        <xdr:cNvPr id="50" name="Freeform 2"/>
        <xdr:cNvSpPr>
          <a:spLocks/>
        </xdr:cNvSpPr>
      </xdr:nvSpPr>
      <xdr:spPr>
        <a:xfrm>
          <a:off x="824388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3</xdr:row>
      <xdr:rowOff>0</xdr:rowOff>
    </xdr:from>
    <xdr:to>
      <xdr:col>113</xdr:col>
      <xdr:colOff>0</xdr:colOff>
      <xdr:row>8</xdr:row>
      <xdr:rowOff>0</xdr:rowOff>
    </xdr:to>
    <xdr:sp>
      <xdr:nvSpPr>
        <xdr:cNvPr id="51" name="Freeform 1"/>
        <xdr:cNvSpPr>
          <a:spLocks/>
        </xdr:cNvSpPr>
      </xdr:nvSpPr>
      <xdr:spPr>
        <a:xfrm>
          <a:off x="824388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3</xdr:row>
      <xdr:rowOff>0</xdr:rowOff>
    </xdr:from>
    <xdr:to>
      <xdr:col>113</xdr:col>
      <xdr:colOff>0</xdr:colOff>
      <xdr:row>8</xdr:row>
      <xdr:rowOff>0</xdr:rowOff>
    </xdr:to>
    <xdr:sp>
      <xdr:nvSpPr>
        <xdr:cNvPr id="52" name="Freeform 2"/>
        <xdr:cNvSpPr>
          <a:spLocks/>
        </xdr:cNvSpPr>
      </xdr:nvSpPr>
      <xdr:spPr>
        <a:xfrm>
          <a:off x="8243887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</xdr:row>
      <xdr:rowOff>0</xdr:rowOff>
    </xdr:from>
    <xdr:to>
      <xdr:col>122</xdr:col>
      <xdr:colOff>0</xdr:colOff>
      <xdr:row>8</xdr:row>
      <xdr:rowOff>0</xdr:rowOff>
    </xdr:to>
    <xdr:sp>
      <xdr:nvSpPr>
        <xdr:cNvPr id="53" name="Freeform 1"/>
        <xdr:cNvSpPr>
          <a:spLocks/>
        </xdr:cNvSpPr>
      </xdr:nvSpPr>
      <xdr:spPr>
        <a:xfrm>
          <a:off x="890492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</xdr:row>
      <xdr:rowOff>0</xdr:rowOff>
    </xdr:from>
    <xdr:to>
      <xdr:col>122</xdr:col>
      <xdr:colOff>0</xdr:colOff>
      <xdr:row>8</xdr:row>
      <xdr:rowOff>0</xdr:rowOff>
    </xdr:to>
    <xdr:sp>
      <xdr:nvSpPr>
        <xdr:cNvPr id="54" name="Freeform 2"/>
        <xdr:cNvSpPr>
          <a:spLocks/>
        </xdr:cNvSpPr>
      </xdr:nvSpPr>
      <xdr:spPr>
        <a:xfrm>
          <a:off x="890492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</xdr:row>
      <xdr:rowOff>0</xdr:rowOff>
    </xdr:from>
    <xdr:to>
      <xdr:col>122</xdr:col>
      <xdr:colOff>0</xdr:colOff>
      <xdr:row>8</xdr:row>
      <xdr:rowOff>0</xdr:rowOff>
    </xdr:to>
    <xdr:sp>
      <xdr:nvSpPr>
        <xdr:cNvPr id="55" name="Freeform 1"/>
        <xdr:cNvSpPr>
          <a:spLocks/>
        </xdr:cNvSpPr>
      </xdr:nvSpPr>
      <xdr:spPr>
        <a:xfrm>
          <a:off x="890492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</xdr:row>
      <xdr:rowOff>0</xdr:rowOff>
    </xdr:from>
    <xdr:to>
      <xdr:col>122</xdr:col>
      <xdr:colOff>0</xdr:colOff>
      <xdr:row>8</xdr:row>
      <xdr:rowOff>0</xdr:rowOff>
    </xdr:to>
    <xdr:sp>
      <xdr:nvSpPr>
        <xdr:cNvPr id="56" name="Freeform 2"/>
        <xdr:cNvSpPr>
          <a:spLocks/>
        </xdr:cNvSpPr>
      </xdr:nvSpPr>
      <xdr:spPr>
        <a:xfrm>
          <a:off x="890492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0</xdr:colOff>
      <xdr:row>3</xdr:row>
      <xdr:rowOff>0</xdr:rowOff>
    </xdr:from>
    <xdr:to>
      <xdr:col>137</xdr:col>
      <xdr:colOff>0</xdr:colOff>
      <xdr:row>8</xdr:row>
      <xdr:rowOff>0</xdr:rowOff>
    </xdr:to>
    <xdr:sp>
      <xdr:nvSpPr>
        <xdr:cNvPr id="57" name="Freeform 1"/>
        <xdr:cNvSpPr>
          <a:spLocks/>
        </xdr:cNvSpPr>
      </xdr:nvSpPr>
      <xdr:spPr>
        <a:xfrm>
          <a:off x="964406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0</xdr:colOff>
      <xdr:row>3</xdr:row>
      <xdr:rowOff>0</xdr:rowOff>
    </xdr:from>
    <xdr:to>
      <xdr:col>137</xdr:col>
      <xdr:colOff>0</xdr:colOff>
      <xdr:row>8</xdr:row>
      <xdr:rowOff>0</xdr:rowOff>
    </xdr:to>
    <xdr:sp>
      <xdr:nvSpPr>
        <xdr:cNvPr id="58" name="Freeform 2"/>
        <xdr:cNvSpPr>
          <a:spLocks/>
        </xdr:cNvSpPr>
      </xdr:nvSpPr>
      <xdr:spPr>
        <a:xfrm>
          <a:off x="964406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0</xdr:colOff>
      <xdr:row>3</xdr:row>
      <xdr:rowOff>0</xdr:rowOff>
    </xdr:from>
    <xdr:to>
      <xdr:col>137</xdr:col>
      <xdr:colOff>0</xdr:colOff>
      <xdr:row>8</xdr:row>
      <xdr:rowOff>0</xdr:rowOff>
    </xdr:to>
    <xdr:sp>
      <xdr:nvSpPr>
        <xdr:cNvPr id="59" name="Freeform 1"/>
        <xdr:cNvSpPr>
          <a:spLocks/>
        </xdr:cNvSpPr>
      </xdr:nvSpPr>
      <xdr:spPr>
        <a:xfrm>
          <a:off x="964406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0</xdr:colOff>
      <xdr:row>3</xdr:row>
      <xdr:rowOff>0</xdr:rowOff>
    </xdr:from>
    <xdr:to>
      <xdr:col>137</xdr:col>
      <xdr:colOff>0</xdr:colOff>
      <xdr:row>8</xdr:row>
      <xdr:rowOff>0</xdr:rowOff>
    </xdr:to>
    <xdr:sp>
      <xdr:nvSpPr>
        <xdr:cNvPr id="60" name="Freeform 2"/>
        <xdr:cNvSpPr>
          <a:spLocks/>
        </xdr:cNvSpPr>
      </xdr:nvSpPr>
      <xdr:spPr>
        <a:xfrm>
          <a:off x="964406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</xdr:row>
      <xdr:rowOff>0</xdr:rowOff>
    </xdr:from>
    <xdr:to>
      <xdr:col>146</xdr:col>
      <xdr:colOff>0</xdr:colOff>
      <xdr:row>8</xdr:row>
      <xdr:rowOff>0</xdr:rowOff>
    </xdr:to>
    <xdr:sp>
      <xdr:nvSpPr>
        <xdr:cNvPr id="61" name="Freeform 1"/>
        <xdr:cNvSpPr>
          <a:spLocks/>
        </xdr:cNvSpPr>
      </xdr:nvSpPr>
      <xdr:spPr>
        <a:xfrm>
          <a:off x="1039463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</xdr:row>
      <xdr:rowOff>0</xdr:rowOff>
    </xdr:from>
    <xdr:to>
      <xdr:col>146</xdr:col>
      <xdr:colOff>0</xdr:colOff>
      <xdr:row>8</xdr:row>
      <xdr:rowOff>0</xdr:rowOff>
    </xdr:to>
    <xdr:sp>
      <xdr:nvSpPr>
        <xdr:cNvPr id="62" name="Freeform 2"/>
        <xdr:cNvSpPr>
          <a:spLocks/>
        </xdr:cNvSpPr>
      </xdr:nvSpPr>
      <xdr:spPr>
        <a:xfrm>
          <a:off x="1039463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</xdr:row>
      <xdr:rowOff>0</xdr:rowOff>
    </xdr:from>
    <xdr:to>
      <xdr:col>146</xdr:col>
      <xdr:colOff>0</xdr:colOff>
      <xdr:row>8</xdr:row>
      <xdr:rowOff>0</xdr:rowOff>
    </xdr:to>
    <xdr:sp>
      <xdr:nvSpPr>
        <xdr:cNvPr id="63" name="Freeform 1"/>
        <xdr:cNvSpPr>
          <a:spLocks/>
        </xdr:cNvSpPr>
      </xdr:nvSpPr>
      <xdr:spPr>
        <a:xfrm>
          <a:off x="1039463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</xdr:row>
      <xdr:rowOff>0</xdr:rowOff>
    </xdr:from>
    <xdr:to>
      <xdr:col>146</xdr:col>
      <xdr:colOff>0</xdr:colOff>
      <xdr:row>8</xdr:row>
      <xdr:rowOff>0</xdr:rowOff>
    </xdr:to>
    <xdr:sp>
      <xdr:nvSpPr>
        <xdr:cNvPr id="64" name="Freeform 2"/>
        <xdr:cNvSpPr>
          <a:spLocks/>
        </xdr:cNvSpPr>
      </xdr:nvSpPr>
      <xdr:spPr>
        <a:xfrm>
          <a:off x="1039463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3</xdr:row>
      <xdr:rowOff>0</xdr:rowOff>
    </xdr:from>
    <xdr:to>
      <xdr:col>161</xdr:col>
      <xdr:colOff>0</xdr:colOff>
      <xdr:row>8</xdr:row>
      <xdr:rowOff>0</xdr:rowOff>
    </xdr:to>
    <xdr:sp>
      <xdr:nvSpPr>
        <xdr:cNvPr id="65" name="Freeform 1"/>
        <xdr:cNvSpPr>
          <a:spLocks/>
        </xdr:cNvSpPr>
      </xdr:nvSpPr>
      <xdr:spPr>
        <a:xfrm>
          <a:off x="111194850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3</xdr:row>
      <xdr:rowOff>0</xdr:rowOff>
    </xdr:from>
    <xdr:to>
      <xdr:col>161</xdr:col>
      <xdr:colOff>0</xdr:colOff>
      <xdr:row>8</xdr:row>
      <xdr:rowOff>0</xdr:rowOff>
    </xdr:to>
    <xdr:sp>
      <xdr:nvSpPr>
        <xdr:cNvPr id="66" name="Freeform 2"/>
        <xdr:cNvSpPr>
          <a:spLocks/>
        </xdr:cNvSpPr>
      </xdr:nvSpPr>
      <xdr:spPr>
        <a:xfrm>
          <a:off x="111194850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3</xdr:row>
      <xdr:rowOff>0</xdr:rowOff>
    </xdr:from>
    <xdr:to>
      <xdr:col>161</xdr:col>
      <xdr:colOff>0</xdr:colOff>
      <xdr:row>8</xdr:row>
      <xdr:rowOff>0</xdr:rowOff>
    </xdr:to>
    <xdr:sp>
      <xdr:nvSpPr>
        <xdr:cNvPr id="67" name="Freeform 1"/>
        <xdr:cNvSpPr>
          <a:spLocks/>
        </xdr:cNvSpPr>
      </xdr:nvSpPr>
      <xdr:spPr>
        <a:xfrm>
          <a:off x="111194850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3</xdr:row>
      <xdr:rowOff>0</xdr:rowOff>
    </xdr:from>
    <xdr:to>
      <xdr:col>161</xdr:col>
      <xdr:colOff>0</xdr:colOff>
      <xdr:row>8</xdr:row>
      <xdr:rowOff>0</xdr:rowOff>
    </xdr:to>
    <xdr:sp>
      <xdr:nvSpPr>
        <xdr:cNvPr id="68" name="Freeform 2"/>
        <xdr:cNvSpPr>
          <a:spLocks/>
        </xdr:cNvSpPr>
      </xdr:nvSpPr>
      <xdr:spPr>
        <a:xfrm>
          <a:off x="111194850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</xdr:row>
      <xdr:rowOff>0</xdr:rowOff>
    </xdr:from>
    <xdr:to>
      <xdr:col>170</xdr:col>
      <xdr:colOff>0</xdr:colOff>
      <xdr:row>8</xdr:row>
      <xdr:rowOff>0</xdr:rowOff>
    </xdr:to>
    <xdr:sp>
      <xdr:nvSpPr>
        <xdr:cNvPr id="69" name="Freeform 1"/>
        <xdr:cNvSpPr>
          <a:spLocks/>
        </xdr:cNvSpPr>
      </xdr:nvSpPr>
      <xdr:spPr>
        <a:xfrm>
          <a:off x="118700550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</xdr:row>
      <xdr:rowOff>0</xdr:rowOff>
    </xdr:from>
    <xdr:to>
      <xdr:col>170</xdr:col>
      <xdr:colOff>0</xdr:colOff>
      <xdr:row>8</xdr:row>
      <xdr:rowOff>0</xdr:rowOff>
    </xdr:to>
    <xdr:sp>
      <xdr:nvSpPr>
        <xdr:cNvPr id="70" name="Freeform 2"/>
        <xdr:cNvSpPr>
          <a:spLocks/>
        </xdr:cNvSpPr>
      </xdr:nvSpPr>
      <xdr:spPr>
        <a:xfrm>
          <a:off x="118700550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</xdr:row>
      <xdr:rowOff>0</xdr:rowOff>
    </xdr:from>
    <xdr:to>
      <xdr:col>170</xdr:col>
      <xdr:colOff>0</xdr:colOff>
      <xdr:row>8</xdr:row>
      <xdr:rowOff>0</xdr:rowOff>
    </xdr:to>
    <xdr:sp>
      <xdr:nvSpPr>
        <xdr:cNvPr id="71" name="Freeform 1"/>
        <xdr:cNvSpPr>
          <a:spLocks/>
        </xdr:cNvSpPr>
      </xdr:nvSpPr>
      <xdr:spPr>
        <a:xfrm>
          <a:off x="118700550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</xdr:row>
      <xdr:rowOff>0</xdr:rowOff>
    </xdr:from>
    <xdr:to>
      <xdr:col>170</xdr:col>
      <xdr:colOff>0</xdr:colOff>
      <xdr:row>8</xdr:row>
      <xdr:rowOff>0</xdr:rowOff>
    </xdr:to>
    <xdr:sp>
      <xdr:nvSpPr>
        <xdr:cNvPr id="72" name="Freeform 2"/>
        <xdr:cNvSpPr>
          <a:spLocks/>
        </xdr:cNvSpPr>
      </xdr:nvSpPr>
      <xdr:spPr>
        <a:xfrm>
          <a:off x="118700550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0</xdr:colOff>
      <xdr:row>3</xdr:row>
      <xdr:rowOff>0</xdr:rowOff>
    </xdr:from>
    <xdr:to>
      <xdr:col>185</xdr:col>
      <xdr:colOff>0</xdr:colOff>
      <xdr:row>8</xdr:row>
      <xdr:rowOff>0</xdr:rowOff>
    </xdr:to>
    <xdr:sp>
      <xdr:nvSpPr>
        <xdr:cNvPr id="73" name="Freeform 1"/>
        <xdr:cNvSpPr>
          <a:spLocks/>
        </xdr:cNvSpPr>
      </xdr:nvSpPr>
      <xdr:spPr>
        <a:xfrm>
          <a:off x="1263110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0</xdr:colOff>
      <xdr:row>3</xdr:row>
      <xdr:rowOff>0</xdr:rowOff>
    </xdr:from>
    <xdr:to>
      <xdr:col>185</xdr:col>
      <xdr:colOff>0</xdr:colOff>
      <xdr:row>8</xdr:row>
      <xdr:rowOff>0</xdr:rowOff>
    </xdr:to>
    <xdr:sp>
      <xdr:nvSpPr>
        <xdr:cNvPr id="74" name="Freeform 2"/>
        <xdr:cNvSpPr>
          <a:spLocks/>
        </xdr:cNvSpPr>
      </xdr:nvSpPr>
      <xdr:spPr>
        <a:xfrm>
          <a:off x="1263110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0</xdr:colOff>
      <xdr:row>3</xdr:row>
      <xdr:rowOff>0</xdr:rowOff>
    </xdr:from>
    <xdr:to>
      <xdr:col>185</xdr:col>
      <xdr:colOff>0</xdr:colOff>
      <xdr:row>8</xdr:row>
      <xdr:rowOff>0</xdr:rowOff>
    </xdr:to>
    <xdr:sp>
      <xdr:nvSpPr>
        <xdr:cNvPr id="75" name="Freeform 1"/>
        <xdr:cNvSpPr>
          <a:spLocks/>
        </xdr:cNvSpPr>
      </xdr:nvSpPr>
      <xdr:spPr>
        <a:xfrm>
          <a:off x="1263110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0</xdr:colOff>
      <xdr:row>3</xdr:row>
      <xdr:rowOff>0</xdr:rowOff>
    </xdr:from>
    <xdr:to>
      <xdr:col>185</xdr:col>
      <xdr:colOff>0</xdr:colOff>
      <xdr:row>8</xdr:row>
      <xdr:rowOff>0</xdr:rowOff>
    </xdr:to>
    <xdr:sp>
      <xdr:nvSpPr>
        <xdr:cNvPr id="76" name="Freeform 2"/>
        <xdr:cNvSpPr>
          <a:spLocks/>
        </xdr:cNvSpPr>
      </xdr:nvSpPr>
      <xdr:spPr>
        <a:xfrm>
          <a:off x="126311025" y="571500"/>
          <a:ext cx="781050" cy="952500"/>
        </a:xfrm>
        <a:custGeom>
          <a:pathLst>
            <a:path h="70" w="69">
              <a:moveTo>
                <a:pt x="0" y="0"/>
              </a:moveTo>
              <a:lnTo>
                <a:pt x="69" y="7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123825</xdr:rowOff>
    </xdr:from>
    <xdr:to>
      <xdr:col>1</xdr:col>
      <xdr:colOff>19050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800100" cy="1266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123825</xdr:rowOff>
    </xdr:from>
    <xdr:to>
      <xdr:col>8</xdr:col>
      <xdr:colOff>19050</xdr:colOff>
      <xdr:row>9</xdr:row>
      <xdr:rowOff>19050</xdr:rowOff>
    </xdr:to>
    <xdr:sp>
      <xdr:nvSpPr>
        <xdr:cNvPr id="2" name="Line 1"/>
        <xdr:cNvSpPr>
          <a:spLocks/>
        </xdr:cNvSpPr>
      </xdr:nvSpPr>
      <xdr:spPr>
        <a:xfrm>
          <a:off x="6781800" y="447675"/>
          <a:ext cx="800100" cy="1266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23875"/>
          <a:ext cx="76200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</xdr:row>
      <xdr:rowOff>9525</xdr:rowOff>
    </xdr:from>
    <xdr:to>
      <xdr:col>9</xdr:col>
      <xdr:colOff>0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7534275" y="523875"/>
          <a:ext cx="76200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</xdr:row>
      <xdr:rowOff>9525</xdr:rowOff>
    </xdr:from>
    <xdr:to>
      <xdr:col>20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14982825" y="523875"/>
          <a:ext cx="76200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23875"/>
          <a:ext cx="76200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</xdr:row>
      <xdr:rowOff>9525</xdr:rowOff>
    </xdr:from>
    <xdr:to>
      <xdr:col>9</xdr:col>
      <xdr:colOff>0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7534275" y="523875"/>
          <a:ext cx="76200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</xdr:row>
      <xdr:rowOff>9525</xdr:rowOff>
    </xdr:from>
    <xdr:to>
      <xdr:col>20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14982825" y="523875"/>
          <a:ext cx="76200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23875"/>
          <a:ext cx="76200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</xdr:row>
      <xdr:rowOff>9525</xdr:rowOff>
    </xdr:from>
    <xdr:to>
      <xdr:col>9</xdr:col>
      <xdr:colOff>0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7534275" y="523875"/>
          <a:ext cx="76200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</xdr:row>
      <xdr:rowOff>9525</xdr:rowOff>
    </xdr:from>
    <xdr:to>
      <xdr:col>20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14982825" y="523875"/>
          <a:ext cx="76200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23875"/>
          <a:ext cx="76200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</xdr:row>
      <xdr:rowOff>9525</xdr:rowOff>
    </xdr:from>
    <xdr:to>
      <xdr:col>9</xdr:col>
      <xdr:colOff>0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7534275" y="523875"/>
          <a:ext cx="76200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</xdr:row>
      <xdr:rowOff>9525</xdr:rowOff>
    </xdr:from>
    <xdr:to>
      <xdr:col>20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14982825" y="523875"/>
          <a:ext cx="76200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04875"/>
          <a:ext cx="80010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9525</xdr:rowOff>
    </xdr:from>
    <xdr:to>
      <xdr:col>8</xdr:col>
      <xdr:colOff>9525</xdr:colOff>
      <xdr:row>10</xdr:row>
      <xdr:rowOff>0</xdr:rowOff>
    </xdr:to>
    <xdr:sp>
      <xdr:nvSpPr>
        <xdr:cNvPr id="2" name="Line 1"/>
        <xdr:cNvSpPr>
          <a:spLocks/>
        </xdr:cNvSpPr>
      </xdr:nvSpPr>
      <xdr:spPr>
        <a:xfrm>
          <a:off x="7181850" y="904875"/>
          <a:ext cx="80010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5</xdr:row>
      <xdr:rowOff>9525</xdr:rowOff>
    </xdr:from>
    <xdr:to>
      <xdr:col>16</xdr:col>
      <xdr:colOff>9525</xdr:colOff>
      <xdr:row>10</xdr:row>
      <xdr:rowOff>0</xdr:rowOff>
    </xdr:to>
    <xdr:sp>
      <xdr:nvSpPr>
        <xdr:cNvPr id="3" name="Line 1"/>
        <xdr:cNvSpPr>
          <a:spLocks/>
        </xdr:cNvSpPr>
      </xdr:nvSpPr>
      <xdr:spPr>
        <a:xfrm>
          <a:off x="14449425" y="904875"/>
          <a:ext cx="80010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5</xdr:row>
      <xdr:rowOff>9525</xdr:rowOff>
    </xdr:from>
    <xdr:to>
      <xdr:col>27</xdr:col>
      <xdr:colOff>9525</xdr:colOff>
      <xdr:row>10</xdr:row>
      <xdr:rowOff>0</xdr:rowOff>
    </xdr:to>
    <xdr:sp>
      <xdr:nvSpPr>
        <xdr:cNvPr id="4" name="Line 1"/>
        <xdr:cNvSpPr>
          <a:spLocks/>
        </xdr:cNvSpPr>
      </xdr:nvSpPr>
      <xdr:spPr>
        <a:xfrm>
          <a:off x="21726525" y="904875"/>
          <a:ext cx="800100" cy="971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781050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7810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781050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7172325" y="514350"/>
          <a:ext cx="7810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781050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14363700" y="514350"/>
          <a:ext cx="7810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781050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1659850" y="514350"/>
          <a:ext cx="7810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0.00390625" style="0" bestFit="1" customWidth="1"/>
  </cols>
  <sheetData>
    <row r="1" ht="14.25" thickBot="1"/>
    <row r="2" spans="1:4" ht="14.25" thickBot="1">
      <c r="A2" t="s">
        <v>648</v>
      </c>
      <c r="B2" s="573">
        <v>45047</v>
      </c>
      <c r="D2" t="str">
        <f>TEXT(B2,"ggg")&amp;IF(LEN(TEXT(B2,"e"))=1,WIDECHAR(TEXT(B2,"e")),TEXT(B2,"e"))&amp;"年"&amp;IF(LEN(MONTH(B2))=1,WIDECHAR(MONTH(B2)),MONTH(B2))&amp;"月"&amp;IF(LEN(DAY(B2))=1,WIDECHAR(DAY(B2)),DAY(B2))&amp;"日"</f>
        <v>令和５年５月１日</v>
      </c>
    </row>
    <row r="4" ht="13.5">
      <c r="A4" t="s">
        <v>649</v>
      </c>
    </row>
    <row r="5" spans="1:8" ht="13.5">
      <c r="A5" t="str">
        <f>"第１表　"&amp;TEXT(B2-365,"ggg")&amp;IF(LEN(TEXT(B2-365,"e"))=1,IF(TEXT(B2-365,"e")="1","元",WIDECHAR(TEXT(B2-365,"e"))),TEXT(B2-365,"e"))&amp;"年度市町村民税等の納税義務者等の状況"</f>
        <v>第１表　令和４年度市町村民税等の納税義務者等の状況</v>
      </c>
      <c r="H5" t="s">
        <v>650</v>
      </c>
    </row>
    <row r="6" spans="1:8" ht="13.5">
      <c r="A6" t="str">
        <f>"第２表　"&amp;TEXT(B2-365,"ggg")&amp;IF(LEN(TEXT(B2-365,"e"))=1,IF(TEXT(B2-365,"e")="1","元",WIDECHAR(TEXT(B2-365,"e"))),TEXT(B2-365,"e"))&amp;"年度個人の市町村民税の納税義務者等の状況"</f>
        <v>第２表　令和４年度個人の市町村民税の納税義務者等の状況</v>
      </c>
      <c r="H6" t="s">
        <v>651</v>
      </c>
    </row>
    <row r="7" spans="1:8" ht="13.5">
      <c r="A7" t="str">
        <f>"第３表　"&amp;TEXT(B2-365,"ggg")&amp;IF(LEN(TEXT(B2-365,"e"))=1,IF(TEXT(B2-365,"e")="1","元",WIDECHAR(TEXT(B2-365,"e"))),TEXT(B2-365,"e"))&amp;"年度市町村民税の特別徴収義務者等の状況"</f>
        <v>第３表　令和４年度市町村民税の特別徴収義務者等の状況</v>
      </c>
      <c r="H7" t="s">
        <v>652</v>
      </c>
    </row>
    <row r="8" spans="1:8" ht="13.5">
      <c r="A8" t="str">
        <f>"第４表　課税標準額段階別"&amp;TEXT(B2-365,"ggg")&amp;IF(LEN(TEXT(B2-365,"e"))=1,IF(TEXT(B2-365,"e")="1","元",WIDECHAR(TEXT(B2-365,"e"))),TEXT(B2-365,"e"))&amp;"年度分所得割額等の状況"</f>
        <v>第４表　課税標準額段階別令和４年度分所得割額等の状況</v>
      </c>
      <c r="H8" t="s">
        <v>653</v>
      </c>
    </row>
    <row r="9" spans="1:8" ht="13.5">
      <c r="A9" t="str">
        <f>"第５表　"&amp;TEXT(B2-365,"ggg")&amp;IF(LEN(TEXT(B2-365,"e"))=1,IF(TEXT(B2-365,"e")="1","元",WIDECHAR(TEXT(B2-365,"e"))),TEXT(B2-365,"e"))&amp;"年度給与所得の収入金額等の状況"</f>
        <v>第５表　令和４年度給与所得の収入金額等の状況</v>
      </c>
      <c r="H9" t="s">
        <v>654</v>
      </c>
    </row>
    <row r="10" spans="1:8" ht="13.5">
      <c r="A10" t="str">
        <f>"第６表　"&amp;TEXT(B2-365,"ggg")&amp;IF(LEN(TEXT(B2-365,"e"))=1,IF(TEXT(B2-365,"e")="1","元",WIDECHAR(TEXT(B2-365,"e"))),TEXT(B2-365,"e"))&amp;"年度分公的年金等に係る雑所得の収入金額等の状況"</f>
        <v>第６表　令和４年度分公的年金等に係る雑所得の収入金額等の状況</v>
      </c>
      <c r="H10" t="s">
        <v>655</v>
      </c>
    </row>
    <row r="11" spans="1:8" ht="13.5">
      <c r="A11" t="str">
        <f>"第７表　"&amp;TEXT(B2-365,"ggg")&amp;IF(LEN(TEXT(B2-365,"e"))=1,IF(TEXT(B2-365,"e")="1","元",WIDECHAR(TEXT(B2-365,"e"))),TEXT(B2-365,"e"))&amp;"年度分に係る所得控除等の人員等の状況"</f>
        <v>第７表　令和４年度分に係る所得控除等の人員等の状況</v>
      </c>
      <c r="H11" t="s">
        <v>658</v>
      </c>
    </row>
    <row r="12" spans="1:8" ht="13.5">
      <c r="A12" t="str">
        <f>"第８表　"&amp;TEXT(B2-365,"ggg")&amp;IF(LEN(TEXT(B2-365,"e"))=1,IF(TEXT(B2-365,"e")="1","元",WIDECHAR(TEXT(B2-365,"e"))),TEXT(B2-365,"e"))&amp;"年度配偶者控除・配偶者特別控除に係る納税義務者数の状況"</f>
        <v>第８表　令和４年度配偶者控除・配偶者特別控除に係る納税義務者数の状況</v>
      </c>
      <c r="H12" t="s">
        <v>668</v>
      </c>
    </row>
    <row r="13" spans="1:8" ht="13.5">
      <c r="A13" t="str">
        <f>"第９表　扶養親族等の人員別"&amp;TEXT(B2-365,"ggg")&amp;IF(LEN(TEXT(B2-365,"e"))=1,IF(TEXT(B2-365,"e")="1","元",WIDECHAR(TEXT(B2-365,"e"))),TEXT(B2-365,"e"))&amp;"年度納税義務者数の状況"</f>
        <v>第９表　扶養親族等の人員別令和４年度納税義務者数の状況</v>
      </c>
      <c r="H13" t="s">
        <v>670</v>
      </c>
    </row>
    <row r="14" spans="1:8" ht="13.5">
      <c r="A14" t="str">
        <f>"第10表　"&amp;TEXT(B2-365,"ggg")&amp;IF(LEN(TEXT(B2-365,"e"))=1,IF(TEXT(B2-365,"e")="1","元",WIDECHAR(TEXT(B2-365,"e"))),TEXT(B2-365,"e"))&amp;"年度青色申告者及び事業専従者の状況"</f>
        <v>第10表　令和４年度青色申告者及び事業専従者の状況</v>
      </c>
      <c r="H14" t="s">
        <v>672</v>
      </c>
    </row>
    <row r="15" spans="1:8" ht="13.5">
      <c r="A15" t="s">
        <v>671</v>
      </c>
      <c r="H15" t="s">
        <v>673</v>
      </c>
    </row>
    <row r="16" spans="1:8" ht="13.5">
      <c r="A16" t="str">
        <f>"第12表　"&amp;TEXT(B2-365*2,"ggg")&amp;IF(LEN(TEXT(B2-365*2,"e"))=1,IF(TEXT(B2-365*2,"e")="1","元",WIDECHAR(TEXT(B2-365*2,"e"))),TEXT(B2-365*2,"e"))&amp;"年度市町村民税の法人税割額及び法人均等割額等の状況"</f>
        <v>第12表　令和３年度市町村民税の法人税割額及び法人均等割額等の状況</v>
      </c>
      <c r="H16" t="s">
        <v>675</v>
      </c>
    </row>
    <row r="17" spans="1:8" ht="13.5">
      <c r="A17" t="str">
        <f>"第13表　"&amp;TEXT(B2-365,"ggg")&amp;IF(LEN(TEXT(B2-365,"e"))=1,IF(TEXT(B2-365,"e")="1","元",WIDECHAR(TEXT(B2-365,"e"))),TEXT(B2-365,"e"))&amp;"年度軽自動車税の状況"</f>
        <v>第13表　令和４年度軽自動車税の状況</v>
      </c>
      <c r="H17" t="s">
        <v>677</v>
      </c>
    </row>
    <row r="18" spans="1:8" ht="13.5">
      <c r="A18" t="str">
        <f>"第14表　"&amp;TEXT(B2-365*2,"ggg")&amp;IF(LEN(TEXT(B2-365*2,"e"))=1,IF(TEXT(B2-365*2,"e")="1","元",WIDECHAR(TEXT(B2-365*2,"e"))),TEXT(B2-365*2,"e"))&amp;"年度鉱産税の状況"</f>
        <v>第14表　令和３年度鉱産税の状況</v>
      </c>
      <c r="H18" t="s">
        <v>684</v>
      </c>
    </row>
    <row r="19" spans="1:8" ht="13.5">
      <c r="A19" t="str">
        <f>"第15表　"&amp;TEXT(B2-365*2,"ggg")&amp;IF(LEN(TEXT(B2-365*2,"e"))=1,IF(TEXT(B2-365*2,"e")="1","元",WIDECHAR(TEXT(B2-365*2,"e"))),TEXT(B2-365*2,"e"))&amp;"年度入湯税の状況"</f>
        <v>第15表　令和３年度入湯税の状況</v>
      </c>
      <c r="H19" t="s">
        <v>685</v>
      </c>
    </row>
    <row r="20" spans="1:8" ht="13.5">
      <c r="A20" t="str">
        <f>"第16表　"&amp;TEXT(B2-365*2,"ggg")&amp;IF(LEN(TEXT(B2-365*2,"e"))=1,IF(TEXT(B2-365*2,"e")="1","元",WIDECHAR(TEXT(B2-365*2,"e"))),TEXT(B2-365*2,"e"))&amp;"年度督促手数料等の状況"</f>
        <v>第16表　令和３年度督促手数料等の状況</v>
      </c>
      <c r="H20" t="s">
        <v>686</v>
      </c>
    </row>
    <row r="21" ht="13.5">
      <c r="A21" t="s">
        <v>687</v>
      </c>
    </row>
    <row r="22" ht="13.5">
      <c r="A22" t="str">
        <f>"第18表　国民健康保険の加入者の状況　（"&amp;TEXT(B2-365,"ggg")&amp;IF(LEN(TEXT(B2-365,"e"))=1,IF(TEXT(B2-365,"e")="1","元",WIDECHAR(TEXT(B2-365,"e"))),TEXT(B2-365,"e"))&amp;"年３月31日現在）"</f>
        <v>第18表　国民健康保険の加入者の状況　（令和４年３月31日現在）</v>
      </c>
    </row>
    <row r="23" ht="13.5">
      <c r="A23" t="str">
        <f>"第19表　"&amp;TEXT(B2-365*2,"ggg")&amp;IF(LEN(TEXT(B2-365*2,"e"))=1,IF(TEXT(B2-365*2,"e")="1","元",WIDECHAR(TEXT(B2-365*2,"e"))),TEXT(B2-365*2,"e"))&amp;"年度国民健康保険税の実績等"</f>
        <v>第19表　令和３年度国民健康保険税の実績等</v>
      </c>
    </row>
    <row r="24" ht="13.5">
      <c r="A24" t="s">
        <v>690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E55"/>
  <sheetViews>
    <sheetView view="pageBreakPreview" zoomScaleNormal="70" zoomScaleSheetLayoutView="100" zoomScalePageLayoutView="0" workbookViewId="0" topLeftCell="A1">
      <pane ySplit="8" topLeftCell="A9" activePane="bottomLeft" state="frozen"/>
      <selection pane="topLeft" activeCell="A35" sqref="A35"/>
      <selection pane="bottomLeft" activeCell="A1" sqref="A1"/>
    </sheetView>
  </sheetViews>
  <sheetFormatPr defaultColWidth="9.00390625" defaultRowHeight="10.5" customHeight="1"/>
  <cols>
    <col min="1" max="1" width="10.50390625" style="182" customWidth="1"/>
    <col min="2" max="4" width="12.00390625" style="182" customWidth="1"/>
    <col min="5" max="7" width="15.875" style="182" customWidth="1"/>
    <col min="8" max="8" width="10.375" style="182" customWidth="1"/>
    <col min="9" max="14" width="14.00390625" style="182" customWidth="1"/>
    <col min="15" max="15" width="10.375" style="182" customWidth="1"/>
    <col min="16" max="16" width="15.625" style="182" customWidth="1"/>
    <col min="17" max="22" width="11.625" style="182" customWidth="1"/>
    <col min="23" max="23" width="10.375" style="182" customWidth="1"/>
    <col min="24" max="26" width="11.125" style="182" customWidth="1"/>
    <col min="27" max="27" width="8.625" style="182" customWidth="1"/>
    <col min="28" max="30" width="11.625" style="182" customWidth="1"/>
    <col min="31" max="31" width="7.625" style="182" customWidth="1"/>
    <col min="32" max="16384" width="9.00390625" style="182" customWidth="1"/>
  </cols>
  <sheetData>
    <row r="1" spans="1:23" s="537" customFormat="1" ht="15" customHeight="1">
      <c r="A1" s="537" t="str">
        <f>'4表（給与）'!A1</f>
        <v>第４表　課税標準額段階別令和４年度分所得割額等の状況</v>
      </c>
      <c r="H1" s="537" t="str">
        <f>A1</f>
        <v>第４表　課税標準額段階別令和４年度分所得割額等の状況</v>
      </c>
      <c r="O1" s="537" t="str">
        <f>H1</f>
        <v>第４表　課税標準額段階別令和４年度分所得割額等の状況</v>
      </c>
      <c r="W1" s="537" t="str">
        <f>O1</f>
        <v>第４表　課税標準額段階別令和４年度分所得割額等の状況</v>
      </c>
    </row>
    <row r="3" spans="1:31" s="148" customFormat="1" ht="15" customHeight="1">
      <c r="A3" s="148" t="s">
        <v>578</v>
      </c>
      <c r="H3" s="148" t="s">
        <v>579</v>
      </c>
      <c r="O3" s="148" t="s">
        <v>579</v>
      </c>
      <c r="W3" s="148" t="s">
        <v>579</v>
      </c>
      <c r="AE3" s="183"/>
    </row>
    <row r="4" spans="1:31" s="148" customFormat="1" ht="15" customHeight="1">
      <c r="A4" s="184" t="s">
        <v>81</v>
      </c>
      <c r="B4" s="711" t="s">
        <v>82</v>
      </c>
      <c r="C4" s="697"/>
      <c r="D4" s="697"/>
      <c r="E4" s="750" t="s">
        <v>83</v>
      </c>
      <c r="F4" s="707" t="s">
        <v>342</v>
      </c>
      <c r="G4" s="783" t="s">
        <v>343</v>
      </c>
      <c r="H4" s="184" t="s">
        <v>81</v>
      </c>
      <c r="I4" s="784" t="s">
        <v>580</v>
      </c>
      <c r="J4" s="772" t="s">
        <v>425</v>
      </c>
      <c r="K4" s="772" t="s">
        <v>426</v>
      </c>
      <c r="L4" s="786" t="s">
        <v>427</v>
      </c>
      <c r="M4" s="750" t="s">
        <v>229</v>
      </c>
      <c r="N4" s="745" t="s">
        <v>230</v>
      </c>
      <c r="O4" s="184" t="s">
        <v>81</v>
      </c>
      <c r="P4" s="777" t="s">
        <v>231</v>
      </c>
      <c r="Q4" s="790" t="s">
        <v>344</v>
      </c>
      <c r="R4" s="788"/>
      <c r="S4" s="788"/>
      <c r="T4" s="788"/>
      <c r="U4" s="788"/>
      <c r="V4" s="791"/>
      <c r="W4" s="184" t="s">
        <v>81</v>
      </c>
      <c r="X4" s="788" t="s">
        <v>73</v>
      </c>
      <c r="Y4" s="707" t="s">
        <v>428</v>
      </c>
      <c r="Z4" s="707" t="s">
        <v>464</v>
      </c>
      <c r="AA4" s="750" t="s">
        <v>74</v>
      </c>
      <c r="AB4" s="697" t="s">
        <v>216</v>
      </c>
      <c r="AC4" s="697"/>
      <c r="AD4" s="697"/>
      <c r="AE4" s="745" t="s">
        <v>75</v>
      </c>
    </row>
    <row r="5" spans="1:31" s="148" customFormat="1" ht="15" customHeight="1">
      <c r="A5" s="185"/>
      <c r="B5" s="781" t="s">
        <v>340</v>
      </c>
      <c r="C5" s="774" t="s">
        <v>341</v>
      </c>
      <c r="D5" s="734" t="s">
        <v>225</v>
      </c>
      <c r="E5" s="735"/>
      <c r="F5" s="708"/>
      <c r="G5" s="780"/>
      <c r="H5" s="185"/>
      <c r="I5" s="785"/>
      <c r="J5" s="773"/>
      <c r="K5" s="773"/>
      <c r="L5" s="787"/>
      <c r="M5" s="735"/>
      <c r="N5" s="737"/>
      <c r="O5" s="185"/>
      <c r="P5" s="778"/>
      <c r="Q5" s="740" t="s">
        <v>335</v>
      </c>
      <c r="R5" s="740" t="s">
        <v>336</v>
      </c>
      <c r="S5" s="740" t="s">
        <v>337</v>
      </c>
      <c r="T5" s="740" t="s">
        <v>415</v>
      </c>
      <c r="U5" s="740" t="s">
        <v>338</v>
      </c>
      <c r="V5" s="779" t="s">
        <v>109</v>
      </c>
      <c r="W5" s="185"/>
      <c r="X5" s="789"/>
      <c r="Y5" s="708"/>
      <c r="Z5" s="708"/>
      <c r="AA5" s="735"/>
      <c r="AB5" s="774" t="s">
        <v>234</v>
      </c>
      <c r="AC5" s="774" t="s">
        <v>235</v>
      </c>
      <c r="AD5" s="734" t="s">
        <v>217</v>
      </c>
      <c r="AE5" s="737"/>
    </row>
    <row r="6" spans="1:31" s="148" customFormat="1" ht="15" customHeight="1">
      <c r="A6" s="185"/>
      <c r="B6" s="782"/>
      <c r="C6" s="776"/>
      <c r="D6" s="735"/>
      <c r="E6" s="735"/>
      <c r="F6" s="708"/>
      <c r="G6" s="780"/>
      <c r="H6" s="185"/>
      <c r="I6" s="785"/>
      <c r="J6" s="773"/>
      <c r="K6" s="773"/>
      <c r="L6" s="787"/>
      <c r="M6" s="735"/>
      <c r="N6" s="737"/>
      <c r="O6" s="185"/>
      <c r="P6" s="778"/>
      <c r="Q6" s="708"/>
      <c r="R6" s="708"/>
      <c r="S6" s="708"/>
      <c r="T6" s="708"/>
      <c r="U6" s="708"/>
      <c r="V6" s="780"/>
      <c r="W6" s="185"/>
      <c r="X6" s="789"/>
      <c r="Y6" s="708"/>
      <c r="Z6" s="708"/>
      <c r="AA6" s="735"/>
      <c r="AB6" s="776"/>
      <c r="AC6" s="775"/>
      <c r="AD6" s="735"/>
      <c r="AE6" s="737"/>
    </row>
    <row r="7" spans="1:31" s="148" customFormat="1" ht="16.5" customHeight="1">
      <c r="A7" s="185"/>
      <c r="B7" s="782"/>
      <c r="C7" s="776"/>
      <c r="D7" s="735"/>
      <c r="E7" s="187"/>
      <c r="F7" s="187"/>
      <c r="G7" s="209"/>
      <c r="H7" s="185"/>
      <c r="I7" s="210"/>
      <c r="J7" s="211"/>
      <c r="K7" s="211"/>
      <c r="L7" s="187"/>
      <c r="M7" s="187"/>
      <c r="N7" s="189" t="s">
        <v>218</v>
      </c>
      <c r="O7" s="185"/>
      <c r="P7" s="212" t="s">
        <v>219</v>
      </c>
      <c r="Q7" s="708"/>
      <c r="R7" s="708"/>
      <c r="S7" s="708"/>
      <c r="T7" s="708"/>
      <c r="U7" s="708"/>
      <c r="V7" s="780"/>
      <c r="W7" s="185"/>
      <c r="X7" s="789"/>
      <c r="Y7" s="708"/>
      <c r="Z7" s="708"/>
      <c r="AA7" s="735"/>
      <c r="AB7" s="776"/>
      <c r="AC7" s="775"/>
      <c r="AD7" s="735"/>
      <c r="AE7" s="213" t="s">
        <v>220</v>
      </c>
    </row>
    <row r="8" spans="1:31" s="148" customFormat="1" ht="15" customHeight="1">
      <c r="A8" s="214" t="s">
        <v>221</v>
      </c>
      <c r="B8" s="215" t="s">
        <v>222</v>
      </c>
      <c r="C8" s="192" t="s">
        <v>222</v>
      </c>
      <c r="D8" s="216"/>
      <c r="E8" s="192" t="s">
        <v>223</v>
      </c>
      <c r="F8" s="192" t="s">
        <v>223</v>
      </c>
      <c r="G8" s="217" t="s">
        <v>223</v>
      </c>
      <c r="H8" s="214" t="s">
        <v>93</v>
      </c>
      <c r="I8" s="219" t="s">
        <v>223</v>
      </c>
      <c r="J8" s="192" t="s">
        <v>209</v>
      </c>
      <c r="K8" s="218" t="s">
        <v>209</v>
      </c>
      <c r="L8" s="192" t="s">
        <v>223</v>
      </c>
      <c r="M8" s="192" t="s">
        <v>223</v>
      </c>
      <c r="N8" s="217" t="s">
        <v>223</v>
      </c>
      <c r="O8" s="214" t="s">
        <v>93</v>
      </c>
      <c r="P8" s="219" t="s">
        <v>223</v>
      </c>
      <c r="Q8" s="192" t="s">
        <v>223</v>
      </c>
      <c r="R8" s="218" t="s">
        <v>209</v>
      </c>
      <c r="S8" s="218" t="s">
        <v>209</v>
      </c>
      <c r="T8" s="218" t="s">
        <v>209</v>
      </c>
      <c r="U8" s="218" t="s">
        <v>209</v>
      </c>
      <c r="V8" s="220" t="s">
        <v>209</v>
      </c>
      <c r="W8" s="214" t="s">
        <v>93</v>
      </c>
      <c r="X8" s="221" t="s">
        <v>223</v>
      </c>
      <c r="Y8" s="192" t="s">
        <v>223</v>
      </c>
      <c r="Z8" s="192" t="s">
        <v>223</v>
      </c>
      <c r="AA8" s="192" t="s">
        <v>223</v>
      </c>
      <c r="AB8" s="192" t="s">
        <v>223</v>
      </c>
      <c r="AC8" s="192" t="s">
        <v>223</v>
      </c>
      <c r="AD8" s="192" t="s">
        <v>223</v>
      </c>
      <c r="AE8" s="217" t="s">
        <v>224</v>
      </c>
    </row>
    <row r="9" spans="1:31" s="226" customFormat="1" ht="16.5" customHeight="1">
      <c r="A9" s="222" t="s">
        <v>53</v>
      </c>
      <c r="B9" s="155">
        <v>125844</v>
      </c>
      <c r="C9" s="152">
        <v>11505</v>
      </c>
      <c r="D9" s="152">
        <v>137349</v>
      </c>
      <c r="E9" s="152">
        <v>440342134</v>
      </c>
      <c r="F9" s="152">
        <v>7142843</v>
      </c>
      <c r="G9" s="154">
        <v>80176</v>
      </c>
      <c r="H9" s="222" t="s">
        <v>53</v>
      </c>
      <c r="I9" s="149">
        <v>1459252</v>
      </c>
      <c r="J9" s="155">
        <v>469069</v>
      </c>
      <c r="K9" s="155">
        <v>156633</v>
      </c>
      <c r="L9" s="152">
        <v>82068</v>
      </c>
      <c r="M9" s="152">
        <v>165653403</v>
      </c>
      <c r="N9" s="154">
        <v>284078772</v>
      </c>
      <c r="O9" s="222" t="s">
        <v>53</v>
      </c>
      <c r="P9" s="223">
        <v>16762726</v>
      </c>
      <c r="Q9" s="152">
        <v>268452</v>
      </c>
      <c r="R9" s="155">
        <v>19238</v>
      </c>
      <c r="S9" s="155">
        <v>265748</v>
      </c>
      <c r="T9" s="155">
        <v>468709</v>
      </c>
      <c r="U9" s="155">
        <v>450</v>
      </c>
      <c r="V9" s="224">
        <v>1022597</v>
      </c>
      <c r="W9" s="222" t="s">
        <v>53</v>
      </c>
      <c r="X9" s="225">
        <v>1606</v>
      </c>
      <c r="Y9" s="152">
        <v>9953</v>
      </c>
      <c r="Z9" s="145">
        <v>10997</v>
      </c>
      <c r="AA9" s="152">
        <v>79</v>
      </c>
      <c r="AB9" s="152">
        <v>15249698</v>
      </c>
      <c r="AC9" s="152">
        <v>467796</v>
      </c>
      <c r="AD9" s="152">
        <v>15717494</v>
      </c>
      <c r="AE9" s="154">
        <f aca="true" t="shared" si="0" ref="AE9:AE44">P9/N9*100</f>
        <v>5.900731646361805</v>
      </c>
    </row>
    <row r="10" spans="1:31" s="226" customFormat="1" ht="16.5" customHeight="1">
      <c r="A10" s="227" t="s">
        <v>54</v>
      </c>
      <c r="B10" s="147">
        <v>18279</v>
      </c>
      <c r="C10" s="145">
        <v>2009</v>
      </c>
      <c r="D10" s="145">
        <v>20288</v>
      </c>
      <c r="E10" s="145">
        <v>53887060</v>
      </c>
      <c r="F10" s="145">
        <v>736325</v>
      </c>
      <c r="G10" s="146">
        <v>22</v>
      </c>
      <c r="H10" s="227" t="s">
        <v>54</v>
      </c>
      <c r="I10" s="150">
        <v>69355</v>
      </c>
      <c r="J10" s="147">
        <v>247590</v>
      </c>
      <c r="K10" s="147">
        <v>6758</v>
      </c>
      <c r="L10" s="145">
        <v>1972</v>
      </c>
      <c r="M10" s="145">
        <v>23173374</v>
      </c>
      <c r="N10" s="146">
        <v>31775708</v>
      </c>
      <c r="O10" s="227" t="s">
        <v>54</v>
      </c>
      <c r="P10" s="228">
        <v>1874081</v>
      </c>
      <c r="Q10" s="145">
        <v>43246</v>
      </c>
      <c r="R10" s="147">
        <v>2176</v>
      </c>
      <c r="S10" s="147">
        <v>36245</v>
      </c>
      <c r="T10" s="147">
        <v>26010</v>
      </c>
      <c r="U10" s="147">
        <v>0</v>
      </c>
      <c r="V10" s="229">
        <v>107677</v>
      </c>
      <c r="W10" s="227" t="s">
        <v>54</v>
      </c>
      <c r="X10" s="230">
        <v>655</v>
      </c>
      <c r="Y10" s="145">
        <v>491</v>
      </c>
      <c r="Z10" s="145">
        <v>989</v>
      </c>
      <c r="AA10" s="145">
        <v>110</v>
      </c>
      <c r="AB10" s="145">
        <v>1700992</v>
      </c>
      <c r="AC10" s="145">
        <v>63167</v>
      </c>
      <c r="AD10" s="145">
        <v>1764159</v>
      </c>
      <c r="AE10" s="146">
        <f t="shared" si="0"/>
        <v>5.897841835656345</v>
      </c>
    </row>
    <row r="11" spans="1:31" s="226" customFormat="1" ht="16.5" customHeight="1">
      <c r="A11" s="227" t="s">
        <v>55</v>
      </c>
      <c r="B11" s="147">
        <v>13328</v>
      </c>
      <c r="C11" s="145">
        <v>1507</v>
      </c>
      <c r="D11" s="145">
        <v>14835</v>
      </c>
      <c r="E11" s="145">
        <v>40767705</v>
      </c>
      <c r="F11" s="145">
        <v>277492</v>
      </c>
      <c r="G11" s="146">
        <v>0</v>
      </c>
      <c r="H11" s="227" t="s">
        <v>55</v>
      </c>
      <c r="I11" s="150">
        <v>554783</v>
      </c>
      <c r="J11" s="147">
        <v>23931</v>
      </c>
      <c r="K11" s="147">
        <v>1681</v>
      </c>
      <c r="L11" s="145">
        <v>11047</v>
      </c>
      <c r="M11" s="145">
        <v>17337072</v>
      </c>
      <c r="N11" s="146">
        <v>24299567</v>
      </c>
      <c r="O11" s="227" t="s">
        <v>55</v>
      </c>
      <c r="P11" s="228">
        <v>1431778</v>
      </c>
      <c r="Q11" s="145">
        <v>32613</v>
      </c>
      <c r="R11" s="147">
        <v>815</v>
      </c>
      <c r="S11" s="147">
        <v>26594</v>
      </c>
      <c r="T11" s="147">
        <v>14991</v>
      </c>
      <c r="U11" s="147">
        <v>0</v>
      </c>
      <c r="V11" s="229">
        <v>75013</v>
      </c>
      <c r="W11" s="227" t="s">
        <v>55</v>
      </c>
      <c r="X11" s="230">
        <v>174</v>
      </c>
      <c r="Y11" s="145">
        <v>341</v>
      </c>
      <c r="Z11" s="145">
        <v>494</v>
      </c>
      <c r="AA11" s="145">
        <v>978</v>
      </c>
      <c r="AB11" s="145">
        <v>1305016</v>
      </c>
      <c r="AC11" s="145">
        <v>49762</v>
      </c>
      <c r="AD11" s="145">
        <v>1354778</v>
      </c>
      <c r="AE11" s="146">
        <f t="shared" si="0"/>
        <v>5.892195527599319</v>
      </c>
    </row>
    <row r="12" spans="1:31" s="226" customFormat="1" ht="16.5" customHeight="1">
      <c r="A12" s="227" t="s">
        <v>56</v>
      </c>
      <c r="B12" s="147">
        <v>39902</v>
      </c>
      <c r="C12" s="145">
        <v>2440</v>
      </c>
      <c r="D12" s="145">
        <v>42342</v>
      </c>
      <c r="E12" s="145">
        <v>113957241</v>
      </c>
      <c r="F12" s="145">
        <v>1409173</v>
      </c>
      <c r="G12" s="146">
        <v>607</v>
      </c>
      <c r="H12" s="227" t="s">
        <v>56</v>
      </c>
      <c r="I12" s="150">
        <v>337005</v>
      </c>
      <c r="J12" s="147">
        <v>91775</v>
      </c>
      <c r="K12" s="147">
        <v>16142</v>
      </c>
      <c r="L12" s="145">
        <v>15275</v>
      </c>
      <c r="M12" s="145">
        <v>48727816</v>
      </c>
      <c r="N12" s="146">
        <v>67099402</v>
      </c>
      <c r="O12" s="227" t="s">
        <v>56</v>
      </c>
      <c r="P12" s="228">
        <v>3969401</v>
      </c>
      <c r="Q12" s="145">
        <v>89657</v>
      </c>
      <c r="R12" s="147">
        <v>2655</v>
      </c>
      <c r="S12" s="147">
        <v>82118</v>
      </c>
      <c r="T12" s="147">
        <v>66492</v>
      </c>
      <c r="U12" s="147">
        <v>7</v>
      </c>
      <c r="V12" s="229">
        <v>240929</v>
      </c>
      <c r="W12" s="227" t="s">
        <v>56</v>
      </c>
      <c r="X12" s="230">
        <v>791</v>
      </c>
      <c r="Y12" s="145">
        <v>1705</v>
      </c>
      <c r="Z12" s="145">
        <v>2077</v>
      </c>
      <c r="AA12" s="145">
        <v>2175</v>
      </c>
      <c r="AB12" s="145">
        <v>3681944</v>
      </c>
      <c r="AC12" s="145">
        <v>39780</v>
      </c>
      <c r="AD12" s="145">
        <v>3721724</v>
      </c>
      <c r="AE12" s="146">
        <f t="shared" si="0"/>
        <v>5.915702497616894</v>
      </c>
    </row>
    <row r="13" spans="1:31" s="226" customFormat="1" ht="16.5" customHeight="1">
      <c r="A13" s="227" t="s">
        <v>57</v>
      </c>
      <c r="B13" s="147">
        <v>41185</v>
      </c>
      <c r="C13" s="145">
        <v>4264</v>
      </c>
      <c r="D13" s="145">
        <v>45449</v>
      </c>
      <c r="E13" s="145">
        <v>135203677</v>
      </c>
      <c r="F13" s="145">
        <v>1659888</v>
      </c>
      <c r="G13" s="146">
        <v>89616</v>
      </c>
      <c r="H13" s="227" t="s">
        <v>57</v>
      </c>
      <c r="I13" s="150">
        <v>136760</v>
      </c>
      <c r="J13" s="147">
        <v>280073</v>
      </c>
      <c r="K13" s="147">
        <v>29089</v>
      </c>
      <c r="L13" s="145">
        <v>14780</v>
      </c>
      <c r="M13" s="145">
        <v>53563255</v>
      </c>
      <c r="N13" s="146">
        <v>83850628</v>
      </c>
      <c r="O13" s="227" t="s">
        <v>57</v>
      </c>
      <c r="P13" s="228">
        <v>4966248</v>
      </c>
      <c r="Q13" s="145">
        <v>89847</v>
      </c>
      <c r="R13" s="147">
        <v>2774</v>
      </c>
      <c r="S13" s="147">
        <v>101123</v>
      </c>
      <c r="T13" s="147">
        <v>100396</v>
      </c>
      <c r="U13" s="147">
        <v>24</v>
      </c>
      <c r="V13" s="229">
        <v>294164</v>
      </c>
      <c r="W13" s="227" t="s">
        <v>57</v>
      </c>
      <c r="X13" s="230">
        <v>397</v>
      </c>
      <c r="Y13" s="145">
        <v>1984</v>
      </c>
      <c r="Z13" s="145">
        <v>8342</v>
      </c>
      <c r="AA13" s="145">
        <v>0</v>
      </c>
      <c r="AB13" s="145">
        <v>4484055</v>
      </c>
      <c r="AC13" s="145">
        <v>177306</v>
      </c>
      <c r="AD13" s="145">
        <v>4661361</v>
      </c>
      <c r="AE13" s="146">
        <f t="shared" si="0"/>
        <v>5.922732027719578</v>
      </c>
    </row>
    <row r="14" spans="1:31" s="226" customFormat="1" ht="16.5" customHeight="1">
      <c r="A14" s="227" t="s">
        <v>58</v>
      </c>
      <c r="B14" s="147">
        <v>13393</v>
      </c>
      <c r="C14" s="145">
        <v>733</v>
      </c>
      <c r="D14" s="145">
        <v>14126</v>
      </c>
      <c r="E14" s="145">
        <v>39333123</v>
      </c>
      <c r="F14" s="145">
        <v>389805</v>
      </c>
      <c r="G14" s="146">
        <v>3389</v>
      </c>
      <c r="H14" s="227" t="s">
        <v>58</v>
      </c>
      <c r="I14" s="150">
        <v>9713</v>
      </c>
      <c r="J14" s="147">
        <v>20667</v>
      </c>
      <c r="K14" s="147">
        <v>29330</v>
      </c>
      <c r="L14" s="145">
        <v>6560</v>
      </c>
      <c r="M14" s="145">
        <v>16555729</v>
      </c>
      <c r="N14" s="146">
        <v>23236858</v>
      </c>
      <c r="O14" s="227" t="s">
        <v>58</v>
      </c>
      <c r="P14" s="228">
        <v>1380442</v>
      </c>
      <c r="Q14" s="145">
        <v>30642</v>
      </c>
      <c r="R14" s="147">
        <v>1800</v>
      </c>
      <c r="S14" s="147">
        <v>22638</v>
      </c>
      <c r="T14" s="147">
        <v>19501</v>
      </c>
      <c r="U14" s="147">
        <v>0</v>
      </c>
      <c r="V14" s="229">
        <v>74581</v>
      </c>
      <c r="W14" s="227" t="s">
        <v>58</v>
      </c>
      <c r="X14" s="230">
        <v>307</v>
      </c>
      <c r="Y14" s="145">
        <v>533</v>
      </c>
      <c r="Z14" s="145">
        <v>718</v>
      </c>
      <c r="AA14" s="145">
        <v>0</v>
      </c>
      <c r="AB14" s="145">
        <v>1293778</v>
      </c>
      <c r="AC14" s="145">
        <v>10525</v>
      </c>
      <c r="AD14" s="145">
        <v>1304303</v>
      </c>
      <c r="AE14" s="146">
        <f t="shared" si="0"/>
        <v>5.940742935210948</v>
      </c>
    </row>
    <row r="15" spans="1:31" s="226" customFormat="1" ht="16.5" customHeight="1">
      <c r="A15" s="227" t="s">
        <v>59</v>
      </c>
      <c r="B15" s="147">
        <v>9382</v>
      </c>
      <c r="C15" s="145">
        <v>982</v>
      </c>
      <c r="D15" s="145">
        <v>10364</v>
      </c>
      <c r="E15" s="145">
        <v>26513530</v>
      </c>
      <c r="F15" s="145">
        <v>187602</v>
      </c>
      <c r="G15" s="146">
        <v>13922</v>
      </c>
      <c r="H15" s="227" t="s">
        <v>59</v>
      </c>
      <c r="I15" s="150">
        <v>2098</v>
      </c>
      <c r="J15" s="147">
        <v>31292</v>
      </c>
      <c r="K15" s="147">
        <v>2974</v>
      </c>
      <c r="L15" s="145">
        <v>4640</v>
      </c>
      <c r="M15" s="145">
        <v>12135126</v>
      </c>
      <c r="N15" s="146">
        <v>14620932</v>
      </c>
      <c r="O15" s="227" t="s">
        <v>59</v>
      </c>
      <c r="P15" s="228">
        <v>870400</v>
      </c>
      <c r="Q15" s="145">
        <v>24082</v>
      </c>
      <c r="R15" s="147">
        <v>1026</v>
      </c>
      <c r="S15" s="147">
        <v>14649</v>
      </c>
      <c r="T15" s="147">
        <v>8597</v>
      </c>
      <c r="U15" s="147">
        <v>3</v>
      </c>
      <c r="V15" s="229">
        <v>48357</v>
      </c>
      <c r="W15" s="227" t="s">
        <v>59</v>
      </c>
      <c r="X15" s="230">
        <v>152</v>
      </c>
      <c r="Y15" s="145">
        <v>306</v>
      </c>
      <c r="Z15" s="145">
        <v>935</v>
      </c>
      <c r="AA15" s="145">
        <v>0</v>
      </c>
      <c r="AB15" s="145">
        <v>794226</v>
      </c>
      <c r="AC15" s="145">
        <v>26424</v>
      </c>
      <c r="AD15" s="145">
        <v>820650</v>
      </c>
      <c r="AE15" s="146">
        <f t="shared" si="0"/>
        <v>5.953108871582194</v>
      </c>
    </row>
    <row r="16" spans="1:31" s="226" customFormat="1" ht="16.5" customHeight="1">
      <c r="A16" s="227" t="s">
        <v>60</v>
      </c>
      <c r="B16" s="147">
        <v>43240</v>
      </c>
      <c r="C16" s="145">
        <v>4562</v>
      </c>
      <c r="D16" s="145">
        <v>47802</v>
      </c>
      <c r="E16" s="145">
        <v>127393618</v>
      </c>
      <c r="F16" s="145">
        <v>1676094</v>
      </c>
      <c r="G16" s="146">
        <v>7136</v>
      </c>
      <c r="H16" s="227" t="s">
        <v>60</v>
      </c>
      <c r="I16" s="150">
        <v>419836</v>
      </c>
      <c r="J16" s="147">
        <v>76660</v>
      </c>
      <c r="K16" s="147">
        <v>24562</v>
      </c>
      <c r="L16" s="145">
        <v>12648</v>
      </c>
      <c r="M16" s="145">
        <v>56006330</v>
      </c>
      <c r="N16" s="146">
        <v>73604224</v>
      </c>
      <c r="O16" s="227" t="s">
        <v>60</v>
      </c>
      <c r="P16" s="228">
        <v>4349181</v>
      </c>
      <c r="Q16" s="145">
        <v>105939</v>
      </c>
      <c r="R16" s="147">
        <v>4238</v>
      </c>
      <c r="S16" s="147">
        <v>71890</v>
      </c>
      <c r="T16" s="147">
        <v>68069</v>
      </c>
      <c r="U16" s="147">
        <v>93</v>
      </c>
      <c r="V16" s="229">
        <v>250229</v>
      </c>
      <c r="W16" s="227" t="s">
        <v>60</v>
      </c>
      <c r="X16" s="230">
        <v>834</v>
      </c>
      <c r="Y16" s="145">
        <v>2385</v>
      </c>
      <c r="Z16" s="145">
        <v>1966</v>
      </c>
      <c r="AA16" s="145">
        <v>37</v>
      </c>
      <c r="AB16" s="145">
        <v>3961993</v>
      </c>
      <c r="AC16" s="145">
        <v>131737</v>
      </c>
      <c r="AD16" s="145">
        <v>4093730</v>
      </c>
      <c r="AE16" s="146">
        <f t="shared" si="0"/>
        <v>5.908874197219985</v>
      </c>
    </row>
    <row r="17" spans="1:31" s="226" customFormat="1" ht="16.5" customHeight="1">
      <c r="A17" s="227" t="s">
        <v>61</v>
      </c>
      <c r="B17" s="147">
        <v>6290</v>
      </c>
      <c r="C17" s="145">
        <v>1101</v>
      </c>
      <c r="D17" s="145">
        <v>7391</v>
      </c>
      <c r="E17" s="145">
        <v>19004906</v>
      </c>
      <c r="F17" s="145">
        <v>82216</v>
      </c>
      <c r="G17" s="146">
        <v>2676</v>
      </c>
      <c r="H17" s="227" t="s">
        <v>61</v>
      </c>
      <c r="I17" s="150">
        <v>1504</v>
      </c>
      <c r="J17" s="147">
        <v>7379</v>
      </c>
      <c r="K17" s="147">
        <v>507</v>
      </c>
      <c r="L17" s="145">
        <v>2736</v>
      </c>
      <c r="M17" s="145">
        <v>8745108</v>
      </c>
      <c r="N17" s="146">
        <v>10356816</v>
      </c>
      <c r="O17" s="227" t="s">
        <v>61</v>
      </c>
      <c r="P17" s="228">
        <v>618499</v>
      </c>
      <c r="Q17" s="145">
        <v>17602</v>
      </c>
      <c r="R17" s="147">
        <v>878</v>
      </c>
      <c r="S17" s="147">
        <v>19687</v>
      </c>
      <c r="T17" s="147">
        <v>5716</v>
      </c>
      <c r="U17" s="147">
        <v>0</v>
      </c>
      <c r="V17" s="229">
        <v>43883</v>
      </c>
      <c r="W17" s="227" t="s">
        <v>61</v>
      </c>
      <c r="X17" s="230">
        <v>141</v>
      </c>
      <c r="Y17" s="145">
        <v>100</v>
      </c>
      <c r="Z17" s="145">
        <v>57</v>
      </c>
      <c r="AA17" s="145">
        <v>0</v>
      </c>
      <c r="AB17" s="145">
        <v>540382</v>
      </c>
      <c r="AC17" s="145">
        <v>33936</v>
      </c>
      <c r="AD17" s="145">
        <v>574318</v>
      </c>
      <c r="AE17" s="146">
        <f t="shared" si="0"/>
        <v>5.971902947778545</v>
      </c>
    </row>
    <row r="18" spans="1:31" s="226" customFormat="1" ht="16.5" customHeight="1">
      <c r="A18" s="227" t="s">
        <v>62</v>
      </c>
      <c r="B18" s="147">
        <v>11997</v>
      </c>
      <c r="C18" s="145">
        <v>1410</v>
      </c>
      <c r="D18" s="145">
        <v>13407</v>
      </c>
      <c r="E18" s="145">
        <v>36788285</v>
      </c>
      <c r="F18" s="145">
        <v>311214</v>
      </c>
      <c r="G18" s="146">
        <v>3207</v>
      </c>
      <c r="H18" s="227" t="s">
        <v>62</v>
      </c>
      <c r="I18" s="150">
        <v>4848</v>
      </c>
      <c r="J18" s="147">
        <v>33983</v>
      </c>
      <c r="K18" s="147">
        <v>4244</v>
      </c>
      <c r="L18" s="145">
        <v>634</v>
      </c>
      <c r="M18" s="145">
        <v>15279982</v>
      </c>
      <c r="N18" s="146">
        <v>21866433</v>
      </c>
      <c r="O18" s="227" t="s">
        <v>62</v>
      </c>
      <c r="P18" s="228">
        <v>1301061</v>
      </c>
      <c r="Q18" s="145">
        <v>27143</v>
      </c>
      <c r="R18" s="147">
        <v>1144</v>
      </c>
      <c r="S18" s="147">
        <v>29089</v>
      </c>
      <c r="T18" s="147">
        <v>17249</v>
      </c>
      <c r="U18" s="147">
        <v>2</v>
      </c>
      <c r="V18" s="229">
        <v>74627</v>
      </c>
      <c r="W18" s="227" t="s">
        <v>62</v>
      </c>
      <c r="X18" s="230">
        <v>218</v>
      </c>
      <c r="Y18" s="145">
        <v>583</v>
      </c>
      <c r="Z18" s="145">
        <v>994</v>
      </c>
      <c r="AA18" s="145">
        <v>0</v>
      </c>
      <c r="AB18" s="145">
        <v>1175736</v>
      </c>
      <c r="AC18" s="145">
        <v>48903</v>
      </c>
      <c r="AD18" s="145">
        <v>1224639</v>
      </c>
      <c r="AE18" s="146">
        <f t="shared" si="0"/>
        <v>5.950037667323244</v>
      </c>
    </row>
    <row r="19" spans="1:31" s="226" customFormat="1" ht="16.5" customHeight="1">
      <c r="A19" s="231" t="s">
        <v>63</v>
      </c>
      <c r="B19" s="157">
        <v>10100</v>
      </c>
      <c r="C19" s="153">
        <v>863</v>
      </c>
      <c r="D19" s="145">
        <v>10963</v>
      </c>
      <c r="E19" s="153">
        <v>28656514</v>
      </c>
      <c r="F19" s="153">
        <v>414202</v>
      </c>
      <c r="G19" s="156">
        <v>15065</v>
      </c>
      <c r="H19" s="231" t="s">
        <v>63</v>
      </c>
      <c r="I19" s="151">
        <v>42240</v>
      </c>
      <c r="J19" s="157">
        <v>11384</v>
      </c>
      <c r="K19" s="157">
        <v>6618</v>
      </c>
      <c r="L19" s="153">
        <v>3024</v>
      </c>
      <c r="M19" s="153">
        <v>12511575</v>
      </c>
      <c r="N19" s="156">
        <v>16637472</v>
      </c>
      <c r="O19" s="231" t="s">
        <v>63</v>
      </c>
      <c r="P19" s="232">
        <v>983661</v>
      </c>
      <c r="Q19" s="153">
        <v>23651</v>
      </c>
      <c r="R19" s="157">
        <v>744</v>
      </c>
      <c r="S19" s="157">
        <v>11848</v>
      </c>
      <c r="T19" s="157">
        <v>17962</v>
      </c>
      <c r="U19" s="157">
        <v>1</v>
      </c>
      <c r="V19" s="233">
        <v>54206</v>
      </c>
      <c r="W19" s="231" t="s">
        <v>63</v>
      </c>
      <c r="X19" s="234">
        <v>308</v>
      </c>
      <c r="Y19" s="153">
        <v>1289</v>
      </c>
      <c r="Z19" s="153">
        <v>566</v>
      </c>
      <c r="AA19" s="153">
        <v>0</v>
      </c>
      <c r="AB19" s="153">
        <v>906270</v>
      </c>
      <c r="AC19" s="153">
        <v>21022</v>
      </c>
      <c r="AD19" s="145">
        <v>927292</v>
      </c>
      <c r="AE19" s="156">
        <f t="shared" si="0"/>
        <v>5.912322497071671</v>
      </c>
    </row>
    <row r="20" spans="1:31" s="226" customFormat="1" ht="16.5" customHeight="1">
      <c r="A20" s="227" t="s">
        <v>45</v>
      </c>
      <c r="B20" s="147">
        <v>9081</v>
      </c>
      <c r="C20" s="145">
        <v>800</v>
      </c>
      <c r="D20" s="145">
        <v>9881</v>
      </c>
      <c r="E20" s="145">
        <v>25308796</v>
      </c>
      <c r="F20" s="145">
        <v>161351</v>
      </c>
      <c r="G20" s="146">
        <v>2532</v>
      </c>
      <c r="H20" s="227" t="s">
        <v>45</v>
      </c>
      <c r="I20" s="150">
        <v>350</v>
      </c>
      <c r="J20" s="147">
        <v>36019</v>
      </c>
      <c r="K20" s="147">
        <v>2236</v>
      </c>
      <c r="L20" s="145">
        <v>0</v>
      </c>
      <c r="M20" s="145">
        <v>11401581</v>
      </c>
      <c r="N20" s="146">
        <v>14109703</v>
      </c>
      <c r="O20" s="227" t="s">
        <v>45</v>
      </c>
      <c r="P20" s="228">
        <v>840720</v>
      </c>
      <c r="Q20" s="145">
        <v>22086</v>
      </c>
      <c r="R20" s="147">
        <v>991</v>
      </c>
      <c r="S20" s="147">
        <v>10722</v>
      </c>
      <c r="T20" s="147">
        <v>7228</v>
      </c>
      <c r="U20" s="147">
        <v>0</v>
      </c>
      <c r="V20" s="229">
        <v>41027</v>
      </c>
      <c r="W20" s="227" t="s">
        <v>45</v>
      </c>
      <c r="X20" s="230">
        <v>271</v>
      </c>
      <c r="Y20" s="145">
        <v>292</v>
      </c>
      <c r="Z20" s="145">
        <v>908</v>
      </c>
      <c r="AA20" s="145">
        <v>0</v>
      </c>
      <c r="AB20" s="145">
        <v>778013</v>
      </c>
      <c r="AC20" s="145">
        <v>20209</v>
      </c>
      <c r="AD20" s="145">
        <v>798222</v>
      </c>
      <c r="AE20" s="156">
        <f t="shared" si="0"/>
        <v>5.958452846243468</v>
      </c>
    </row>
    <row r="21" spans="1:31" s="226" customFormat="1" ht="16.5" customHeight="1">
      <c r="A21" s="231" t="s">
        <v>46</v>
      </c>
      <c r="B21" s="157">
        <v>45689</v>
      </c>
      <c r="C21" s="153">
        <v>5060</v>
      </c>
      <c r="D21" s="153">
        <v>50749</v>
      </c>
      <c r="E21" s="153">
        <v>139623422</v>
      </c>
      <c r="F21" s="153">
        <v>886264</v>
      </c>
      <c r="G21" s="156">
        <v>24494</v>
      </c>
      <c r="H21" s="231" t="s">
        <v>46</v>
      </c>
      <c r="I21" s="151">
        <v>42631</v>
      </c>
      <c r="J21" s="157">
        <v>130547</v>
      </c>
      <c r="K21" s="157">
        <v>42863</v>
      </c>
      <c r="L21" s="153">
        <v>15835</v>
      </c>
      <c r="M21" s="153">
        <v>58772847</v>
      </c>
      <c r="N21" s="156">
        <v>81993209</v>
      </c>
      <c r="O21" s="231" t="s">
        <v>46</v>
      </c>
      <c r="P21" s="232">
        <v>4884828</v>
      </c>
      <c r="Q21" s="153">
        <v>108123</v>
      </c>
      <c r="R21" s="157">
        <v>8475</v>
      </c>
      <c r="S21" s="157">
        <v>100100</v>
      </c>
      <c r="T21" s="157">
        <v>86595</v>
      </c>
      <c r="U21" s="157">
        <v>3</v>
      </c>
      <c r="V21" s="233">
        <v>303296</v>
      </c>
      <c r="W21" s="231" t="s">
        <v>46</v>
      </c>
      <c r="X21" s="234">
        <v>817</v>
      </c>
      <c r="Y21" s="153">
        <v>2964</v>
      </c>
      <c r="Z21" s="153">
        <v>1723</v>
      </c>
      <c r="AA21" s="153">
        <v>0</v>
      </c>
      <c r="AB21" s="153">
        <v>4401439</v>
      </c>
      <c r="AC21" s="153">
        <v>174589</v>
      </c>
      <c r="AD21" s="153">
        <v>4576028</v>
      </c>
      <c r="AE21" s="156">
        <f t="shared" si="0"/>
        <v>5.957600708126938</v>
      </c>
    </row>
    <row r="22" spans="1:31" s="226" customFormat="1" ht="16.5" customHeight="1">
      <c r="A22" s="235" t="s">
        <v>351</v>
      </c>
      <c r="B22" s="147">
        <v>23364</v>
      </c>
      <c r="C22" s="145">
        <v>3099</v>
      </c>
      <c r="D22" s="145">
        <v>26463</v>
      </c>
      <c r="E22" s="145">
        <v>73041663</v>
      </c>
      <c r="F22" s="145">
        <v>857519</v>
      </c>
      <c r="G22" s="146">
        <v>981</v>
      </c>
      <c r="H22" s="235" t="s">
        <v>351</v>
      </c>
      <c r="I22" s="150">
        <v>83975</v>
      </c>
      <c r="J22" s="147">
        <v>31981</v>
      </c>
      <c r="K22" s="147">
        <v>9949</v>
      </c>
      <c r="L22" s="145">
        <v>2103</v>
      </c>
      <c r="M22" s="145">
        <v>30906003</v>
      </c>
      <c r="N22" s="146">
        <v>43122168</v>
      </c>
      <c r="O22" s="235" t="s">
        <v>351</v>
      </c>
      <c r="P22" s="228">
        <v>2557037</v>
      </c>
      <c r="Q22" s="145">
        <v>53282</v>
      </c>
      <c r="R22" s="147">
        <v>1287</v>
      </c>
      <c r="S22" s="147">
        <v>75950</v>
      </c>
      <c r="T22" s="147">
        <v>39108</v>
      </c>
      <c r="U22" s="147">
        <v>1</v>
      </c>
      <c r="V22" s="229">
        <v>169628</v>
      </c>
      <c r="W22" s="235" t="s">
        <v>351</v>
      </c>
      <c r="X22" s="230">
        <v>384</v>
      </c>
      <c r="Y22" s="145">
        <v>556</v>
      </c>
      <c r="Z22" s="145">
        <v>670</v>
      </c>
      <c r="AA22" s="145">
        <v>1591</v>
      </c>
      <c r="AB22" s="145">
        <v>2249317</v>
      </c>
      <c r="AC22" s="145">
        <v>134891</v>
      </c>
      <c r="AD22" s="145">
        <v>2384208</v>
      </c>
      <c r="AE22" s="146">
        <f>P22/N22*100</f>
        <v>5.9297505635616465</v>
      </c>
    </row>
    <row r="23" spans="1:31" s="226" customFormat="1" ht="16.5" customHeight="1">
      <c r="A23" s="236" t="s">
        <v>278</v>
      </c>
      <c r="B23" s="82">
        <f>SUM(B9:B22)</f>
        <v>411074</v>
      </c>
      <c r="C23" s="83">
        <f aca="true" t="shared" si="1" ref="C23:AD23">SUM(C9:C22)</f>
        <v>40335</v>
      </c>
      <c r="D23" s="83">
        <f t="shared" si="1"/>
        <v>451409</v>
      </c>
      <c r="E23" s="83">
        <f t="shared" si="1"/>
        <v>1299821674</v>
      </c>
      <c r="F23" s="83">
        <f t="shared" si="1"/>
        <v>16191988</v>
      </c>
      <c r="G23" s="84">
        <f t="shared" si="1"/>
        <v>243823</v>
      </c>
      <c r="H23" s="236" t="s">
        <v>278</v>
      </c>
      <c r="I23" s="82">
        <f t="shared" si="1"/>
        <v>3164350</v>
      </c>
      <c r="J23" s="85">
        <f t="shared" si="1"/>
        <v>1492350</v>
      </c>
      <c r="K23" s="85">
        <f t="shared" si="1"/>
        <v>333586</v>
      </c>
      <c r="L23" s="83">
        <f t="shared" si="1"/>
        <v>173322</v>
      </c>
      <c r="M23" s="83">
        <f t="shared" si="1"/>
        <v>530769201</v>
      </c>
      <c r="N23" s="84">
        <f t="shared" si="1"/>
        <v>790651892</v>
      </c>
      <c r="O23" s="236" t="s">
        <v>278</v>
      </c>
      <c r="P23" s="110">
        <f t="shared" si="1"/>
        <v>46790063</v>
      </c>
      <c r="Q23" s="83">
        <f t="shared" si="1"/>
        <v>936365</v>
      </c>
      <c r="R23" s="85">
        <f t="shared" si="1"/>
        <v>48241</v>
      </c>
      <c r="S23" s="85">
        <f t="shared" si="1"/>
        <v>868401</v>
      </c>
      <c r="T23" s="85">
        <f t="shared" si="1"/>
        <v>946623</v>
      </c>
      <c r="U23" s="85">
        <f t="shared" si="1"/>
        <v>584</v>
      </c>
      <c r="V23" s="111">
        <f t="shared" si="1"/>
        <v>2800214</v>
      </c>
      <c r="W23" s="236" t="s">
        <v>278</v>
      </c>
      <c r="X23" s="112">
        <f t="shared" si="1"/>
        <v>7055</v>
      </c>
      <c r="Y23" s="83">
        <f t="shared" si="1"/>
        <v>23482</v>
      </c>
      <c r="Z23" s="83">
        <f t="shared" si="1"/>
        <v>31436</v>
      </c>
      <c r="AA23" s="83">
        <f t="shared" si="1"/>
        <v>4970</v>
      </c>
      <c r="AB23" s="83">
        <f t="shared" si="1"/>
        <v>42522859</v>
      </c>
      <c r="AC23" s="83">
        <f t="shared" si="1"/>
        <v>1400047</v>
      </c>
      <c r="AD23" s="83">
        <f t="shared" si="1"/>
        <v>43922906</v>
      </c>
      <c r="AE23" s="84">
        <f t="shared" si="0"/>
        <v>5.917909445791853</v>
      </c>
    </row>
    <row r="24" spans="1:31" s="226" customFormat="1" ht="16.5" customHeight="1">
      <c r="A24" s="222" t="s">
        <v>0</v>
      </c>
      <c r="B24" s="155">
        <v>5848</v>
      </c>
      <c r="C24" s="152">
        <v>679</v>
      </c>
      <c r="D24" s="152">
        <v>6527</v>
      </c>
      <c r="E24" s="152">
        <v>16771222</v>
      </c>
      <c r="F24" s="152">
        <v>82485</v>
      </c>
      <c r="G24" s="154">
        <v>0</v>
      </c>
      <c r="H24" s="222" t="s">
        <v>0</v>
      </c>
      <c r="I24" s="149">
        <v>200853</v>
      </c>
      <c r="J24" s="155">
        <v>3104</v>
      </c>
      <c r="K24" s="155">
        <v>895</v>
      </c>
      <c r="L24" s="152">
        <v>0</v>
      </c>
      <c r="M24" s="152">
        <v>7672948</v>
      </c>
      <c r="N24" s="154">
        <v>9385611</v>
      </c>
      <c r="O24" s="222" t="s">
        <v>0</v>
      </c>
      <c r="P24" s="223">
        <v>554470</v>
      </c>
      <c r="Q24" s="152">
        <v>15050</v>
      </c>
      <c r="R24" s="155">
        <v>276</v>
      </c>
      <c r="S24" s="155">
        <v>10317</v>
      </c>
      <c r="T24" s="155">
        <v>7246</v>
      </c>
      <c r="U24" s="155">
        <v>0</v>
      </c>
      <c r="V24" s="224">
        <v>32889</v>
      </c>
      <c r="W24" s="222" t="s">
        <v>0</v>
      </c>
      <c r="X24" s="225">
        <v>97</v>
      </c>
      <c r="Y24" s="152">
        <v>166</v>
      </c>
      <c r="Z24" s="152">
        <v>150</v>
      </c>
      <c r="AA24" s="152">
        <v>0</v>
      </c>
      <c r="AB24" s="152">
        <v>502208</v>
      </c>
      <c r="AC24" s="152">
        <v>18960</v>
      </c>
      <c r="AD24" s="152">
        <v>521168</v>
      </c>
      <c r="AE24" s="154">
        <f t="shared" si="0"/>
        <v>5.907660140613115</v>
      </c>
    </row>
    <row r="25" spans="1:31" s="226" customFormat="1" ht="16.5" customHeight="1">
      <c r="A25" s="227" t="s">
        <v>1</v>
      </c>
      <c r="B25" s="147">
        <v>1940</v>
      </c>
      <c r="C25" s="145">
        <v>157</v>
      </c>
      <c r="D25" s="145">
        <v>2097</v>
      </c>
      <c r="E25" s="145">
        <v>5036001</v>
      </c>
      <c r="F25" s="145">
        <v>17824</v>
      </c>
      <c r="G25" s="146">
        <v>1012</v>
      </c>
      <c r="H25" s="227" t="s">
        <v>1</v>
      </c>
      <c r="I25" s="150">
        <v>0</v>
      </c>
      <c r="J25" s="147">
        <v>0</v>
      </c>
      <c r="K25" s="147">
        <v>21</v>
      </c>
      <c r="L25" s="145">
        <v>0</v>
      </c>
      <c r="M25" s="145">
        <v>2407132</v>
      </c>
      <c r="N25" s="146">
        <v>2647726</v>
      </c>
      <c r="O25" s="227" t="s">
        <v>1</v>
      </c>
      <c r="P25" s="228">
        <v>158301</v>
      </c>
      <c r="Q25" s="145">
        <v>5072</v>
      </c>
      <c r="R25" s="147">
        <v>2</v>
      </c>
      <c r="S25" s="147">
        <v>959</v>
      </c>
      <c r="T25" s="147">
        <v>1497</v>
      </c>
      <c r="U25" s="147">
        <v>0</v>
      </c>
      <c r="V25" s="229">
        <v>7530</v>
      </c>
      <c r="W25" s="227" t="s">
        <v>1</v>
      </c>
      <c r="X25" s="230">
        <v>1</v>
      </c>
      <c r="Y25" s="145">
        <v>2</v>
      </c>
      <c r="Z25" s="145">
        <v>0</v>
      </c>
      <c r="AA25" s="145">
        <v>0</v>
      </c>
      <c r="AB25" s="145">
        <v>148629</v>
      </c>
      <c r="AC25" s="145">
        <v>2139</v>
      </c>
      <c r="AD25" s="145">
        <v>150768</v>
      </c>
      <c r="AE25" s="146">
        <f t="shared" si="0"/>
        <v>5.978753088499339</v>
      </c>
    </row>
    <row r="26" spans="1:31" s="226" customFormat="1" ht="16.5" customHeight="1">
      <c r="A26" s="227" t="s">
        <v>2</v>
      </c>
      <c r="B26" s="147">
        <v>4527</v>
      </c>
      <c r="C26" s="145">
        <v>508</v>
      </c>
      <c r="D26" s="145">
        <v>5035</v>
      </c>
      <c r="E26" s="145">
        <v>12606714</v>
      </c>
      <c r="F26" s="145">
        <v>47638</v>
      </c>
      <c r="G26" s="146">
        <v>0</v>
      </c>
      <c r="H26" s="227" t="s">
        <v>2</v>
      </c>
      <c r="I26" s="150">
        <v>0</v>
      </c>
      <c r="J26" s="147">
        <v>12371</v>
      </c>
      <c r="K26" s="147">
        <v>474</v>
      </c>
      <c r="L26" s="145">
        <v>4397</v>
      </c>
      <c r="M26" s="145">
        <v>5882923</v>
      </c>
      <c r="N26" s="146">
        <v>6788671</v>
      </c>
      <c r="O26" s="227" t="s">
        <v>2</v>
      </c>
      <c r="P26" s="228">
        <v>405508</v>
      </c>
      <c r="Q26" s="145">
        <v>11789</v>
      </c>
      <c r="R26" s="147">
        <v>397</v>
      </c>
      <c r="S26" s="147">
        <v>7170</v>
      </c>
      <c r="T26" s="147">
        <v>2741</v>
      </c>
      <c r="U26" s="147">
        <v>1</v>
      </c>
      <c r="V26" s="229">
        <v>22098</v>
      </c>
      <c r="W26" s="227" t="s">
        <v>2</v>
      </c>
      <c r="X26" s="230">
        <v>50</v>
      </c>
      <c r="Y26" s="145">
        <v>108</v>
      </c>
      <c r="Z26" s="145">
        <v>76</v>
      </c>
      <c r="AA26" s="145">
        <v>0</v>
      </c>
      <c r="AB26" s="145">
        <v>371698</v>
      </c>
      <c r="AC26" s="145">
        <v>11478</v>
      </c>
      <c r="AD26" s="145">
        <v>383176</v>
      </c>
      <c r="AE26" s="146">
        <f t="shared" si="0"/>
        <v>5.973304642396133</v>
      </c>
    </row>
    <row r="27" spans="1:31" s="226" customFormat="1" ht="16.5" customHeight="1">
      <c r="A27" s="227" t="s">
        <v>4</v>
      </c>
      <c r="B27" s="147">
        <v>12897</v>
      </c>
      <c r="C27" s="145">
        <v>1966</v>
      </c>
      <c r="D27" s="145">
        <v>14863</v>
      </c>
      <c r="E27" s="145">
        <v>39668976</v>
      </c>
      <c r="F27" s="145">
        <v>763831</v>
      </c>
      <c r="G27" s="146">
        <v>6112</v>
      </c>
      <c r="H27" s="227" t="s">
        <v>4</v>
      </c>
      <c r="I27" s="150">
        <v>19569</v>
      </c>
      <c r="J27" s="147">
        <v>229896</v>
      </c>
      <c r="K27" s="147">
        <v>11554</v>
      </c>
      <c r="L27" s="145">
        <v>2592</v>
      </c>
      <c r="M27" s="145">
        <v>17640581</v>
      </c>
      <c r="N27" s="146">
        <v>23061949</v>
      </c>
      <c r="O27" s="227" t="s">
        <v>4</v>
      </c>
      <c r="P27" s="228">
        <v>1352734</v>
      </c>
      <c r="Q27" s="145">
        <v>32069</v>
      </c>
      <c r="R27" s="147">
        <v>280</v>
      </c>
      <c r="S27" s="147">
        <v>48792</v>
      </c>
      <c r="T27" s="147">
        <v>18983</v>
      </c>
      <c r="U27" s="147">
        <v>4</v>
      </c>
      <c r="V27" s="229">
        <v>100128</v>
      </c>
      <c r="W27" s="227" t="s">
        <v>4</v>
      </c>
      <c r="X27" s="230">
        <v>171</v>
      </c>
      <c r="Y27" s="145">
        <v>600</v>
      </c>
      <c r="Z27" s="145">
        <v>944</v>
      </c>
      <c r="AA27" s="145">
        <v>0</v>
      </c>
      <c r="AB27" s="145">
        <v>1172352</v>
      </c>
      <c r="AC27" s="145">
        <v>78539</v>
      </c>
      <c r="AD27" s="145">
        <v>1250891</v>
      </c>
      <c r="AE27" s="146">
        <f t="shared" si="0"/>
        <v>5.865653418971658</v>
      </c>
    </row>
    <row r="28" spans="1:31" s="226" customFormat="1" ht="16.5" customHeight="1">
      <c r="A28" s="227" t="s">
        <v>5</v>
      </c>
      <c r="B28" s="147">
        <v>11598</v>
      </c>
      <c r="C28" s="145">
        <v>1303</v>
      </c>
      <c r="D28" s="145">
        <v>12901</v>
      </c>
      <c r="E28" s="145">
        <v>37372712</v>
      </c>
      <c r="F28" s="145">
        <v>401505</v>
      </c>
      <c r="G28" s="146">
        <v>737</v>
      </c>
      <c r="H28" s="227" t="s">
        <v>5</v>
      </c>
      <c r="I28" s="150">
        <v>27975</v>
      </c>
      <c r="J28" s="147">
        <v>29538</v>
      </c>
      <c r="K28" s="147">
        <v>16929</v>
      </c>
      <c r="L28" s="145">
        <v>5474</v>
      </c>
      <c r="M28" s="145">
        <v>15377834</v>
      </c>
      <c r="N28" s="146">
        <v>22477036</v>
      </c>
      <c r="O28" s="227" t="s">
        <v>5</v>
      </c>
      <c r="P28" s="228">
        <v>1333953</v>
      </c>
      <c r="Q28" s="145">
        <v>26334</v>
      </c>
      <c r="R28" s="147">
        <v>594</v>
      </c>
      <c r="S28" s="147">
        <v>29832</v>
      </c>
      <c r="T28" s="147">
        <v>27692</v>
      </c>
      <c r="U28" s="147">
        <v>0</v>
      </c>
      <c r="V28" s="229">
        <v>84452</v>
      </c>
      <c r="W28" s="227" t="s">
        <v>5</v>
      </c>
      <c r="X28" s="230">
        <v>203</v>
      </c>
      <c r="Y28" s="145">
        <v>729</v>
      </c>
      <c r="Z28" s="145">
        <v>528</v>
      </c>
      <c r="AA28" s="145">
        <v>0</v>
      </c>
      <c r="AB28" s="145">
        <v>1197157</v>
      </c>
      <c r="AC28" s="145">
        <v>50884</v>
      </c>
      <c r="AD28" s="145">
        <v>1248041</v>
      </c>
      <c r="AE28" s="146">
        <f t="shared" si="0"/>
        <v>5.934737124592406</v>
      </c>
    </row>
    <row r="29" spans="1:31" s="226" customFormat="1" ht="16.5" customHeight="1">
      <c r="A29" s="227" t="s">
        <v>48</v>
      </c>
      <c r="B29" s="147">
        <v>1768</v>
      </c>
      <c r="C29" s="145">
        <v>146</v>
      </c>
      <c r="D29" s="145">
        <v>1914</v>
      </c>
      <c r="E29" s="145">
        <v>4948415</v>
      </c>
      <c r="F29" s="145">
        <v>15753</v>
      </c>
      <c r="G29" s="146">
        <v>500</v>
      </c>
      <c r="H29" s="227" t="s">
        <v>48</v>
      </c>
      <c r="I29" s="150">
        <v>0</v>
      </c>
      <c r="J29" s="147">
        <v>2259</v>
      </c>
      <c r="K29" s="147">
        <v>0</v>
      </c>
      <c r="L29" s="145">
        <v>62</v>
      </c>
      <c r="M29" s="145">
        <v>2361312</v>
      </c>
      <c r="N29" s="146">
        <v>2605677</v>
      </c>
      <c r="O29" s="227" t="s">
        <v>48</v>
      </c>
      <c r="P29" s="228">
        <v>155797</v>
      </c>
      <c r="Q29" s="145">
        <v>4819</v>
      </c>
      <c r="R29" s="147">
        <v>78</v>
      </c>
      <c r="S29" s="147">
        <v>1098</v>
      </c>
      <c r="T29" s="147">
        <v>1536</v>
      </c>
      <c r="U29" s="147">
        <v>0</v>
      </c>
      <c r="V29" s="229">
        <v>7531</v>
      </c>
      <c r="W29" s="227" t="s">
        <v>48</v>
      </c>
      <c r="X29" s="230">
        <v>28</v>
      </c>
      <c r="Y29" s="145">
        <v>153</v>
      </c>
      <c r="Z29" s="145">
        <v>67</v>
      </c>
      <c r="AA29" s="145">
        <v>0</v>
      </c>
      <c r="AB29" s="145">
        <v>145857</v>
      </c>
      <c r="AC29" s="145">
        <v>2161</v>
      </c>
      <c r="AD29" s="145">
        <v>148018</v>
      </c>
      <c r="AE29" s="146">
        <f t="shared" si="0"/>
        <v>5.9791370918191316</v>
      </c>
    </row>
    <row r="30" spans="1:31" s="226" customFormat="1" ht="16.5" customHeight="1">
      <c r="A30" s="227" t="s">
        <v>398</v>
      </c>
      <c r="B30" s="147">
        <v>6332</v>
      </c>
      <c r="C30" s="145">
        <v>718</v>
      </c>
      <c r="D30" s="145">
        <v>7050</v>
      </c>
      <c r="E30" s="145">
        <v>19383260</v>
      </c>
      <c r="F30" s="145">
        <v>350512</v>
      </c>
      <c r="G30" s="146">
        <v>1498</v>
      </c>
      <c r="H30" s="227" t="s">
        <v>398</v>
      </c>
      <c r="I30" s="150">
        <v>10758</v>
      </c>
      <c r="J30" s="147">
        <v>10256</v>
      </c>
      <c r="K30" s="147">
        <v>1169</v>
      </c>
      <c r="L30" s="145">
        <v>517</v>
      </c>
      <c r="M30" s="145">
        <v>8260601</v>
      </c>
      <c r="N30" s="146">
        <v>11497369</v>
      </c>
      <c r="O30" s="227" t="s">
        <v>398</v>
      </c>
      <c r="P30" s="228">
        <v>678500</v>
      </c>
      <c r="Q30" s="145">
        <v>14705</v>
      </c>
      <c r="R30" s="147">
        <v>200</v>
      </c>
      <c r="S30" s="147">
        <v>17004</v>
      </c>
      <c r="T30" s="147">
        <v>8018</v>
      </c>
      <c r="U30" s="147">
        <v>0</v>
      </c>
      <c r="V30" s="229">
        <v>39927</v>
      </c>
      <c r="W30" s="227" t="s">
        <v>398</v>
      </c>
      <c r="X30" s="230">
        <v>65</v>
      </c>
      <c r="Y30" s="145">
        <v>87</v>
      </c>
      <c r="Z30" s="145">
        <v>121</v>
      </c>
      <c r="AA30" s="145">
        <v>0</v>
      </c>
      <c r="AB30" s="145">
        <v>607420</v>
      </c>
      <c r="AC30" s="145">
        <v>30880</v>
      </c>
      <c r="AD30" s="145">
        <v>638300</v>
      </c>
      <c r="AE30" s="146">
        <f t="shared" si="0"/>
        <v>5.901350126276716</v>
      </c>
    </row>
    <row r="31" spans="1:31" s="226" customFormat="1" ht="16.5" customHeight="1">
      <c r="A31" s="227" t="s">
        <v>6</v>
      </c>
      <c r="B31" s="147">
        <v>2631</v>
      </c>
      <c r="C31" s="145">
        <v>277</v>
      </c>
      <c r="D31" s="145">
        <v>2908</v>
      </c>
      <c r="E31" s="145">
        <v>7351997</v>
      </c>
      <c r="F31" s="145">
        <v>42983</v>
      </c>
      <c r="G31" s="146">
        <v>0</v>
      </c>
      <c r="H31" s="227" t="s">
        <v>6</v>
      </c>
      <c r="I31" s="150">
        <v>6</v>
      </c>
      <c r="J31" s="147">
        <v>1522</v>
      </c>
      <c r="K31" s="147">
        <v>890</v>
      </c>
      <c r="L31" s="145">
        <v>153</v>
      </c>
      <c r="M31" s="145">
        <v>3435313</v>
      </c>
      <c r="N31" s="146">
        <v>3962238</v>
      </c>
      <c r="O31" s="227" t="s">
        <v>6</v>
      </c>
      <c r="P31" s="228">
        <v>236259</v>
      </c>
      <c r="Q31" s="145">
        <v>6776</v>
      </c>
      <c r="R31" s="147">
        <v>205</v>
      </c>
      <c r="S31" s="147">
        <v>3902</v>
      </c>
      <c r="T31" s="147">
        <v>2388</v>
      </c>
      <c r="U31" s="147">
        <v>0</v>
      </c>
      <c r="V31" s="229">
        <v>13271</v>
      </c>
      <c r="W31" s="227" t="s">
        <v>6</v>
      </c>
      <c r="X31" s="230">
        <v>39</v>
      </c>
      <c r="Y31" s="145">
        <v>83</v>
      </c>
      <c r="Z31" s="145">
        <v>33</v>
      </c>
      <c r="AA31" s="145">
        <v>0</v>
      </c>
      <c r="AB31" s="145">
        <v>214948</v>
      </c>
      <c r="AC31" s="145">
        <v>7885</v>
      </c>
      <c r="AD31" s="145">
        <v>222833</v>
      </c>
      <c r="AE31" s="146">
        <f t="shared" si="0"/>
        <v>5.962766497116024</v>
      </c>
    </row>
    <row r="32" spans="1:31" s="226" customFormat="1" ht="16.5" customHeight="1">
      <c r="A32" s="227" t="s">
        <v>7</v>
      </c>
      <c r="B32" s="147">
        <v>1811</v>
      </c>
      <c r="C32" s="145">
        <v>164</v>
      </c>
      <c r="D32" s="145">
        <v>1975</v>
      </c>
      <c r="E32" s="145">
        <v>4889564</v>
      </c>
      <c r="F32" s="145">
        <v>24797</v>
      </c>
      <c r="G32" s="146">
        <v>0</v>
      </c>
      <c r="H32" s="227" t="s">
        <v>7</v>
      </c>
      <c r="I32" s="150">
        <v>0</v>
      </c>
      <c r="J32" s="147">
        <v>634</v>
      </c>
      <c r="K32" s="147">
        <v>0</v>
      </c>
      <c r="L32" s="145">
        <v>0</v>
      </c>
      <c r="M32" s="145">
        <v>2380610</v>
      </c>
      <c r="N32" s="146">
        <v>2534385</v>
      </c>
      <c r="O32" s="227" t="s">
        <v>7</v>
      </c>
      <c r="P32" s="228">
        <v>151282</v>
      </c>
      <c r="Q32" s="145">
        <v>4971</v>
      </c>
      <c r="R32" s="147">
        <v>9</v>
      </c>
      <c r="S32" s="147">
        <v>1722</v>
      </c>
      <c r="T32" s="147">
        <v>1562</v>
      </c>
      <c r="U32" s="147">
        <v>0</v>
      </c>
      <c r="V32" s="229">
        <v>8264</v>
      </c>
      <c r="W32" s="227" t="s">
        <v>7</v>
      </c>
      <c r="X32" s="230">
        <v>16</v>
      </c>
      <c r="Y32" s="145">
        <v>15</v>
      </c>
      <c r="Z32" s="145">
        <v>19</v>
      </c>
      <c r="AA32" s="145">
        <v>0</v>
      </c>
      <c r="AB32" s="145">
        <v>140331</v>
      </c>
      <c r="AC32" s="145">
        <v>2637</v>
      </c>
      <c r="AD32" s="145">
        <v>142968</v>
      </c>
      <c r="AE32" s="146">
        <f t="shared" si="0"/>
        <v>5.969179899660075</v>
      </c>
    </row>
    <row r="33" spans="1:31" s="226" customFormat="1" ht="16.5" customHeight="1">
      <c r="A33" s="227" t="s">
        <v>8</v>
      </c>
      <c r="B33" s="147">
        <v>3806</v>
      </c>
      <c r="C33" s="145">
        <v>645</v>
      </c>
      <c r="D33" s="145">
        <v>4451</v>
      </c>
      <c r="E33" s="145">
        <v>11569659</v>
      </c>
      <c r="F33" s="145">
        <v>56703</v>
      </c>
      <c r="G33" s="146">
        <v>7365</v>
      </c>
      <c r="H33" s="227" t="s">
        <v>8</v>
      </c>
      <c r="I33" s="150">
        <v>33583</v>
      </c>
      <c r="J33" s="147">
        <v>1240</v>
      </c>
      <c r="K33" s="147">
        <v>798</v>
      </c>
      <c r="L33" s="145">
        <v>5074</v>
      </c>
      <c r="M33" s="145">
        <v>5040597</v>
      </c>
      <c r="N33" s="146">
        <v>6633825</v>
      </c>
      <c r="O33" s="227" t="s">
        <v>8</v>
      </c>
      <c r="P33" s="228">
        <v>394994</v>
      </c>
      <c r="Q33" s="145">
        <v>9585</v>
      </c>
      <c r="R33" s="147">
        <v>138</v>
      </c>
      <c r="S33" s="147">
        <v>14301</v>
      </c>
      <c r="T33" s="147">
        <v>3806</v>
      </c>
      <c r="U33" s="147">
        <v>39</v>
      </c>
      <c r="V33" s="229">
        <v>27869</v>
      </c>
      <c r="W33" s="227" t="s">
        <v>8</v>
      </c>
      <c r="X33" s="230">
        <v>68</v>
      </c>
      <c r="Y33" s="145">
        <v>238</v>
      </c>
      <c r="Z33" s="145">
        <v>67</v>
      </c>
      <c r="AA33" s="145">
        <v>0</v>
      </c>
      <c r="AB33" s="145">
        <v>343938</v>
      </c>
      <c r="AC33" s="145">
        <v>22814</v>
      </c>
      <c r="AD33" s="145">
        <v>366752</v>
      </c>
      <c r="AE33" s="146">
        <f t="shared" si="0"/>
        <v>5.954242085071583</v>
      </c>
    </row>
    <row r="34" spans="1:31" s="226" customFormat="1" ht="16.5" customHeight="1">
      <c r="A34" s="227" t="s">
        <v>9</v>
      </c>
      <c r="B34" s="147">
        <v>4822</v>
      </c>
      <c r="C34" s="145">
        <v>843</v>
      </c>
      <c r="D34" s="145">
        <v>5665</v>
      </c>
      <c r="E34" s="145">
        <v>14475995</v>
      </c>
      <c r="F34" s="145">
        <v>66241</v>
      </c>
      <c r="G34" s="146">
        <v>5837</v>
      </c>
      <c r="H34" s="227" t="s">
        <v>9</v>
      </c>
      <c r="I34" s="150">
        <v>21979</v>
      </c>
      <c r="J34" s="147">
        <v>13111</v>
      </c>
      <c r="K34" s="147">
        <v>439</v>
      </c>
      <c r="L34" s="145">
        <v>2513</v>
      </c>
      <c r="M34" s="145">
        <v>6560781</v>
      </c>
      <c r="N34" s="146">
        <v>8025334</v>
      </c>
      <c r="O34" s="227" t="s">
        <v>9</v>
      </c>
      <c r="P34" s="228">
        <v>478282</v>
      </c>
      <c r="Q34" s="145">
        <v>12971</v>
      </c>
      <c r="R34" s="147">
        <v>931</v>
      </c>
      <c r="S34" s="147">
        <v>15465</v>
      </c>
      <c r="T34" s="147">
        <v>3572</v>
      </c>
      <c r="U34" s="147">
        <v>0</v>
      </c>
      <c r="V34" s="229">
        <v>32939</v>
      </c>
      <c r="W34" s="227" t="s">
        <v>9</v>
      </c>
      <c r="X34" s="230">
        <v>208</v>
      </c>
      <c r="Y34" s="145">
        <v>118</v>
      </c>
      <c r="Z34" s="145">
        <v>402</v>
      </c>
      <c r="AA34" s="145">
        <v>0</v>
      </c>
      <c r="AB34" s="145">
        <v>418842</v>
      </c>
      <c r="AC34" s="145">
        <v>25773</v>
      </c>
      <c r="AD34" s="145">
        <v>444615</v>
      </c>
      <c r="AE34" s="146">
        <f t="shared" si="0"/>
        <v>5.959652271170271</v>
      </c>
    </row>
    <row r="35" spans="1:31" s="226" customFormat="1" ht="16.5" customHeight="1">
      <c r="A35" s="227" t="s">
        <v>10</v>
      </c>
      <c r="B35" s="147">
        <v>2868</v>
      </c>
      <c r="C35" s="145">
        <v>273</v>
      </c>
      <c r="D35" s="145">
        <v>3141</v>
      </c>
      <c r="E35" s="145">
        <v>7771181</v>
      </c>
      <c r="F35" s="145">
        <v>30635</v>
      </c>
      <c r="G35" s="146">
        <v>184</v>
      </c>
      <c r="H35" s="227" t="s">
        <v>10</v>
      </c>
      <c r="I35" s="150">
        <v>10</v>
      </c>
      <c r="J35" s="147">
        <v>3045</v>
      </c>
      <c r="K35" s="147">
        <v>1168</v>
      </c>
      <c r="L35" s="145">
        <v>0</v>
      </c>
      <c r="M35" s="145">
        <v>3600614</v>
      </c>
      <c r="N35" s="146">
        <v>4205609</v>
      </c>
      <c r="O35" s="227" t="s">
        <v>10</v>
      </c>
      <c r="P35" s="228">
        <v>251276</v>
      </c>
      <c r="Q35" s="145">
        <v>7104</v>
      </c>
      <c r="R35" s="147">
        <v>75</v>
      </c>
      <c r="S35" s="147">
        <v>3563</v>
      </c>
      <c r="T35" s="147">
        <v>2351</v>
      </c>
      <c r="U35" s="147">
        <v>0</v>
      </c>
      <c r="V35" s="229">
        <v>13093</v>
      </c>
      <c r="W35" s="227" t="s">
        <v>10</v>
      </c>
      <c r="X35" s="230">
        <v>115</v>
      </c>
      <c r="Y35" s="145">
        <v>78</v>
      </c>
      <c r="Z35" s="145">
        <v>185</v>
      </c>
      <c r="AA35" s="145">
        <v>0</v>
      </c>
      <c r="AB35" s="145">
        <v>231576</v>
      </c>
      <c r="AC35" s="145">
        <v>6229</v>
      </c>
      <c r="AD35" s="145">
        <v>237805</v>
      </c>
      <c r="AE35" s="146">
        <f t="shared" si="0"/>
        <v>5.974782724689813</v>
      </c>
    </row>
    <row r="36" spans="1:31" s="226" customFormat="1" ht="16.5" customHeight="1">
      <c r="A36" s="227" t="s">
        <v>11</v>
      </c>
      <c r="B36" s="147">
        <v>1103</v>
      </c>
      <c r="C36" s="145">
        <v>129</v>
      </c>
      <c r="D36" s="145">
        <v>1232</v>
      </c>
      <c r="E36" s="145">
        <v>2959815</v>
      </c>
      <c r="F36" s="145">
        <v>10893</v>
      </c>
      <c r="G36" s="146">
        <v>0</v>
      </c>
      <c r="H36" s="227" t="s">
        <v>11</v>
      </c>
      <c r="I36" s="150">
        <v>0</v>
      </c>
      <c r="J36" s="147">
        <v>145</v>
      </c>
      <c r="K36" s="147">
        <v>0</v>
      </c>
      <c r="L36" s="145">
        <v>457</v>
      </c>
      <c r="M36" s="145">
        <v>1409895</v>
      </c>
      <c r="N36" s="146">
        <v>1561415</v>
      </c>
      <c r="O36" s="227" t="s">
        <v>11</v>
      </c>
      <c r="P36" s="228">
        <v>93327</v>
      </c>
      <c r="Q36" s="145">
        <v>2940</v>
      </c>
      <c r="R36" s="147">
        <v>234</v>
      </c>
      <c r="S36" s="147">
        <v>1651</v>
      </c>
      <c r="T36" s="147">
        <v>687</v>
      </c>
      <c r="U36" s="147">
        <v>0</v>
      </c>
      <c r="V36" s="229">
        <v>5512</v>
      </c>
      <c r="W36" s="227" t="s">
        <v>11</v>
      </c>
      <c r="X36" s="230">
        <v>4</v>
      </c>
      <c r="Y36" s="145">
        <v>4</v>
      </c>
      <c r="Z36" s="145">
        <v>0</v>
      </c>
      <c r="AA36" s="145">
        <v>0</v>
      </c>
      <c r="AB36" s="145">
        <v>84504</v>
      </c>
      <c r="AC36" s="145">
        <v>3303</v>
      </c>
      <c r="AD36" s="145">
        <v>87807</v>
      </c>
      <c r="AE36" s="146">
        <f t="shared" si="0"/>
        <v>5.977078483298802</v>
      </c>
    </row>
    <row r="37" spans="1:31" s="226" customFormat="1" ht="16.5" customHeight="1">
      <c r="A37" s="227" t="s">
        <v>12</v>
      </c>
      <c r="B37" s="147">
        <v>795</v>
      </c>
      <c r="C37" s="145">
        <v>90</v>
      </c>
      <c r="D37" s="145">
        <v>885</v>
      </c>
      <c r="E37" s="145">
        <v>2179404</v>
      </c>
      <c r="F37" s="145">
        <v>5248</v>
      </c>
      <c r="G37" s="146">
        <v>0</v>
      </c>
      <c r="H37" s="227" t="s">
        <v>12</v>
      </c>
      <c r="I37" s="150">
        <v>70</v>
      </c>
      <c r="J37" s="147">
        <v>0</v>
      </c>
      <c r="K37" s="147">
        <v>372</v>
      </c>
      <c r="L37" s="145">
        <v>0</v>
      </c>
      <c r="M37" s="145">
        <v>1037610</v>
      </c>
      <c r="N37" s="146">
        <v>1147484</v>
      </c>
      <c r="O37" s="227" t="s">
        <v>12</v>
      </c>
      <c r="P37" s="228">
        <v>68655</v>
      </c>
      <c r="Q37" s="145">
        <v>2238</v>
      </c>
      <c r="R37" s="147">
        <v>230</v>
      </c>
      <c r="S37" s="147">
        <v>766</v>
      </c>
      <c r="T37" s="147">
        <v>319</v>
      </c>
      <c r="U37" s="147">
        <v>0</v>
      </c>
      <c r="V37" s="229">
        <v>3553</v>
      </c>
      <c r="W37" s="227" t="s">
        <v>12</v>
      </c>
      <c r="X37" s="230">
        <v>15</v>
      </c>
      <c r="Y37" s="145">
        <v>175</v>
      </c>
      <c r="Z37" s="145">
        <v>56</v>
      </c>
      <c r="AA37" s="145">
        <v>0</v>
      </c>
      <c r="AB37" s="145">
        <v>62969</v>
      </c>
      <c r="AC37" s="145">
        <v>1887</v>
      </c>
      <c r="AD37" s="145">
        <v>64856</v>
      </c>
      <c r="AE37" s="146">
        <f t="shared" si="0"/>
        <v>5.983089960295743</v>
      </c>
    </row>
    <row r="38" spans="1:31" s="226" customFormat="1" ht="16.5" customHeight="1">
      <c r="A38" s="227" t="s">
        <v>13</v>
      </c>
      <c r="B38" s="147">
        <v>3031</v>
      </c>
      <c r="C38" s="145">
        <v>255</v>
      </c>
      <c r="D38" s="145">
        <v>3286</v>
      </c>
      <c r="E38" s="145">
        <v>8294581</v>
      </c>
      <c r="F38" s="145">
        <v>169026</v>
      </c>
      <c r="G38" s="146">
        <v>105</v>
      </c>
      <c r="H38" s="227" t="s">
        <v>13</v>
      </c>
      <c r="I38" s="150">
        <v>299</v>
      </c>
      <c r="J38" s="147">
        <v>1025</v>
      </c>
      <c r="K38" s="147">
        <v>834</v>
      </c>
      <c r="L38" s="145">
        <v>0</v>
      </c>
      <c r="M38" s="145">
        <v>3835567</v>
      </c>
      <c r="N38" s="146">
        <v>4630303</v>
      </c>
      <c r="O38" s="227" t="s">
        <v>13</v>
      </c>
      <c r="P38" s="228">
        <v>272646</v>
      </c>
      <c r="Q38" s="145">
        <v>7752</v>
      </c>
      <c r="R38" s="147">
        <v>667</v>
      </c>
      <c r="S38" s="147">
        <v>1898</v>
      </c>
      <c r="T38" s="147">
        <v>2775</v>
      </c>
      <c r="U38" s="147">
        <v>0</v>
      </c>
      <c r="V38" s="229">
        <v>13092</v>
      </c>
      <c r="W38" s="227" t="s">
        <v>13</v>
      </c>
      <c r="X38" s="230">
        <v>7</v>
      </c>
      <c r="Y38" s="145">
        <v>67</v>
      </c>
      <c r="Z38" s="145">
        <v>1</v>
      </c>
      <c r="AA38" s="145">
        <v>0</v>
      </c>
      <c r="AB38" s="145">
        <v>254487</v>
      </c>
      <c r="AC38" s="145">
        <v>4992</v>
      </c>
      <c r="AD38" s="145">
        <v>259479</v>
      </c>
      <c r="AE38" s="146">
        <f t="shared" si="0"/>
        <v>5.888297158954824</v>
      </c>
    </row>
    <row r="39" spans="1:31" s="226" customFormat="1" ht="16.5" customHeight="1">
      <c r="A39" s="227" t="s">
        <v>14</v>
      </c>
      <c r="B39" s="147">
        <v>1373</v>
      </c>
      <c r="C39" s="145">
        <v>193</v>
      </c>
      <c r="D39" s="145">
        <v>1566</v>
      </c>
      <c r="E39" s="145">
        <v>4137404</v>
      </c>
      <c r="F39" s="145">
        <v>15320</v>
      </c>
      <c r="G39" s="146">
        <v>0</v>
      </c>
      <c r="H39" s="227" t="s">
        <v>14</v>
      </c>
      <c r="I39" s="150">
        <v>8400</v>
      </c>
      <c r="J39" s="147">
        <v>11211</v>
      </c>
      <c r="K39" s="147">
        <v>494</v>
      </c>
      <c r="L39" s="145">
        <v>0</v>
      </c>
      <c r="M39" s="145">
        <v>1879300</v>
      </c>
      <c r="N39" s="146">
        <v>2293529</v>
      </c>
      <c r="O39" s="227" t="s">
        <v>14</v>
      </c>
      <c r="P39" s="228">
        <v>136591</v>
      </c>
      <c r="Q39" s="145">
        <v>3841</v>
      </c>
      <c r="R39" s="147">
        <v>106</v>
      </c>
      <c r="S39" s="147">
        <v>2745</v>
      </c>
      <c r="T39" s="147">
        <v>834</v>
      </c>
      <c r="U39" s="147">
        <v>0</v>
      </c>
      <c r="V39" s="229">
        <v>7526</v>
      </c>
      <c r="W39" s="227" t="s">
        <v>14</v>
      </c>
      <c r="X39" s="230">
        <v>11</v>
      </c>
      <c r="Y39" s="145">
        <v>30</v>
      </c>
      <c r="Z39" s="145">
        <v>391</v>
      </c>
      <c r="AA39" s="145">
        <v>0</v>
      </c>
      <c r="AB39" s="145">
        <v>123153</v>
      </c>
      <c r="AC39" s="145">
        <v>5480</v>
      </c>
      <c r="AD39" s="145">
        <v>128633</v>
      </c>
      <c r="AE39" s="146">
        <f t="shared" si="0"/>
        <v>5.95549478554664</v>
      </c>
    </row>
    <row r="40" spans="1:31" s="226" customFormat="1" ht="16.5" customHeight="1">
      <c r="A40" s="227" t="s">
        <v>15</v>
      </c>
      <c r="B40" s="147">
        <v>2041</v>
      </c>
      <c r="C40" s="145">
        <v>0</v>
      </c>
      <c r="D40" s="145">
        <v>2041</v>
      </c>
      <c r="E40" s="145">
        <v>4899523</v>
      </c>
      <c r="F40" s="145">
        <v>11583</v>
      </c>
      <c r="G40" s="146">
        <v>135</v>
      </c>
      <c r="H40" s="227" t="s">
        <v>15</v>
      </c>
      <c r="I40" s="150">
        <v>0</v>
      </c>
      <c r="J40" s="147">
        <v>3189</v>
      </c>
      <c r="K40" s="147">
        <v>30</v>
      </c>
      <c r="L40" s="145">
        <v>1339</v>
      </c>
      <c r="M40" s="145">
        <v>2422131</v>
      </c>
      <c r="N40" s="146">
        <v>2493668</v>
      </c>
      <c r="O40" s="227" t="s">
        <v>15</v>
      </c>
      <c r="P40" s="228">
        <v>149138</v>
      </c>
      <c r="Q40" s="145">
        <v>5077</v>
      </c>
      <c r="R40" s="147">
        <v>4</v>
      </c>
      <c r="S40" s="147">
        <v>1583</v>
      </c>
      <c r="T40" s="147">
        <v>700</v>
      </c>
      <c r="U40" s="147">
        <v>0</v>
      </c>
      <c r="V40" s="229">
        <v>7364</v>
      </c>
      <c r="W40" s="227" t="s">
        <v>15</v>
      </c>
      <c r="X40" s="230">
        <v>62</v>
      </c>
      <c r="Y40" s="145">
        <v>2</v>
      </c>
      <c r="Z40" s="145">
        <v>0</v>
      </c>
      <c r="AA40" s="145">
        <v>0</v>
      </c>
      <c r="AB40" s="145">
        <v>141710</v>
      </c>
      <c r="AC40" s="145">
        <v>0</v>
      </c>
      <c r="AD40" s="145">
        <v>141710</v>
      </c>
      <c r="AE40" s="146">
        <f t="shared" si="0"/>
        <v>5.980667835493739</v>
      </c>
    </row>
    <row r="41" spans="1:31" s="226" customFormat="1" ht="16.5" customHeight="1">
      <c r="A41" s="231" t="s">
        <v>49</v>
      </c>
      <c r="B41" s="157">
        <v>5541</v>
      </c>
      <c r="C41" s="153">
        <v>517</v>
      </c>
      <c r="D41" s="145">
        <v>6058</v>
      </c>
      <c r="E41" s="153">
        <v>15332042</v>
      </c>
      <c r="F41" s="153">
        <v>61963</v>
      </c>
      <c r="G41" s="156">
        <v>549</v>
      </c>
      <c r="H41" s="231" t="s">
        <v>49</v>
      </c>
      <c r="I41" s="151">
        <v>0</v>
      </c>
      <c r="J41" s="157">
        <v>21192</v>
      </c>
      <c r="K41" s="157">
        <v>1671</v>
      </c>
      <c r="L41" s="153">
        <v>4418</v>
      </c>
      <c r="M41" s="153">
        <v>7261034</v>
      </c>
      <c r="N41" s="156">
        <v>8160801</v>
      </c>
      <c r="O41" s="231" t="s">
        <v>49</v>
      </c>
      <c r="P41" s="232">
        <v>486938</v>
      </c>
      <c r="Q41" s="153">
        <v>14788</v>
      </c>
      <c r="R41" s="157">
        <v>191</v>
      </c>
      <c r="S41" s="157">
        <v>5824</v>
      </c>
      <c r="T41" s="157">
        <v>3529</v>
      </c>
      <c r="U41" s="157">
        <v>0</v>
      </c>
      <c r="V41" s="233">
        <v>24332</v>
      </c>
      <c r="W41" s="231" t="s">
        <v>49</v>
      </c>
      <c r="X41" s="234">
        <v>90</v>
      </c>
      <c r="Y41" s="153">
        <v>119</v>
      </c>
      <c r="Z41" s="153">
        <v>665</v>
      </c>
      <c r="AA41" s="153">
        <v>0</v>
      </c>
      <c r="AB41" s="153">
        <v>451648</v>
      </c>
      <c r="AC41" s="153">
        <v>10084</v>
      </c>
      <c r="AD41" s="145">
        <v>461732</v>
      </c>
      <c r="AE41" s="146">
        <f t="shared" si="0"/>
        <v>5.966791740173544</v>
      </c>
    </row>
    <row r="42" spans="1:31" s="226" customFormat="1" ht="16.5" customHeight="1">
      <c r="A42" s="231" t="s">
        <v>16</v>
      </c>
      <c r="B42" s="157">
        <v>4000</v>
      </c>
      <c r="C42" s="153">
        <v>398</v>
      </c>
      <c r="D42" s="145">
        <v>4398</v>
      </c>
      <c r="E42" s="153">
        <v>10821657</v>
      </c>
      <c r="F42" s="153">
        <v>51634</v>
      </c>
      <c r="G42" s="156">
        <v>0</v>
      </c>
      <c r="H42" s="231" t="s">
        <v>16</v>
      </c>
      <c r="I42" s="151">
        <v>0</v>
      </c>
      <c r="J42" s="157">
        <v>19400</v>
      </c>
      <c r="K42" s="157">
        <v>10666</v>
      </c>
      <c r="L42" s="153">
        <v>0</v>
      </c>
      <c r="M42" s="153">
        <v>5079358</v>
      </c>
      <c r="N42" s="156">
        <v>5823999</v>
      </c>
      <c r="O42" s="231" t="s">
        <v>16</v>
      </c>
      <c r="P42" s="232">
        <v>347001</v>
      </c>
      <c r="Q42" s="153">
        <v>10268</v>
      </c>
      <c r="R42" s="157">
        <v>252</v>
      </c>
      <c r="S42" s="157">
        <v>4231</v>
      </c>
      <c r="T42" s="157">
        <v>3145</v>
      </c>
      <c r="U42" s="157">
        <v>0</v>
      </c>
      <c r="V42" s="233">
        <v>17896</v>
      </c>
      <c r="W42" s="231" t="s">
        <v>16</v>
      </c>
      <c r="X42" s="234">
        <v>69</v>
      </c>
      <c r="Y42" s="153">
        <v>550</v>
      </c>
      <c r="Z42" s="153">
        <v>585</v>
      </c>
      <c r="AA42" s="153">
        <v>0</v>
      </c>
      <c r="AB42" s="153">
        <v>320471</v>
      </c>
      <c r="AC42" s="153">
        <v>7430</v>
      </c>
      <c r="AD42" s="145">
        <v>327901</v>
      </c>
      <c r="AE42" s="156">
        <f t="shared" si="0"/>
        <v>5.958122588963357</v>
      </c>
    </row>
    <row r="43" spans="1:31" s="226" customFormat="1" ht="16.5" customHeight="1">
      <c r="A43" s="236" t="s">
        <v>64</v>
      </c>
      <c r="B43" s="85">
        <f>SUM(B24:B42)</f>
        <v>78732</v>
      </c>
      <c r="C43" s="83">
        <f aca="true" t="shared" si="2" ref="C43:AD43">SUM(C24:C42)</f>
        <v>9261</v>
      </c>
      <c r="D43" s="83">
        <f t="shared" si="2"/>
        <v>87993</v>
      </c>
      <c r="E43" s="83">
        <f t="shared" si="2"/>
        <v>230470122</v>
      </c>
      <c r="F43" s="83">
        <f t="shared" si="2"/>
        <v>2226574</v>
      </c>
      <c r="G43" s="84">
        <f t="shared" si="2"/>
        <v>24034</v>
      </c>
      <c r="H43" s="236" t="s">
        <v>64</v>
      </c>
      <c r="I43" s="82">
        <f t="shared" si="2"/>
        <v>323502</v>
      </c>
      <c r="J43" s="85">
        <f t="shared" si="2"/>
        <v>363138</v>
      </c>
      <c r="K43" s="85">
        <f>SUM(K24:K42)</f>
        <v>48404</v>
      </c>
      <c r="L43" s="83">
        <f t="shared" si="2"/>
        <v>26996</v>
      </c>
      <c r="M43" s="83">
        <f t="shared" si="2"/>
        <v>103546141</v>
      </c>
      <c r="N43" s="84">
        <f t="shared" si="2"/>
        <v>129936629</v>
      </c>
      <c r="O43" s="236" t="s">
        <v>64</v>
      </c>
      <c r="P43" s="110">
        <f t="shared" si="2"/>
        <v>7705652</v>
      </c>
      <c r="Q43" s="83">
        <f t="shared" si="2"/>
        <v>198149</v>
      </c>
      <c r="R43" s="85">
        <f>SUM(R24:R42)</f>
        <v>4869</v>
      </c>
      <c r="S43" s="85">
        <f>SUM(S24:S42)</f>
        <v>172823</v>
      </c>
      <c r="T43" s="85">
        <f>SUM(T24:T42)</f>
        <v>93381</v>
      </c>
      <c r="U43" s="85">
        <f>SUM(U24:U42)</f>
        <v>44</v>
      </c>
      <c r="V43" s="111">
        <f>SUM(V24:V42)</f>
        <v>469266</v>
      </c>
      <c r="W43" s="236" t="s">
        <v>64</v>
      </c>
      <c r="X43" s="112">
        <f t="shared" si="2"/>
        <v>1319</v>
      </c>
      <c r="Y43" s="83">
        <f t="shared" si="2"/>
        <v>3324</v>
      </c>
      <c r="Z43" s="83">
        <f t="shared" si="2"/>
        <v>4290</v>
      </c>
      <c r="AA43" s="83">
        <f t="shared" si="2"/>
        <v>0</v>
      </c>
      <c r="AB43" s="83">
        <f t="shared" si="2"/>
        <v>6933898</v>
      </c>
      <c r="AC43" s="83">
        <f t="shared" si="2"/>
        <v>293555</v>
      </c>
      <c r="AD43" s="83">
        <f t="shared" si="2"/>
        <v>7227453</v>
      </c>
      <c r="AE43" s="84">
        <f t="shared" si="0"/>
        <v>5.93031546170095</v>
      </c>
    </row>
    <row r="44" spans="1:31" s="226" customFormat="1" ht="16.5" customHeight="1">
      <c r="A44" s="236" t="s">
        <v>65</v>
      </c>
      <c r="B44" s="85">
        <f aca="true" t="shared" si="3" ref="B44:AD44">SUM(B23,B43)</f>
        <v>489806</v>
      </c>
      <c r="C44" s="85">
        <f t="shared" si="3"/>
        <v>49596</v>
      </c>
      <c r="D44" s="85">
        <f t="shared" si="3"/>
        <v>539402</v>
      </c>
      <c r="E44" s="85">
        <f t="shared" si="3"/>
        <v>1530291796</v>
      </c>
      <c r="F44" s="85">
        <f t="shared" si="3"/>
        <v>18418562</v>
      </c>
      <c r="G44" s="84">
        <f t="shared" si="3"/>
        <v>267857</v>
      </c>
      <c r="H44" s="236" t="s">
        <v>65</v>
      </c>
      <c r="I44" s="82">
        <f t="shared" si="3"/>
        <v>3487852</v>
      </c>
      <c r="J44" s="85">
        <f t="shared" si="3"/>
        <v>1855488</v>
      </c>
      <c r="K44" s="85">
        <f t="shared" si="3"/>
        <v>381990</v>
      </c>
      <c r="L44" s="85">
        <f t="shared" si="3"/>
        <v>200318</v>
      </c>
      <c r="M44" s="85">
        <f t="shared" si="3"/>
        <v>634315342</v>
      </c>
      <c r="N44" s="111">
        <f t="shared" si="3"/>
        <v>920588521</v>
      </c>
      <c r="O44" s="236" t="s">
        <v>65</v>
      </c>
      <c r="P44" s="110">
        <f t="shared" si="3"/>
        <v>54495715</v>
      </c>
      <c r="Q44" s="83">
        <f t="shared" si="3"/>
        <v>1134514</v>
      </c>
      <c r="R44" s="85">
        <f t="shared" si="3"/>
        <v>53110</v>
      </c>
      <c r="S44" s="85">
        <f t="shared" si="3"/>
        <v>1041224</v>
      </c>
      <c r="T44" s="85">
        <f t="shared" si="3"/>
        <v>1040004</v>
      </c>
      <c r="U44" s="85">
        <f t="shared" si="3"/>
        <v>628</v>
      </c>
      <c r="V44" s="111">
        <f t="shared" si="3"/>
        <v>3269480</v>
      </c>
      <c r="W44" s="236" t="s">
        <v>65</v>
      </c>
      <c r="X44" s="112">
        <f t="shared" si="3"/>
        <v>8374</v>
      </c>
      <c r="Y44" s="83">
        <f t="shared" si="3"/>
        <v>26806</v>
      </c>
      <c r="Z44" s="83">
        <f t="shared" si="3"/>
        <v>35726</v>
      </c>
      <c r="AA44" s="85">
        <f t="shared" si="3"/>
        <v>4970</v>
      </c>
      <c r="AB44" s="85">
        <f t="shared" si="3"/>
        <v>49456757</v>
      </c>
      <c r="AC44" s="85">
        <f t="shared" si="3"/>
        <v>1693602</v>
      </c>
      <c r="AD44" s="85">
        <f t="shared" si="3"/>
        <v>51150359</v>
      </c>
      <c r="AE44" s="84">
        <f t="shared" si="0"/>
        <v>5.919660495093225</v>
      </c>
    </row>
    <row r="45" spans="1:31" s="226" customFormat="1" ht="16.5" customHeight="1">
      <c r="A45" s="236" t="s">
        <v>52</v>
      </c>
      <c r="B45" s="82">
        <v>494381</v>
      </c>
      <c r="C45" s="83">
        <v>49571</v>
      </c>
      <c r="D45" s="83">
        <v>543952</v>
      </c>
      <c r="E45" s="83">
        <v>1525047891</v>
      </c>
      <c r="F45" s="83">
        <v>15714524</v>
      </c>
      <c r="G45" s="84">
        <v>246445</v>
      </c>
      <c r="H45" s="236" t="s">
        <v>52</v>
      </c>
      <c r="I45" s="82">
        <v>5650180</v>
      </c>
      <c r="J45" s="85">
        <v>2091137</v>
      </c>
      <c r="K45" s="128">
        <v>242456</v>
      </c>
      <c r="L45" s="83">
        <v>192797</v>
      </c>
      <c r="M45" s="83">
        <v>639716372</v>
      </c>
      <c r="N45" s="84">
        <v>909469057</v>
      </c>
      <c r="O45" s="236" t="s">
        <v>52</v>
      </c>
      <c r="P45" s="110">
        <v>53840150</v>
      </c>
      <c r="Q45" s="83">
        <v>1156783</v>
      </c>
      <c r="R45" s="85">
        <v>45458</v>
      </c>
      <c r="S45" s="85">
        <v>964891</v>
      </c>
      <c r="T45" s="85">
        <v>779073</v>
      </c>
      <c r="U45" s="85">
        <v>398</v>
      </c>
      <c r="V45" s="111">
        <v>2946603</v>
      </c>
      <c r="W45" s="236" t="s">
        <v>52</v>
      </c>
      <c r="X45" s="112">
        <v>8984</v>
      </c>
      <c r="Y45" s="83">
        <v>24090</v>
      </c>
      <c r="Z45" s="83">
        <v>32774</v>
      </c>
      <c r="AA45" s="83">
        <v>7236</v>
      </c>
      <c r="AB45" s="83">
        <v>49202718</v>
      </c>
      <c r="AC45" s="83">
        <v>1617745</v>
      </c>
      <c r="AD45" s="83">
        <v>50820463</v>
      </c>
      <c r="AE45" s="84">
        <v>5.919954019941989</v>
      </c>
    </row>
    <row r="47" ht="10.5" customHeight="1" hidden="1"/>
    <row r="48" spans="1:23" ht="10.5" customHeight="1" hidden="1">
      <c r="A48" s="182" t="s">
        <v>500</v>
      </c>
      <c r="H48" s="182" t="s">
        <v>500</v>
      </c>
      <c r="O48" s="182" t="s">
        <v>500</v>
      </c>
      <c r="W48" s="182" t="s">
        <v>500</v>
      </c>
    </row>
    <row r="49" spans="1:30" ht="10.5" customHeight="1" hidden="1">
      <c r="A49" s="182" t="s">
        <v>501</v>
      </c>
      <c r="B49" s="570" t="s">
        <v>629</v>
      </c>
      <c r="C49" s="570" t="s">
        <v>631</v>
      </c>
      <c r="D49" s="570" t="s">
        <v>632</v>
      </c>
      <c r="E49" s="570" t="s">
        <v>620</v>
      </c>
      <c r="F49" s="570" t="s">
        <v>509</v>
      </c>
      <c r="G49" s="570" t="s">
        <v>510</v>
      </c>
      <c r="H49" s="182" t="s">
        <v>501</v>
      </c>
      <c r="I49" s="570" t="s">
        <v>511</v>
      </c>
      <c r="J49" s="570" t="s">
        <v>512</v>
      </c>
      <c r="K49" s="570" t="s">
        <v>513</v>
      </c>
      <c r="L49" s="570" t="s">
        <v>514</v>
      </c>
      <c r="M49" s="570" t="s">
        <v>515</v>
      </c>
      <c r="N49" s="570" t="s">
        <v>516</v>
      </c>
      <c r="O49" s="182" t="s">
        <v>501</v>
      </c>
      <c r="P49" s="570" t="s">
        <v>517</v>
      </c>
      <c r="Q49" s="570" t="s">
        <v>518</v>
      </c>
      <c r="R49" s="570" t="s">
        <v>519</v>
      </c>
      <c r="S49" s="570" t="s">
        <v>637</v>
      </c>
      <c r="T49" s="570" t="s">
        <v>638</v>
      </c>
      <c r="U49" s="570" t="s">
        <v>639</v>
      </c>
      <c r="V49" s="570" t="s">
        <v>640</v>
      </c>
      <c r="W49" s="182" t="s">
        <v>501</v>
      </c>
      <c r="X49" s="570" t="s">
        <v>641</v>
      </c>
      <c r="Y49" s="570" t="s">
        <v>642</v>
      </c>
      <c r="Z49" s="570" t="s">
        <v>643</v>
      </c>
      <c r="AA49" s="570" t="s">
        <v>644</v>
      </c>
      <c r="AB49" s="570" t="s">
        <v>645</v>
      </c>
      <c r="AC49" s="570" t="s">
        <v>646</v>
      </c>
      <c r="AD49" s="570" t="s">
        <v>647</v>
      </c>
    </row>
    <row r="50" spans="1:23" ht="10.5" customHeight="1" hidden="1">
      <c r="A50" s="182" t="s">
        <v>528</v>
      </c>
      <c r="B50" s="571" t="s">
        <v>636</v>
      </c>
      <c r="C50" s="206"/>
      <c r="D50" s="206"/>
      <c r="H50" s="182" t="s">
        <v>528</v>
      </c>
      <c r="O50" s="182" t="s">
        <v>528</v>
      </c>
      <c r="W50" s="182" t="s">
        <v>528</v>
      </c>
    </row>
    <row r="51" ht="10.5" customHeight="1" hidden="1"/>
    <row r="52" ht="10.5" customHeight="1" hidden="1"/>
    <row r="53" spans="1:31" s="226" customFormat="1" ht="16.5" customHeight="1" hidden="1">
      <c r="A53" s="236" t="s">
        <v>52</v>
      </c>
      <c r="B53" s="82">
        <f aca="true" t="shared" si="4" ref="B53:G53">B44</f>
        <v>489806</v>
      </c>
      <c r="C53" s="83">
        <f t="shared" si="4"/>
        <v>49596</v>
      </c>
      <c r="D53" s="83">
        <f t="shared" si="4"/>
        <v>539402</v>
      </c>
      <c r="E53" s="83">
        <f t="shared" si="4"/>
        <v>1530291796</v>
      </c>
      <c r="F53" s="83">
        <f t="shared" si="4"/>
        <v>18418562</v>
      </c>
      <c r="G53" s="84">
        <f t="shared" si="4"/>
        <v>267857</v>
      </c>
      <c r="H53" s="236" t="s">
        <v>52</v>
      </c>
      <c r="I53" s="82">
        <f aca="true" t="shared" si="5" ref="I53:N53">I44</f>
        <v>3487852</v>
      </c>
      <c r="J53" s="85">
        <f t="shared" si="5"/>
        <v>1855488</v>
      </c>
      <c r="K53" s="128">
        <f t="shared" si="5"/>
        <v>381990</v>
      </c>
      <c r="L53" s="83">
        <f t="shared" si="5"/>
        <v>200318</v>
      </c>
      <c r="M53" s="83">
        <f t="shared" si="5"/>
        <v>634315342</v>
      </c>
      <c r="N53" s="84">
        <f t="shared" si="5"/>
        <v>920588521</v>
      </c>
      <c r="O53" s="236" t="s">
        <v>52</v>
      </c>
      <c r="P53" s="110">
        <f>P44</f>
        <v>54495715</v>
      </c>
      <c r="Q53" s="83">
        <f aca="true" t="shared" si="6" ref="Q53:V53">Q44</f>
        <v>1134514</v>
      </c>
      <c r="R53" s="85">
        <f t="shared" si="6"/>
        <v>53110</v>
      </c>
      <c r="S53" s="85">
        <f t="shared" si="6"/>
        <v>1041224</v>
      </c>
      <c r="T53" s="85">
        <f t="shared" si="6"/>
        <v>1040004</v>
      </c>
      <c r="U53" s="85">
        <f t="shared" si="6"/>
        <v>628</v>
      </c>
      <c r="V53" s="111">
        <f t="shared" si="6"/>
        <v>3269480</v>
      </c>
      <c r="W53" s="236" t="s">
        <v>52</v>
      </c>
      <c r="X53" s="112">
        <f>X44</f>
        <v>8374</v>
      </c>
      <c r="Y53" s="83">
        <f aca="true" t="shared" si="7" ref="Y53:AE53">Y44</f>
        <v>26806</v>
      </c>
      <c r="Z53" s="83">
        <f t="shared" si="7"/>
        <v>35726</v>
      </c>
      <c r="AA53" s="83">
        <f t="shared" si="7"/>
        <v>4970</v>
      </c>
      <c r="AB53" s="83">
        <f t="shared" si="7"/>
        <v>49456757</v>
      </c>
      <c r="AC53" s="83">
        <f t="shared" si="7"/>
        <v>1693602</v>
      </c>
      <c r="AD53" s="83">
        <f t="shared" si="7"/>
        <v>51150359</v>
      </c>
      <c r="AE53" s="84">
        <f t="shared" si="7"/>
        <v>5.919660495093225</v>
      </c>
    </row>
    <row r="54" ht="10.5" customHeight="1" hidden="1"/>
    <row r="55" ht="10.5" customHeight="1" hidden="1">
      <c r="A55" s="569" t="s">
        <v>618</v>
      </c>
    </row>
    <row r="56" ht="10.5" customHeight="1" hidden="1"/>
    <row r="57" ht="10.5" customHeight="1" hidden="1"/>
  </sheetData>
  <sheetProtection/>
  <mergeCells count="30">
    <mergeCell ref="G4:G6"/>
    <mergeCell ref="I4:I6"/>
    <mergeCell ref="L4:L6"/>
    <mergeCell ref="X4:X7"/>
    <mergeCell ref="Y4:Y7"/>
    <mergeCell ref="K4:K6"/>
    <mergeCell ref="Q4:V4"/>
    <mergeCell ref="Q5:Q7"/>
    <mergeCell ref="R5:R7"/>
    <mergeCell ref="M4:M6"/>
    <mergeCell ref="S5:S7"/>
    <mergeCell ref="T5:T7"/>
    <mergeCell ref="U5:U7"/>
    <mergeCell ref="V5:V7"/>
    <mergeCell ref="B4:D4"/>
    <mergeCell ref="E4:E6"/>
    <mergeCell ref="B5:B7"/>
    <mergeCell ref="C5:C7"/>
    <mergeCell ref="D5:D7"/>
    <mergeCell ref="F4:F6"/>
    <mergeCell ref="J4:J6"/>
    <mergeCell ref="AE4:AE6"/>
    <mergeCell ref="AC5:AC7"/>
    <mergeCell ref="AD5:AD7"/>
    <mergeCell ref="Z4:Z7"/>
    <mergeCell ref="AA4:AA7"/>
    <mergeCell ref="AB4:AD4"/>
    <mergeCell ref="AB5:AB7"/>
    <mergeCell ref="P4:P6"/>
    <mergeCell ref="N4:N6"/>
  </mergeCells>
  <printOptions/>
  <pageMargins left="0.5905511811023623" right="0.5905511811023623" top="0.5905511811023623" bottom="0.3937007874015748" header="0.5118110236220472" footer="0.31496062992125984"/>
  <pageSetup firstPageNumber="60" useFirstPageNumber="1" horizontalDpi="600" verticalDpi="600" orientation="portrait" paperSize="9" scale="94" r:id="rId2"/>
  <headerFooter alignWithMargins="0">
    <oddFooter>&amp;C&amp;P</oddFooter>
  </headerFooter>
  <colBreaks count="3" manualBreakCount="3">
    <brk id="7" max="44" man="1"/>
    <brk id="14" max="44" man="1"/>
    <brk id="22" max="44" man="1"/>
  </colBreaks>
  <ignoredErrors>
    <ignoredError sqref="AE23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V54"/>
  <sheetViews>
    <sheetView view="pageBreakPreview" zoomScale="80" zoomScaleSheetLayoutView="80" zoomScalePageLayoutView="0" workbookViewId="0" topLeftCell="A1">
      <pane ySplit="8" topLeftCell="A9" activePane="bottomLeft" state="frozen"/>
      <selection pane="topLeft" activeCell="A35" sqref="A35"/>
      <selection pane="bottomLeft" activeCell="A1" sqref="A1"/>
    </sheetView>
  </sheetViews>
  <sheetFormatPr defaultColWidth="9.00390625" defaultRowHeight="10.5" customHeight="1"/>
  <cols>
    <col min="1" max="1" width="10.00390625" style="1" customWidth="1"/>
    <col min="2" max="4" width="11.75390625" style="1" customWidth="1"/>
    <col min="5" max="5" width="13.375" style="1" customWidth="1"/>
    <col min="6" max="6" width="11.875" style="1" customWidth="1"/>
    <col min="7" max="7" width="11.25390625" style="1" customWidth="1"/>
    <col min="8" max="8" width="14.25390625" style="1" customWidth="1"/>
    <col min="9" max="9" width="10.00390625" style="1" customWidth="1"/>
    <col min="10" max="12" width="13.375" style="1" customWidth="1"/>
    <col min="13" max="15" width="15.125" style="1" customWidth="1"/>
    <col min="16" max="16" width="10.00390625" style="1" customWidth="1"/>
    <col min="17" max="19" width="13.375" style="1" customWidth="1"/>
    <col min="20" max="22" width="15.125" style="1" customWidth="1"/>
    <col min="23" max="16384" width="9.00390625" style="1" customWidth="1"/>
  </cols>
  <sheetData>
    <row r="1" spans="1:16" s="538" customFormat="1" ht="15" customHeight="1">
      <c r="A1" s="538" t="str">
        <f>'設定用'!A9</f>
        <v>第５表　令和４年度給与所得の収入金額等の状況</v>
      </c>
      <c r="I1" s="538" t="str">
        <f>'設定用'!A10</f>
        <v>第６表　令和４年度分公的年金等に係る雑所得の収入金額等の状況</v>
      </c>
      <c r="P1" s="538" t="str">
        <f>I1</f>
        <v>第６表　令和４年度分公的年金等に係る雑所得の収入金額等の状況</v>
      </c>
    </row>
    <row r="3" spans="9:16" s="5" customFormat="1" ht="15" customHeight="1">
      <c r="I3" s="5" t="s">
        <v>581</v>
      </c>
      <c r="P3" s="5" t="s">
        <v>582</v>
      </c>
    </row>
    <row r="4" spans="1:22" s="5" customFormat="1" ht="15" customHeight="1">
      <c r="A4" s="7" t="s">
        <v>81</v>
      </c>
      <c r="B4" s="752" t="s">
        <v>82</v>
      </c>
      <c r="C4" s="728"/>
      <c r="D4" s="728"/>
      <c r="E4" s="764" t="s">
        <v>429</v>
      </c>
      <c r="F4" s="764" t="s">
        <v>271</v>
      </c>
      <c r="G4" s="764" t="s">
        <v>272</v>
      </c>
      <c r="H4" s="765" t="s">
        <v>236</v>
      </c>
      <c r="I4" s="7" t="s">
        <v>81</v>
      </c>
      <c r="J4" s="752" t="s">
        <v>237</v>
      </c>
      <c r="K4" s="728"/>
      <c r="L4" s="728"/>
      <c r="M4" s="764" t="s">
        <v>430</v>
      </c>
      <c r="N4" s="764" t="s">
        <v>273</v>
      </c>
      <c r="O4" s="765" t="s">
        <v>431</v>
      </c>
      <c r="P4" s="7" t="s">
        <v>81</v>
      </c>
      <c r="Q4" s="752" t="s">
        <v>238</v>
      </c>
      <c r="R4" s="728"/>
      <c r="S4" s="728"/>
      <c r="T4" s="764" t="s">
        <v>430</v>
      </c>
      <c r="U4" s="764" t="s">
        <v>270</v>
      </c>
      <c r="V4" s="765" t="s">
        <v>431</v>
      </c>
    </row>
    <row r="5" spans="1:22" s="5" customFormat="1" ht="15" customHeight="1">
      <c r="A5" s="8"/>
      <c r="B5" s="72" t="s">
        <v>267</v>
      </c>
      <c r="C5" s="74" t="s">
        <v>267</v>
      </c>
      <c r="D5" s="725" t="s">
        <v>239</v>
      </c>
      <c r="E5" s="756"/>
      <c r="F5" s="756"/>
      <c r="G5" s="756"/>
      <c r="H5" s="766"/>
      <c r="I5" s="8"/>
      <c r="J5" s="793" t="s">
        <v>78</v>
      </c>
      <c r="K5" s="794" t="s">
        <v>79</v>
      </c>
      <c r="L5" s="725" t="s">
        <v>239</v>
      </c>
      <c r="M5" s="756"/>
      <c r="N5" s="756"/>
      <c r="O5" s="766"/>
      <c r="P5" s="8"/>
      <c r="Q5" s="793" t="s">
        <v>583</v>
      </c>
      <c r="R5" s="794" t="s">
        <v>584</v>
      </c>
      <c r="S5" s="725" t="s">
        <v>239</v>
      </c>
      <c r="T5" s="756"/>
      <c r="U5" s="792"/>
      <c r="V5" s="766"/>
    </row>
    <row r="6" spans="1:22" s="5" customFormat="1" ht="15" customHeight="1">
      <c r="A6" s="8"/>
      <c r="B6" s="73" t="s">
        <v>268</v>
      </c>
      <c r="C6" s="75" t="s">
        <v>269</v>
      </c>
      <c r="D6" s="726"/>
      <c r="E6" s="756"/>
      <c r="F6" s="756"/>
      <c r="G6" s="756"/>
      <c r="H6" s="766"/>
      <c r="I6" s="8"/>
      <c r="J6" s="763"/>
      <c r="K6" s="761"/>
      <c r="L6" s="726"/>
      <c r="M6" s="756"/>
      <c r="N6" s="756"/>
      <c r="O6" s="766"/>
      <c r="P6" s="8"/>
      <c r="Q6" s="763"/>
      <c r="R6" s="761"/>
      <c r="S6" s="726"/>
      <c r="T6" s="756"/>
      <c r="U6" s="792"/>
      <c r="V6" s="766"/>
    </row>
    <row r="7" spans="1:22" s="5" customFormat="1" ht="15" customHeight="1">
      <c r="A7" s="8"/>
      <c r="B7" s="73"/>
      <c r="C7" s="75"/>
      <c r="D7" s="726"/>
      <c r="E7" s="37"/>
      <c r="F7" s="37"/>
      <c r="G7" s="37"/>
      <c r="H7" s="43"/>
      <c r="I7" s="8"/>
      <c r="J7" s="763"/>
      <c r="K7" s="761"/>
      <c r="L7" s="726"/>
      <c r="M7" s="31" t="s">
        <v>240</v>
      </c>
      <c r="N7" s="31" t="s">
        <v>241</v>
      </c>
      <c r="O7" s="30" t="s">
        <v>242</v>
      </c>
      <c r="P7" s="8"/>
      <c r="Q7" s="763"/>
      <c r="R7" s="761"/>
      <c r="S7" s="726"/>
      <c r="T7" s="31" t="s">
        <v>240</v>
      </c>
      <c r="U7" s="31" t="s">
        <v>241</v>
      </c>
      <c r="V7" s="30" t="s">
        <v>242</v>
      </c>
    </row>
    <row r="8" spans="1:22" s="5" customFormat="1" ht="15" customHeight="1">
      <c r="A8" s="10" t="s">
        <v>243</v>
      </c>
      <c r="B8" s="34" t="s">
        <v>244</v>
      </c>
      <c r="C8" s="12" t="s">
        <v>244</v>
      </c>
      <c r="D8" s="12" t="s">
        <v>208</v>
      </c>
      <c r="E8" s="12" t="s">
        <v>245</v>
      </c>
      <c r="F8" s="12" t="s">
        <v>245</v>
      </c>
      <c r="G8" s="12" t="s">
        <v>245</v>
      </c>
      <c r="H8" s="35" t="s">
        <v>245</v>
      </c>
      <c r="I8" s="10" t="s">
        <v>93</v>
      </c>
      <c r="J8" s="41" t="s">
        <v>244</v>
      </c>
      <c r="K8" s="12" t="s">
        <v>244</v>
      </c>
      <c r="L8" s="12" t="s">
        <v>208</v>
      </c>
      <c r="M8" s="12" t="s">
        <v>245</v>
      </c>
      <c r="N8" s="12" t="s">
        <v>245</v>
      </c>
      <c r="O8" s="35" t="s">
        <v>245</v>
      </c>
      <c r="P8" s="10" t="s">
        <v>93</v>
      </c>
      <c r="Q8" s="41" t="s">
        <v>244</v>
      </c>
      <c r="R8" s="12" t="s">
        <v>244</v>
      </c>
      <c r="S8" s="12" t="s">
        <v>208</v>
      </c>
      <c r="T8" s="12" t="s">
        <v>245</v>
      </c>
      <c r="U8" s="12" t="s">
        <v>245</v>
      </c>
      <c r="V8" s="35" t="s">
        <v>245</v>
      </c>
    </row>
    <row r="9" spans="1:22" s="5" customFormat="1" ht="16.5" customHeight="1">
      <c r="A9" s="13" t="s">
        <v>53</v>
      </c>
      <c r="B9" s="168">
        <v>109584</v>
      </c>
      <c r="C9" s="169">
        <v>10001</v>
      </c>
      <c r="D9" s="169">
        <v>119585</v>
      </c>
      <c r="E9" s="169">
        <v>516539864</v>
      </c>
      <c r="F9" s="169">
        <v>139712598</v>
      </c>
      <c r="G9" s="169">
        <v>5640</v>
      </c>
      <c r="H9" s="170">
        <v>1164936</v>
      </c>
      <c r="I9" s="13" t="s">
        <v>53</v>
      </c>
      <c r="J9" s="168">
        <v>4080</v>
      </c>
      <c r="K9" s="169">
        <v>276</v>
      </c>
      <c r="L9" s="169">
        <v>4356</v>
      </c>
      <c r="M9" s="169">
        <v>2369946</v>
      </c>
      <c r="N9" s="169">
        <v>1589421</v>
      </c>
      <c r="O9" s="170">
        <v>780525</v>
      </c>
      <c r="P9" s="13" t="s">
        <v>53</v>
      </c>
      <c r="Q9" s="168">
        <v>24571</v>
      </c>
      <c r="R9" s="169">
        <v>1897</v>
      </c>
      <c r="S9" s="169">
        <v>26468</v>
      </c>
      <c r="T9" s="169">
        <v>54477538</v>
      </c>
      <c r="U9" s="169">
        <v>27393442</v>
      </c>
      <c r="V9" s="170">
        <v>27084096</v>
      </c>
    </row>
    <row r="10" spans="1:22" s="5" customFormat="1" ht="16.5" customHeight="1">
      <c r="A10" s="15" t="s">
        <v>54</v>
      </c>
      <c r="B10" s="172">
        <v>15954</v>
      </c>
      <c r="C10" s="173">
        <v>1737</v>
      </c>
      <c r="D10" s="173">
        <v>17691</v>
      </c>
      <c r="E10" s="173">
        <v>63285107</v>
      </c>
      <c r="F10" s="173">
        <v>18684146</v>
      </c>
      <c r="G10" s="173">
        <v>0</v>
      </c>
      <c r="H10" s="174">
        <v>148626</v>
      </c>
      <c r="I10" s="15" t="s">
        <v>54</v>
      </c>
      <c r="J10" s="172">
        <v>618</v>
      </c>
      <c r="K10" s="173">
        <v>71</v>
      </c>
      <c r="L10" s="173">
        <v>689</v>
      </c>
      <c r="M10" s="173">
        <v>315066</v>
      </c>
      <c r="N10" s="173">
        <v>217583</v>
      </c>
      <c r="O10" s="174">
        <v>97483</v>
      </c>
      <c r="P10" s="15" t="s">
        <v>54</v>
      </c>
      <c r="Q10" s="172">
        <v>4041</v>
      </c>
      <c r="R10" s="173">
        <v>428</v>
      </c>
      <c r="S10" s="173">
        <v>4469</v>
      </c>
      <c r="T10" s="173">
        <v>8089290</v>
      </c>
      <c r="U10" s="173">
        <v>4548322</v>
      </c>
      <c r="V10" s="174">
        <v>3540968</v>
      </c>
    </row>
    <row r="11" spans="1:22" s="5" customFormat="1" ht="16.5" customHeight="1">
      <c r="A11" s="15" t="s">
        <v>55</v>
      </c>
      <c r="B11" s="172">
        <v>11650</v>
      </c>
      <c r="C11" s="173">
        <v>1316</v>
      </c>
      <c r="D11" s="173">
        <v>12966</v>
      </c>
      <c r="E11" s="173">
        <v>48195602</v>
      </c>
      <c r="F11" s="173">
        <v>13936318</v>
      </c>
      <c r="G11" s="173">
        <v>0</v>
      </c>
      <c r="H11" s="174">
        <v>119644</v>
      </c>
      <c r="I11" s="15" t="s">
        <v>55</v>
      </c>
      <c r="J11" s="172">
        <v>469</v>
      </c>
      <c r="K11" s="173">
        <v>54</v>
      </c>
      <c r="L11" s="173">
        <v>523</v>
      </c>
      <c r="M11" s="173">
        <v>243946</v>
      </c>
      <c r="N11" s="173">
        <v>175926</v>
      </c>
      <c r="O11" s="174">
        <v>68020</v>
      </c>
      <c r="P11" s="15" t="s">
        <v>55</v>
      </c>
      <c r="Q11" s="172">
        <v>3062</v>
      </c>
      <c r="R11" s="173">
        <v>307</v>
      </c>
      <c r="S11" s="173">
        <v>3369</v>
      </c>
      <c r="T11" s="173">
        <v>6114430</v>
      </c>
      <c r="U11" s="173">
        <v>3467028</v>
      </c>
      <c r="V11" s="174">
        <v>2647402</v>
      </c>
    </row>
    <row r="12" spans="1:22" s="5" customFormat="1" ht="16.5" customHeight="1">
      <c r="A12" s="15" t="s">
        <v>56</v>
      </c>
      <c r="B12" s="172">
        <v>35884</v>
      </c>
      <c r="C12" s="173">
        <v>1946</v>
      </c>
      <c r="D12" s="173">
        <v>37830</v>
      </c>
      <c r="E12" s="173">
        <v>140738569</v>
      </c>
      <c r="F12" s="173">
        <v>40892665</v>
      </c>
      <c r="G12" s="173">
        <v>65</v>
      </c>
      <c r="H12" s="174">
        <v>334163</v>
      </c>
      <c r="I12" s="15" t="s">
        <v>56</v>
      </c>
      <c r="J12" s="172">
        <v>1368</v>
      </c>
      <c r="K12" s="173">
        <v>127</v>
      </c>
      <c r="L12" s="173">
        <v>1495</v>
      </c>
      <c r="M12" s="173">
        <v>776046</v>
      </c>
      <c r="N12" s="173">
        <v>559452</v>
      </c>
      <c r="O12" s="174">
        <v>216594</v>
      </c>
      <c r="P12" s="15" t="s">
        <v>56</v>
      </c>
      <c r="Q12" s="172">
        <v>7514</v>
      </c>
      <c r="R12" s="173">
        <v>795</v>
      </c>
      <c r="S12" s="173">
        <v>8309</v>
      </c>
      <c r="T12" s="173">
        <v>15599017</v>
      </c>
      <c r="U12" s="173">
        <v>8621867</v>
      </c>
      <c r="V12" s="174">
        <v>6977150</v>
      </c>
    </row>
    <row r="13" spans="1:22" s="5" customFormat="1" ht="16.5" customHeight="1">
      <c r="A13" s="15" t="s">
        <v>57</v>
      </c>
      <c r="B13" s="172">
        <v>37455</v>
      </c>
      <c r="C13" s="173">
        <v>3830</v>
      </c>
      <c r="D13" s="173">
        <v>41285</v>
      </c>
      <c r="E13" s="173">
        <v>167828678</v>
      </c>
      <c r="F13" s="173">
        <v>47403634</v>
      </c>
      <c r="G13" s="173">
        <v>0</v>
      </c>
      <c r="H13" s="174">
        <v>335287</v>
      </c>
      <c r="I13" s="15" t="s">
        <v>57</v>
      </c>
      <c r="J13" s="172">
        <v>1273</v>
      </c>
      <c r="K13" s="173">
        <v>103</v>
      </c>
      <c r="L13" s="173">
        <v>1376</v>
      </c>
      <c r="M13" s="173">
        <v>695634</v>
      </c>
      <c r="N13" s="173">
        <v>497212</v>
      </c>
      <c r="O13" s="174">
        <v>198422</v>
      </c>
      <c r="P13" s="15" t="s">
        <v>57</v>
      </c>
      <c r="Q13" s="172">
        <v>6582</v>
      </c>
      <c r="R13" s="173">
        <v>656</v>
      </c>
      <c r="S13" s="173">
        <v>7238</v>
      </c>
      <c r="T13" s="173">
        <v>13562649</v>
      </c>
      <c r="U13" s="173">
        <v>7440625</v>
      </c>
      <c r="V13" s="174">
        <v>6122024</v>
      </c>
    </row>
    <row r="14" spans="1:22" s="5" customFormat="1" ht="16.5" customHeight="1">
      <c r="A14" s="15" t="s">
        <v>58</v>
      </c>
      <c r="B14" s="172">
        <v>12116</v>
      </c>
      <c r="C14" s="173">
        <v>609</v>
      </c>
      <c r="D14" s="173">
        <v>12725</v>
      </c>
      <c r="E14" s="173">
        <v>47794916</v>
      </c>
      <c r="F14" s="173">
        <v>13807090</v>
      </c>
      <c r="G14" s="173">
        <v>0</v>
      </c>
      <c r="H14" s="174">
        <v>87854</v>
      </c>
      <c r="I14" s="15" t="s">
        <v>58</v>
      </c>
      <c r="J14" s="172">
        <v>487</v>
      </c>
      <c r="K14" s="173">
        <v>35</v>
      </c>
      <c r="L14" s="173">
        <v>522</v>
      </c>
      <c r="M14" s="173">
        <v>212664</v>
      </c>
      <c r="N14" s="173">
        <v>163936</v>
      </c>
      <c r="O14" s="174">
        <v>48728</v>
      </c>
      <c r="P14" s="15" t="s">
        <v>58</v>
      </c>
      <c r="Q14" s="172">
        <v>2401</v>
      </c>
      <c r="R14" s="173">
        <v>195</v>
      </c>
      <c r="S14" s="173">
        <v>2596</v>
      </c>
      <c r="T14" s="173">
        <v>4204792</v>
      </c>
      <c r="U14" s="173">
        <v>2509662</v>
      </c>
      <c r="V14" s="174">
        <v>1695130</v>
      </c>
    </row>
    <row r="15" spans="1:22" s="5" customFormat="1" ht="16.5" customHeight="1">
      <c r="A15" s="15" t="s">
        <v>59</v>
      </c>
      <c r="B15" s="172">
        <v>8463</v>
      </c>
      <c r="C15" s="173">
        <v>841</v>
      </c>
      <c r="D15" s="173">
        <v>9304</v>
      </c>
      <c r="E15" s="173">
        <v>32359134</v>
      </c>
      <c r="F15" s="173">
        <v>9675462</v>
      </c>
      <c r="G15" s="173">
        <v>0</v>
      </c>
      <c r="H15" s="174">
        <v>82236</v>
      </c>
      <c r="I15" s="15" t="s">
        <v>59</v>
      </c>
      <c r="J15" s="172">
        <v>383</v>
      </c>
      <c r="K15" s="173">
        <v>38</v>
      </c>
      <c r="L15" s="173">
        <v>421</v>
      </c>
      <c r="M15" s="173">
        <v>179385</v>
      </c>
      <c r="N15" s="173">
        <v>137421</v>
      </c>
      <c r="O15" s="174">
        <v>41964</v>
      </c>
      <c r="P15" s="15" t="s">
        <v>59</v>
      </c>
      <c r="Q15" s="172">
        <v>1967</v>
      </c>
      <c r="R15" s="173">
        <v>230</v>
      </c>
      <c r="S15" s="173">
        <v>2197</v>
      </c>
      <c r="T15" s="173">
        <v>3810257</v>
      </c>
      <c r="U15" s="173">
        <v>2229860</v>
      </c>
      <c r="V15" s="174">
        <v>1580397</v>
      </c>
    </row>
    <row r="16" spans="1:22" s="5" customFormat="1" ht="16.5" customHeight="1">
      <c r="A16" s="15" t="s">
        <v>60</v>
      </c>
      <c r="B16" s="172">
        <v>38539</v>
      </c>
      <c r="C16" s="173">
        <v>3903</v>
      </c>
      <c r="D16" s="173">
        <v>42442</v>
      </c>
      <c r="E16" s="173">
        <v>155586033</v>
      </c>
      <c r="F16" s="173">
        <v>45515916</v>
      </c>
      <c r="G16" s="173">
        <v>824</v>
      </c>
      <c r="H16" s="174">
        <v>376545</v>
      </c>
      <c r="I16" s="15" t="s">
        <v>60</v>
      </c>
      <c r="J16" s="172">
        <v>1798</v>
      </c>
      <c r="K16" s="173">
        <v>181</v>
      </c>
      <c r="L16" s="173">
        <v>1979</v>
      </c>
      <c r="M16" s="173">
        <v>991865</v>
      </c>
      <c r="N16" s="173">
        <v>716175</v>
      </c>
      <c r="O16" s="174">
        <v>275690</v>
      </c>
      <c r="P16" s="15" t="s">
        <v>60</v>
      </c>
      <c r="Q16" s="172">
        <v>8796</v>
      </c>
      <c r="R16" s="173">
        <v>1063</v>
      </c>
      <c r="S16" s="173">
        <v>9859</v>
      </c>
      <c r="T16" s="173">
        <v>18095197</v>
      </c>
      <c r="U16" s="173">
        <v>10107962</v>
      </c>
      <c r="V16" s="174">
        <v>7987235</v>
      </c>
    </row>
    <row r="17" spans="1:22" s="5" customFormat="1" ht="16.5" customHeight="1">
      <c r="A17" s="15" t="s">
        <v>61</v>
      </c>
      <c r="B17" s="172">
        <v>5630</v>
      </c>
      <c r="C17" s="173">
        <v>999</v>
      </c>
      <c r="D17" s="173">
        <v>6629</v>
      </c>
      <c r="E17" s="173">
        <v>23093152</v>
      </c>
      <c r="F17" s="173">
        <v>6876455</v>
      </c>
      <c r="G17" s="173">
        <v>0</v>
      </c>
      <c r="H17" s="174">
        <v>53671</v>
      </c>
      <c r="I17" s="15" t="s">
        <v>61</v>
      </c>
      <c r="J17" s="172">
        <v>231</v>
      </c>
      <c r="K17" s="173">
        <v>25</v>
      </c>
      <c r="L17" s="173">
        <v>256</v>
      </c>
      <c r="M17" s="173">
        <v>116076</v>
      </c>
      <c r="N17" s="173">
        <v>82150</v>
      </c>
      <c r="O17" s="174">
        <v>33926</v>
      </c>
      <c r="P17" s="15" t="s">
        <v>61</v>
      </c>
      <c r="Q17" s="172">
        <v>1386</v>
      </c>
      <c r="R17" s="173">
        <v>189</v>
      </c>
      <c r="S17" s="173">
        <v>1575</v>
      </c>
      <c r="T17" s="173">
        <v>2804128</v>
      </c>
      <c r="U17" s="173">
        <v>1616223</v>
      </c>
      <c r="V17" s="174">
        <v>1187905</v>
      </c>
    </row>
    <row r="18" spans="1:22" s="5" customFormat="1" ht="16.5" customHeight="1">
      <c r="A18" s="15" t="s">
        <v>62</v>
      </c>
      <c r="B18" s="172">
        <v>10404</v>
      </c>
      <c r="C18" s="173">
        <v>1189</v>
      </c>
      <c r="D18" s="173">
        <v>11593</v>
      </c>
      <c r="E18" s="173">
        <v>44590980</v>
      </c>
      <c r="F18" s="173">
        <v>12796159</v>
      </c>
      <c r="G18" s="173">
        <v>0</v>
      </c>
      <c r="H18" s="174">
        <v>110890</v>
      </c>
      <c r="I18" s="15" t="s">
        <v>62</v>
      </c>
      <c r="J18" s="172">
        <v>406</v>
      </c>
      <c r="K18" s="173">
        <v>43</v>
      </c>
      <c r="L18" s="173">
        <v>449</v>
      </c>
      <c r="M18" s="173">
        <v>197038</v>
      </c>
      <c r="N18" s="173">
        <v>150251</v>
      </c>
      <c r="O18" s="174">
        <v>46787</v>
      </c>
      <c r="P18" s="15" t="s">
        <v>62</v>
      </c>
      <c r="Q18" s="172">
        <v>2748</v>
      </c>
      <c r="R18" s="173">
        <v>321</v>
      </c>
      <c r="S18" s="173">
        <v>3069</v>
      </c>
      <c r="T18" s="173">
        <v>5689274</v>
      </c>
      <c r="U18" s="173">
        <v>3134063</v>
      </c>
      <c r="V18" s="174">
        <v>2555211</v>
      </c>
    </row>
    <row r="19" spans="1:22" s="5" customFormat="1" ht="16.5" customHeight="1">
      <c r="A19" s="17" t="s">
        <v>63</v>
      </c>
      <c r="B19" s="176">
        <v>9063</v>
      </c>
      <c r="C19" s="177">
        <v>745</v>
      </c>
      <c r="D19" s="173">
        <v>9808</v>
      </c>
      <c r="E19" s="177">
        <v>34368263</v>
      </c>
      <c r="F19" s="177">
        <v>10144176</v>
      </c>
      <c r="G19" s="177">
        <v>0</v>
      </c>
      <c r="H19" s="178">
        <v>78281</v>
      </c>
      <c r="I19" s="17" t="s">
        <v>63</v>
      </c>
      <c r="J19" s="176">
        <v>369</v>
      </c>
      <c r="K19" s="177">
        <v>50</v>
      </c>
      <c r="L19" s="173">
        <v>419</v>
      </c>
      <c r="M19" s="177">
        <v>172413</v>
      </c>
      <c r="N19" s="177">
        <v>131175</v>
      </c>
      <c r="O19" s="174">
        <v>41238</v>
      </c>
      <c r="P19" s="17" t="s">
        <v>63</v>
      </c>
      <c r="Q19" s="176">
        <v>2102</v>
      </c>
      <c r="R19" s="177">
        <v>212</v>
      </c>
      <c r="S19" s="173">
        <v>2314</v>
      </c>
      <c r="T19" s="177">
        <v>3863283</v>
      </c>
      <c r="U19" s="177">
        <v>2277201</v>
      </c>
      <c r="V19" s="174">
        <v>1586082</v>
      </c>
    </row>
    <row r="20" spans="1:22" s="5" customFormat="1" ht="16.5" customHeight="1">
      <c r="A20" s="15" t="s">
        <v>69</v>
      </c>
      <c r="B20" s="172">
        <v>8218</v>
      </c>
      <c r="C20" s="173">
        <v>680</v>
      </c>
      <c r="D20" s="173">
        <v>8898</v>
      </c>
      <c r="E20" s="173">
        <v>30649681</v>
      </c>
      <c r="F20" s="173">
        <v>9128076</v>
      </c>
      <c r="G20" s="173">
        <v>0</v>
      </c>
      <c r="H20" s="174">
        <v>88298</v>
      </c>
      <c r="I20" s="15" t="s">
        <v>69</v>
      </c>
      <c r="J20" s="172">
        <v>381</v>
      </c>
      <c r="K20" s="173">
        <v>34</v>
      </c>
      <c r="L20" s="173">
        <v>415</v>
      </c>
      <c r="M20" s="173">
        <v>182128</v>
      </c>
      <c r="N20" s="173">
        <v>129345</v>
      </c>
      <c r="O20" s="174">
        <v>52783</v>
      </c>
      <c r="P20" s="15" t="s">
        <v>69</v>
      </c>
      <c r="Q20" s="172">
        <v>1929</v>
      </c>
      <c r="R20" s="173">
        <v>208</v>
      </c>
      <c r="S20" s="173">
        <v>2137</v>
      </c>
      <c r="T20" s="173">
        <v>3531403</v>
      </c>
      <c r="U20" s="173">
        <v>2152042</v>
      </c>
      <c r="V20" s="174">
        <v>1379361</v>
      </c>
    </row>
    <row r="21" spans="1:22" s="5" customFormat="1" ht="16.5" customHeight="1">
      <c r="A21" s="17" t="s">
        <v>46</v>
      </c>
      <c r="B21" s="176">
        <v>40886</v>
      </c>
      <c r="C21" s="177">
        <v>4503</v>
      </c>
      <c r="D21" s="177">
        <v>45389</v>
      </c>
      <c r="E21" s="177">
        <v>169531574</v>
      </c>
      <c r="F21" s="177">
        <v>48931462</v>
      </c>
      <c r="G21" s="177">
        <v>403</v>
      </c>
      <c r="H21" s="178">
        <v>404788</v>
      </c>
      <c r="I21" s="17" t="s">
        <v>46</v>
      </c>
      <c r="J21" s="176">
        <v>1732</v>
      </c>
      <c r="K21" s="177">
        <v>203</v>
      </c>
      <c r="L21" s="177">
        <v>1935</v>
      </c>
      <c r="M21" s="177">
        <v>932991</v>
      </c>
      <c r="N21" s="177">
        <v>674710</v>
      </c>
      <c r="O21" s="178">
        <v>258281</v>
      </c>
      <c r="P21" s="17" t="s">
        <v>46</v>
      </c>
      <c r="Q21" s="176">
        <v>9187</v>
      </c>
      <c r="R21" s="177">
        <v>949</v>
      </c>
      <c r="S21" s="177">
        <v>10136</v>
      </c>
      <c r="T21" s="177">
        <v>18501916</v>
      </c>
      <c r="U21" s="177">
        <v>10387342</v>
      </c>
      <c r="V21" s="178">
        <v>8114574</v>
      </c>
    </row>
    <row r="22" spans="1:22" s="5" customFormat="1" ht="16.5" customHeight="1">
      <c r="A22" s="19" t="s">
        <v>351</v>
      </c>
      <c r="B22" s="237">
        <v>20876</v>
      </c>
      <c r="C22" s="238">
        <v>2785</v>
      </c>
      <c r="D22" s="238">
        <v>23661</v>
      </c>
      <c r="E22" s="238">
        <v>90417160</v>
      </c>
      <c r="F22" s="238">
        <v>26382247</v>
      </c>
      <c r="G22" s="238">
        <v>0</v>
      </c>
      <c r="H22" s="239">
        <v>180349</v>
      </c>
      <c r="I22" s="19" t="s">
        <v>351</v>
      </c>
      <c r="J22" s="237">
        <v>785</v>
      </c>
      <c r="K22" s="238">
        <v>69</v>
      </c>
      <c r="L22" s="238">
        <v>854</v>
      </c>
      <c r="M22" s="238">
        <v>453023</v>
      </c>
      <c r="N22" s="238">
        <v>301651</v>
      </c>
      <c r="O22" s="239">
        <v>151372</v>
      </c>
      <c r="P22" s="19" t="s">
        <v>351</v>
      </c>
      <c r="Q22" s="237">
        <v>3948</v>
      </c>
      <c r="R22" s="238">
        <v>401</v>
      </c>
      <c r="S22" s="238">
        <v>4349</v>
      </c>
      <c r="T22" s="238">
        <v>8475707</v>
      </c>
      <c r="U22" s="238">
        <v>4475400</v>
      </c>
      <c r="V22" s="239">
        <v>4000307</v>
      </c>
    </row>
    <row r="23" spans="1:22" s="5" customFormat="1" ht="16.5" customHeight="1">
      <c r="A23" s="20" t="s">
        <v>70</v>
      </c>
      <c r="B23" s="36">
        <f>SUM(B9:B22)</f>
        <v>364722</v>
      </c>
      <c r="C23" s="36">
        <f aca="true" t="shared" si="0" ref="C23:H23">SUM(C9:C22)</f>
        <v>35084</v>
      </c>
      <c r="D23" s="36">
        <f t="shared" si="0"/>
        <v>399806</v>
      </c>
      <c r="E23" s="36">
        <f t="shared" si="0"/>
        <v>1564978713</v>
      </c>
      <c r="F23" s="36">
        <f t="shared" si="0"/>
        <v>443886404</v>
      </c>
      <c r="G23" s="36">
        <f t="shared" si="0"/>
        <v>6932</v>
      </c>
      <c r="H23" s="86">
        <f t="shared" si="0"/>
        <v>3565568</v>
      </c>
      <c r="I23" s="20" t="s">
        <v>70</v>
      </c>
      <c r="J23" s="21">
        <f>SUM(J9:J22)</f>
        <v>14380</v>
      </c>
      <c r="K23" s="36">
        <f aca="true" t="shared" si="1" ref="K23:V23">SUM(K9:K22)</f>
        <v>1309</v>
      </c>
      <c r="L23" s="36">
        <f t="shared" si="1"/>
        <v>15689</v>
      </c>
      <c r="M23" s="36">
        <f t="shared" si="1"/>
        <v>7838221</v>
      </c>
      <c r="N23" s="36">
        <f t="shared" si="1"/>
        <v>5526408</v>
      </c>
      <c r="O23" s="86">
        <f t="shared" si="1"/>
        <v>2311813</v>
      </c>
      <c r="P23" s="20" t="s">
        <v>70</v>
      </c>
      <c r="Q23" s="36">
        <f t="shared" si="1"/>
        <v>80234</v>
      </c>
      <c r="R23" s="36">
        <f t="shared" si="1"/>
        <v>7851</v>
      </c>
      <c r="S23" s="36">
        <f t="shared" si="1"/>
        <v>88085</v>
      </c>
      <c r="T23" s="36">
        <f t="shared" si="1"/>
        <v>166818881</v>
      </c>
      <c r="U23" s="36">
        <f t="shared" si="1"/>
        <v>90361039</v>
      </c>
      <c r="V23" s="23">
        <f t="shared" si="1"/>
        <v>76457842</v>
      </c>
    </row>
    <row r="24" spans="1:22" s="5" customFormat="1" ht="16.5" customHeight="1">
      <c r="A24" s="13" t="s">
        <v>0</v>
      </c>
      <c r="B24" s="168">
        <v>5305</v>
      </c>
      <c r="C24" s="169">
        <v>587</v>
      </c>
      <c r="D24" s="169">
        <v>5892</v>
      </c>
      <c r="E24" s="169">
        <v>20539352</v>
      </c>
      <c r="F24" s="169">
        <v>6152615</v>
      </c>
      <c r="G24" s="169">
        <v>0</v>
      </c>
      <c r="H24" s="170">
        <v>54624</v>
      </c>
      <c r="I24" s="13" t="s">
        <v>0</v>
      </c>
      <c r="J24" s="168">
        <v>232</v>
      </c>
      <c r="K24" s="169">
        <v>40</v>
      </c>
      <c r="L24" s="169">
        <v>272</v>
      </c>
      <c r="M24" s="169">
        <v>128105</v>
      </c>
      <c r="N24" s="169">
        <v>95247</v>
      </c>
      <c r="O24" s="170">
        <v>32858</v>
      </c>
      <c r="P24" s="13" t="s">
        <v>0</v>
      </c>
      <c r="Q24" s="168">
        <v>1161</v>
      </c>
      <c r="R24" s="169">
        <v>160</v>
      </c>
      <c r="S24" s="169">
        <v>1321</v>
      </c>
      <c r="T24" s="169">
        <v>2271835</v>
      </c>
      <c r="U24" s="169">
        <v>1337367</v>
      </c>
      <c r="V24" s="170">
        <v>934468</v>
      </c>
    </row>
    <row r="25" spans="1:22" s="5" customFormat="1" ht="16.5" customHeight="1">
      <c r="A25" s="15" t="s">
        <v>1</v>
      </c>
      <c r="B25" s="172">
        <v>1756</v>
      </c>
      <c r="C25" s="173">
        <v>129</v>
      </c>
      <c r="D25" s="173">
        <v>1885</v>
      </c>
      <c r="E25" s="173">
        <v>5944547</v>
      </c>
      <c r="F25" s="173">
        <v>1824096</v>
      </c>
      <c r="G25" s="173">
        <v>0</v>
      </c>
      <c r="H25" s="174">
        <v>17838</v>
      </c>
      <c r="I25" s="15" t="s">
        <v>1</v>
      </c>
      <c r="J25" s="172">
        <v>83</v>
      </c>
      <c r="K25" s="173">
        <v>6</v>
      </c>
      <c r="L25" s="173">
        <v>89</v>
      </c>
      <c r="M25" s="173">
        <v>34636</v>
      </c>
      <c r="N25" s="173">
        <v>27479</v>
      </c>
      <c r="O25" s="174">
        <v>7157</v>
      </c>
      <c r="P25" s="15" t="s">
        <v>1</v>
      </c>
      <c r="Q25" s="172">
        <v>486</v>
      </c>
      <c r="R25" s="173">
        <v>61</v>
      </c>
      <c r="S25" s="173">
        <v>547</v>
      </c>
      <c r="T25" s="173">
        <v>822676</v>
      </c>
      <c r="U25" s="173">
        <v>527976</v>
      </c>
      <c r="V25" s="174">
        <v>294700</v>
      </c>
    </row>
    <row r="26" spans="1:22" s="5" customFormat="1" ht="16.5" customHeight="1">
      <c r="A26" s="15" t="s">
        <v>2</v>
      </c>
      <c r="B26" s="172">
        <v>4087</v>
      </c>
      <c r="C26" s="173">
        <v>443</v>
      </c>
      <c r="D26" s="173">
        <v>4530</v>
      </c>
      <c r="E26" s="173">
        <v>15196009</v>
      </c>
      <c r="F26" s="173">
        <v>4600664</v>
      </c>
      <c r="G26" s="173">
        <v>0</v>
      </c>
      <c r="H26" s="174">
        <v>34373</v>
      </c>
      <c r="I26" s="15" t="s">
        <v>2</v>
      </c>
      <c r="J26" s="172">
        <v>184</v>
      </c>
      <c r="K26" s="173">
        <v>24</v>
      </c>
      <c r="L26" s="173">
        <v>208</v>
      </c>
      <c r="M26" s="173">
        <v>86646</v>
      </c>
      <c r="N26" s="173">
        <v>66027</v>
      </c>
      <c r="O26" s="174">
        <v>20619</v>
      </c>
      <c r="P26" s="15" t="s">
        <v>2</v>
      </c>
      <c r="Q26" s="172">
        <v>923</v>
      </c>
      <c r="R26" s="173">
        <v>117</v>
      </c>
      <c r="S26" s="173">
        <v>1040</v>
      </c>
      <c r="T26" s="173">
        <v>1672196</v>
      </c>
      <c r="U26" s="173">
        <v>1032862</v>
      </c>
      <c r="V26" s="174">
        <v>639334</v>
      </c>
    </row>
    <row r="27" spans="1:22" s="5" customFormat="1" ht="16.5" customHeight="1">
      <c r="A27" s="15" t="s">
        <v>4</v>
      </c>
      <c r="B27" s="172">
        <v>11682</v>
      </c>
      <c r="C27" s="173">
        <v>1782</v>
      </c>
      <c r="D27" s="173">
        <v>13464</v>
      </c>
      <c r="E27" s="173">
        <v>49553103</v>
      </c>
      <c r="F27" s="173">
        <v>14645724</v>
      </c>
      <c r="G27" s="173">
        <v>0</v>
      </c>
      <c r="H27" s="174">
        <v>107928</v>
      </c>
      <c r="I27" s="15" t="s">
        <v>4</v>
      </c>
      <c r="J27" s="172">
        <v>451</v>
      </c>
      <c r="K27" s="173">
        <v>46</v>
      </c>
      <c r="L27" s="173">
        <v>497</v>
      </c>
      <c r="M27" s="173">
        <v>256727</v>
      </c>
      <c r="N27" s="173">
        <v>179314</v>
      </c>
      <c r="O27" s="174">
        <v>77413</v>
      </c>
      <c r="P27" s="15" t="s">
        <v>4</v>
      </c>
      <c r="Q27" s="172">
        <v>2269</v>
      </c>
      <c r="R27" s="173">
        <v>298</v>
      </c>
      <c r="S27" s="173">
        <v>2567</v>
      </c>
      <c r="T27" s="173">
        <v>4879823</v>
      </c>
      <c r="U27" s="173">
        <v>2672391</v>
      </c>
      <c r="V27" s="174">
        <v>2207432</v>
      </c>
    </row>
    <row r="28" spans="1:22" s="5" customFormat="1" ht="16.5" customHeight="1">
      <c r="A28" s="15" t="s">
        <v>5</v>
      </c>
      <c r="B28" s="172">
        <v>10504</v>
      </c>
      <c r="C28" s="173">
        <v>1185</v>
      </c>
      <c r="D28" s="173">
        <v>11689</v>
      </c>
      <c r="E28" s="173">
        <v>46172196</v>
      </c>
      <c r="F28" s="173">
        <v>13181532</v>
      </c>
      <c r="G28" s="173">
        <v>0</v>
      </c>
      <c r="H28" s="174">
        <v>101150</v>
      </c>
      <c r="I28" s="15" t="s">
        <v>5</v>
      </c>
      <c r="J28" s="172">
        <v>431</v>
      </c>
      <c r="K28" s="173">
        <v>36</v>
      </c>
      <c r="L28" s="173">
        <v>467</v>
      </c>
      <c r="M28" s="173">
        <v>244080</v>
      </c>
      <c r="N28" s="173">
        <v>170679</v>
      </c>
      <c r="O28" s="174">
        <v>73401</v>
      </c>
      <c r="P28" s="15" t="s">
        <v>5</v>
      </c>
      <c r="Q28" s="172">
        <v>1955</v>
      </c>
      <c r="R28" s="173">
        <v>195</v>
      </c>
      <c r="S28" s="173">
        <v>2150</v>
      </c>
      <c r="T28" s="173">
        <v>4172327</v>
      </c>
      <c r="U28" s="173">
        <v>2235449</v>
      </c>
      <c r="V28" s="174">
        <v>1936878</v>
      </c>
    </row>
    <row r="29" spans="1:22" s="5" customFormat="1" ht="16.5" customHeight="1">
      <c r="A29" s="15" t="s">
        <v>48</v>
      </c>
      <c r="B29" s="172">
        <v>1629</v>
      </c>
      <c r="C29" s="173">
        <v>124</v>
      </c>
      <c r="D29" s="173">
        <v>1753</v>
      </c>
      <c r="E29" s="173">
        <v>6142685</v>
      </c>
      <c r="F29" s="173">
        <v>1828325</v>
      </c>
      <c r="G29" s="173">
        <v>0</v>
      </c>
      <c r="H29" s="174">
        <v>21611</v>
      </c>
      <c r="I29" s="15" t="s">
        <v>48</v>
      </c>
      <c r="J29" s="172">
        <v>94</v>
      </c>
      <c r="K29" s="173">
        <v>8</v>
      </c>
      <c r="L29" s="173">
        <v>102</v>
      </c>
      <c r="M29" s="173">
        <v>46328</v>
      </c>
      <c r="N29" s="173">
        <v>34282</v>
      </c>
      <c r="O29" s="174">
        <v>12046</v>
      </c>
      <c r="P29" s="15" t="s">
        <v>48</v>
      </c>
      <c r="Q29" s="172">
        <v>393</v>
      </c>
      <c r="R29" s="173">
        <v>53</v>
      </c>
      <c r="S29" s="173">
        <v>446</v>
      </c>
      <c r="T29" s="173">
        <v>738889</v>
      </c>
      <c r="U29" s="173">
        <v>457344</v>
      </c>
      <c r="V29" s="174">
        <v>281545</v>
      </c>
    </row>
    <row r="30" spans="1:22" s="5" customFormat="1" ht="16.5" customHeight="1">
      <c r="A30" s="15" t="s">
        <v>398</v>
      </c>
      <c r="B30" s="172">
        <v>5850</v>
      </c>
      <c r="C30" s="173">
        <v>668</v>
      </c>
      <c r="D30" s="173">
        <v>6518</v>
      </c>
      <c r="E30" s="173">
        <v>25051807</v>
      </c>
      <c r="F30" s="173">
        <v>7305377</v>
      </c>
      <c r="G30" s="173">
        <v>0</v>
      </c>
      <c r="H30" s="174">
        <v>49722</v>
      </c>
      <c r="I30" s="15" t="s">
        <v>398</v>
      </c>
      <c r="J30" s="172">
        <v>221</v>
      </c>
      <c r="K30" s="173">
        <v>17</v>
      </c>
      <c r="L30" s="173">
        <v>238</v>
      </c>
      <c r="M30" s="173">
        <v>115728</v>
      </c>
      <c r="N30" s="173">
        <v>83065</v>
      </c>
      <c r="O30" s="174">
        <v>32663</v>
      </c>
      <c r="P30" s="15" t="s">
        <v>398</v>
      </c>
      <c r="Q30" s="172">
        <v>1018</v>
      </c>
      <c r="R30" s="173">
        <v>102</v>
      </c>
      <c r="S30" s="173">
        <v>1120</v>
      </c>
      <c r="T30" s="173">
        <v>2045076</v>
      </c>
      <c r="U30" s="173">
        <v>1151624</v>
      </c>
      <c r="V30" s="174">
        <v>893452</v>
      </c>
    </row>
    <row r="31" spans="1:22" s="5" customFormat="1" ht="16.5" customHeight="1">
      <c r="A31" s="15" t="s">
        <v>6</v>
      </c>
      <c r="B31" s="172">
        <v>2348</v>
      </c>
      <c r="C31" s="173">
        <v>241</v>
      </c>
      <c r="D31" s="173">
        <v>2589</v>
      </c>
      <c r="E31" s="173">
        <v>8996886</v>
      </c>
      <c r="F31" s="173">
        <v>2700814</v>
      </c>
      <c r="G31" s="173">
        <v>0</v>
      </c>
      <c r="H31" s="174">
        <v>23267</v>
      </c>
      <c r="I31" s="15" t="s">
        <v>6</v>
      </c>
      <c r="J31" s="172">
        <v>115</v>
      </c>
      <c r="K31" s="173">
        <v>14</v>
      </c>
      <c r="L31" s="173">
        <v>129</v>
      </c>
      <c r="M31" s="173">
        <v>63897</v>
      </c>
      <c r="N31" s="173">
        <v>48990</v>
      </c>
      <c r="O31" s="174">
        <v>14907</v>
      </c>
      <c r="P31" s="15" t="s">
        <v>6</v>
      </c>
      <c r="Q31" s="172">
        <v>553</v>
      </c>
      <c r="R31" s="173">
        <v>61</v>
      </c>
      <c r="S31" s="173">
        <v>614</v>
      </c>
      <c r="T31" s="173">
        <v>1119205</v>
      </c>
      <c r="U31" s="173">
        <v>636834</v>
      </c>
      <c r="V31" s="174">
        <v>482371</v>
      </c>
    </row>
    <row r="32" spans="1:22" s="5" customFormat="1" ht="16.5" customHeight="1">
      <c r="A32" s="15" t="s">
        <v>7</v>
      </c>
      <c r="B32" s="172">
        <v>1640</v>
      </c>
      <c r="C32" s="173">
        <v>138</v>
      </c>
      <c r="D32" s="173">
        <v>1778</v>
      </c>
      <c r="E32" s="173">
        <v>6099831</v>
      </c>
      <c r="F32" s="173">
        <v>1854631</v>
      </c>
      <c r="G32" s="173">
        <v>0</v>
      </c>
      <c r="H32" s="174">
        <v>16117</v>
      </c>
      <c r="I32" s="15" t="s">
        <v>7</v>
      </c>
      <c r="J32" s="172">
        <v>81</v>
      </c>
      <c r="K32" s="173">
        <v>7</v>
      </c>
      <c r="L32" s="173">
        <v>88</v>
      </c>
      <c r="M32" s="173">
        <v>35571</v>
      </c>
      <c r="N32" s="173">
        <v>28105</v>
      </c>
      <c r="O32" s="174">
        <v>7466</v>
      </c>
      <c r="P32" s="15" t="s">
        <v>7</v>
      </c>
      <c r="Q32" s="172">
        <v>413</v>
      </c>
      <c r="R32" s="173">
        <v>48</v>
      </c>
      <c r="S32" s="173">
        <v>461</v>
      </c>
      <c r="T32" s="173">
        <v>751224</v>
      </c>
      <c r="U32" s="173">
        <v>463130</v>
      </c>
      <c r="V32" s="174">
        <v>288094</v>
      </c>
    </row>
    <row r="33" spans="1:22" s="5" customFormat="1" ht="16.5" customHeight="1">
      <c r="A33" s="15" t="s">
        <v>8</v>
      </c>
      <c r="B33" s="172">
        <v>3383</v>
      </c>
      <c r="C33" s="173">
        <v>584</v>
      </c>
      <c r="D33" s="173">
        <v>3967</v>
      </c>
      <c r="E33" s="173">
        <v>14122859</v>
      </c>
      <c r="F33" s="173">
        <v>4154957</v>
      </c>
      <c r="G33" s="173">
        <v>0</v>
      </c>
      <c r="H33" s="174">
        <v>33312</v>
      </c>
      <c r="I33" s="15" t="s">
        <v>8</v>
      </c>
      <c r="J33" s="172">
        <v>140</v>
      </c>
      <c r="K33" s="173">
        <v>29</v>
      </c>
      <c r="L33" s="173">
        <v>169</v>
      </c>
      <c r="M33" s="173">
        <v>80512</v>
      </c>
      <c r="N33" s="173">
        <v>54746</v>
      </c>
      <c r="O33" s="174">
        <v>25766</v>
      </c>
      <c r="P33" s="15" t="s">
        <v>8</v>
      </c>
      <c r="Q33" s="172">
        <v>801</v>
      </c>
      <c r="R33" s="173">
        <v>103</v>
      </c>
      <c r="S33" s="173">
        <v>904</v>
      </c>
      <c r="T33" s="173">
        <v>1670671</v>
      </c>
      <c r="U33" s="173">
        <v>925931</v>
      </c>
      <c r="V33" s="174">
        <v>744740</v>
      </c>
    </row>
    <row r="34" spans="1:22" s="5" customFormat="1" ht="16.5" customHeight="1">
      <c r="A34" s="15" t="s">
        <v>9</v>
      </c>
      <c r="B34" s="172">
        <v>4325</v>
      </c>
      <c r="C34" s="173">
        <v>749</v>
      </c>
      <c r="D34" s="173">
        <v>5074</v>
      </c>
      <c r="E34" s="173">
        <v>17529480</v>
      </c>
      <c r="F34" s="173">
        <v>5220427</v>
      </c>
      <c r="G34" s="173">
        <v>0</v>
      </c>
      <c r="H34" s="174">
        <v>36360</v>
      </c>
      <c r="I34" s="15" t="s">
        <v>9</v>
      </c>
      <c r="J34" s="172">
        <v>132</v>
      </c>
      <c r="K34" s="173">
        <v>28</v>
      </c>
      <c r="L34" s="173">
        <v>160</v>
      </c>
      <c r="M34" s="173">
        <v>69058</v>
      </c>
      <c r="N34" s="173">
        <v>48750</v>
      </c>
      <c r="O34" s="174">
        <v>20308</v>
      </c>
      <c r="P34" s="15" t="s">
        <v>9</v>
      </c>
      <c r="Q34" s="172">
        <v>969</v>
      </c>
      <c r="R34" s="173">
        <v>161</v>
      </c>
      <c r="S34" s="173">
        <v>1130</v>
      </c>
      <c r="T34" s="173">
        <v>1833439</v>
      </c>
      <c r="U34" s="173">
        <v>1102943</v>
      </c>
      <c r="V34" s="174">
        <v>730496</v>
      </c>
    </row>
    <row r="35" spans="1:22" s="5" customFormat="1" ht="16.5" customHeight="1">
      <c r="A35" s="15" t="s">
        <v>10</v>
      </c>
      <c r="B35" s="172">
        <v>2615</v>
      </c>
      <c r="C35" s="173">
        <v>241</v>
      </c>
      <c r="D35" s="173">
        <v>2856</v>
      </c>
      <c r="E35" s="173">
        <v>9518883</v>
      </c>
      <c r="F35" s="173">
        <v>2889221</v>
      </c>
      <c r="G35" s="173">
        <v>0</v>
      </c>
      <c r="H35" s="174">
        <v>29265</v>
      </c>
      <c r="I35" s="15" t="s">
        <v>10</v>
      </c>
      <c r="J35" s="172">
        <v>103</v>
      </c>
      <c r="K35" s="173">
        <v>16</v>
      </c>
      <c r="L35" s="173">
        <v>119</v>
      </c>
      <c r="M35" s="173">
        <v>43225</v>
      </c>
      <c r="N35" s="173">
        <v>33680</v>
      </c>
      <c r="O35" s="174">
        <v>9545</v>
      </c>
      <c r="P35" s="15" t="s">
        <v>10</v>
      </c>
      <c r="Q35" s="172">
        <v>625</v>
      </c>
      <c r="R35" s="173">
        <v>61</v>
      </c>
      <c r="S35" s="173">
        <v>686</v>
      </c>
      <c r="T35" s="173">
        <v>1124026</v>
      </c>
      <c r="U35" s="173">
        <v>683109</v>
      </c>
      <c r="V35" s="174">
        <v>440917</v>
      </c>
    </row>
    <row r="36" spans="1:22" s="5" customFormat="1" ht="16.5" customHeight="1">
      <c r="A36" s="15" t="s">
        <v>11</v>
      </c>
      <c r="B36" s="172">
        <v>1032</v>
      </c>
      <c r="C36" s="173">
        <v>115</v>
      </c>
      <c r="D36" s="173">
        <v>1147</v>
      </c>
      <c r="E36" s="173">
        <v>3638163</v>
      </c>
      <c r="F36" s="173">
        <v>1104798</v>
      </c>
      <c r="G36" s="173">
        <v>0</v>
      </c>
      <c r="H36" s="174">
        <v>10676</v>
      </c>
      <c r="I36" s="15" t="s">
        <v>11</v>
      </c>
      <c r="J36" s="172">
        <v>46</v>
      </c>
      <c r="K36" s="173">
        <v>6</v>
      </c>
      <c r="L36" s="173">
        <v>52</v>
      </c>
      <c r="M36" s="173">
        <v>23899</v>
      </c>
      <c r="N36" s="173">
        <v>17895</v>
      </c>
      <c r="O36" s="174">
        <v>6004</v>
      </c>
      <c r="P36" s="15" t="s">
        <v>11</v>
      </c>
      <c r="Q36" s="172">
        <v>250</v>
      </c>
      <c r="R36" s="173">
        <v>43</v>
      </c>
      <c r="S36" s="173">
        <v>293</v>
      </c>
      <c r="T36" s="173">
        <v>435264</v>
      </c>
      <c r="U36" s="173">
        <v>283858</v>
      </c>
      <c r="V36" s="174">
        <v>151406</v>
      </c>
    </row>
    <row r="37" spans="1:22" s="5" customFormat="1" ht="16.5" customHeight="1">
      <c r="A37" s="15" t="s">
        <v>12</v>
      </c>
      <c r="B37" s="172">
        <v>724</v>
      </c>
      <c r="C37" s="173">
        <v>78</v>
      </c>
      <c r="D37" s="173">
        <v>802</v>
      </c>
      <c r="E37" s="173">
        <v>2521890</v>
      </c>
      <c r="F37" s="173">
        <v>770837</v>
      </c>
      <c r="G37" s="173">
        <v>0</v>
      </c>
      <c r="H37" s="174">
        <v>8015</v>
      </c>
      <c r="I37" s="15" t="s">
        <v>12</v>
      </c>
      <c r="J37" s="172">
        <v>34</v>
      </c>
      <c r="K37" s="173">
        <v>4</v>
      </c>
      <c r="L37" s="173">
        <v>38</v>
      </c>
      <c r="M37" s="173">
        <v>11351</v>
      </c>
      <c r="N37" s="173">
        <v>9007</v>
      </c>
      <c r="O37" s="174">
        <v>2344</v>
      </c>
      <c r="P37" s="15" t="s">
        <v>12</v>
      </c>
      <c r="Q37" s="172">
        <v>194</v>
      </c>
      <c r="R37" s="173">
        <v>23</v>
      </c>
      <c r="S37" s="173">
        <v>217</v>
      </c>
      <c r="T37" s="173">
        <v>324694</v>
      </c>
      <c r="U37" s="173">
        <v>212026</v>
      </c>
      <c r="V37" s="174">
        <v>112668</v>
      </c>
    </row>
    <row r="38" spans="1:22" s="5" customFormat="1" ht="16.5" customHeight="1">
      <c r="A38" s="15" t="s">
        <v>13</v>
      </c>
      <c r="B38" s="172">
        <v>2747</v>
      </c>
      <c r="C38" s="173">
        <v>214</v>
      </c>
      <c r="D38" s="173">
        <v>2961</v>
      </c>
      <c r="E38" s="173">
        <v>9857732</v>
      </c>
      <c r="F38" s="173">
        <v>2992964</v>
      </c>
      <c r="G38" s="173">
        <v>0</v>
      </c>
      <c r="H38" s="174">
        <v>21796</v>
      </c>
      <c r="I38" s="15" t="s">
        <v>13</v>
      </c>
      <c r="J38" s="172">
        <v>117</v>
      </c>
      <c r="K38" s="173">
        <v>23</v>
      </c>
      <c r="L38" s="173">
        <v>140</v>
      </c>
      <c r="M38" s="173">
        <v>51330</v>
      </c>
      <c r="N38" s="173">
        <v>41288</v>
      </c>
      <c r="O38" s="174">
        <v>10042</v>
      </c>
      <c r="P38" s="15" t="s">
        <v>13</v>
      </c>
      <c r="Q38" s="172">
        <v>618</v>
      </c>
      <c r="R38" s="173">
        <v>72</v>
      </c>
      <c r="S38" s="173">
        <v>690</v>
      </c>
      <c r="T38" s="173">
        <v>1048324</v>
      </c>
      <c r="U38" s="173">
        <v>661773</v>
      </c>
      <c r="V38" s="174">
        <v>386551</v>
      </c>
    </row>
    <row r="39" spans="1:22" s="5" customFormat="1" ht="16.5" customHeight="1">
      <c r="A39" s="15" t="s">
        <v>14</v>
      </c>
      <c r="B39" s="172">
        <v>1285</v>
      </c>
      <c r="C39" s="173">
        <v>174</v>
      </c>
      <c r="D39" s="173">
        <v>1459</v>
      </c>
      <c r="E39" s="173">
        <v>5132177</v>
      </c>
      <c r="F39" s="173">
        <v>1540424</v>
      </c>
      <c r="G39" s="173">
        <v>0</v>
      </c>
      <c r="H39" s="174">
        <v>8444</v>
      </c>
      <c r="I39" s="15" t="s">
        <v>14</v>
      </c>
      <c r="J39" s="172">
        <v>61</v>
      </c>
      <c r="K39" s="173">
        <v>11</v>
      </c>
      <c r="L39" s="173">
        <v>72</v>
      </c>
      <c r="M39" s="173">
        <v>20591</v>
      </c>
      <c r="N39" s="173">
        <v>17104</v>
      </c>
      <c r="O39" s="174">
        <v>3487</v>
      </c>
      <c r="P39" s="15" t="s">
        <v>14</v>
      </c>
      <c r="Q39" s="172">
        <v>235</v>
      </c>
      <c r="R39" s="173">
        <v>37</v>
      </c>
      <c r="S39" s="173">
        <v>272</v>
      </c>
      <c r="T39" s="173">
        <v>392174</v>
      </c>
      <c r="U39" s="173">
        <v>256544</v>
      </c>
      <c r="V39" s="174">
        <v>135630</v>
      </c>
    </row>
    <row r="40" spans="1:22" s="5" customFormat="1" ht="16.5" customHeight="1">
      <c r="A40" s="15" t="s">
        <v>15</v>
      </c>
      <c r="B40" s="172">
        <v>1855</v>
      </c>
      <c r="C40" s="173">
        <v>0</v>
      </c>
      <c r="D40" s="173">
        <v>1855</v>
      </c>
      <c r="E40" s="173">
        <v>6030154</v>
      </c>
      <c r="F40" s="173">
        <v>1855525</v>
      </c>
      <c r="G40" s="173">
        <v>0</v>
      </c>
      <c r="H40" s="174">
        <v>14957</v>
      </c>
      <c r="I40" s="15" t="s">
        <v>15</v>
      </c>
      <c r="J40" s="172">
        <v>80</v>
      </c>
      <c r="K40" s="173">
        <v>0</v>
      </c>
      <c r="L40" s="173">
        <v>80</v>
      </c>
      <c r="M40" s="173">
        <v>28175</v>
      </c>
      <c r="N40" s="173">
        <v>23875</v>
      </c>
      <c r="O40" s="174">
        <v>4300</v>
      </c>
      <c r="P40" s="15" t="s">
        <v>15</v>
      </c>
      <c r="Q40" s="172">
        <v>414</v>
      </c>
      <c r="R40" s="173">
        <v>0</v>
      </c>
      <c r="S40" s="173">
        <v>414</v>
      </c>
      <c r="T40" s="173">
        <v>618948</v>
      </c>
      <c r="U40" s="173">
        <v>409514</v>
      </c>
      <c r="V40" s="174">
        <v>209434</v>
      </c>
    </row>
    <row r="41" spans="1:22" s="5" customFormat="1" ht="16.5" customHeight="1">
      <c r="A41" s="17" t="s">
        <v>49</v>
      </c>
      <c r="B41" s="176">
        <v>4985</v>
      </c>
      <c r="C41" s="177">
        <v>448</v>
      </c>
      <c r="D41" s="173">
        <v>5433</v>
      </c>
      <c r="E41" s="177">
        <v>18339401</v>
      </c>
      <c r="F41" s="177">
        <v>5523334</v>
      </c>
      <c r="G41" s="177">
        <v>0</v>
      </c>
      <c r="H41" s="178">
        <v>38803</v>
      </c>
      <c r="I41" s="17" t="s">
        <v>49</v>
      </c>
      <c r="J41" s="176">
        <v>200</v>
      </c>
      <c r="K41" s="177">
        <v>21</v>
      </c>
      <c r="L41" s="173">
        <v>221</v>
      </c>
      <c r="M41" s="177">
        <v>86953</v>
      </c>
      <c r="N41" s="177">
        <v>63624</v>
      </c>
      <c r="O41" s="174">
        <v>23329</v>
      </c>
      <c r="P41" s="17" t="s">
        <v>49</v>
      </c>
      <c r="Q41" s="176">
        <v>1158</v>
      </c>
      <c r="R41" s="177">
        <v>132</v>
      </c>
      <c r="S41" s="173">
        <v>1290</v>
      </c>
      <c r="T41" s="177">
        <v>2027434</v>
      </c>
      <c r="U41" s="177">
        <v>1240437</v>
      </c>
      <c r="V41" s="174">
        <v>786997</v>
      </c>
    </row>
    <row r="42" spans="1:22" s="5" customFormat="1" ht="16.5" customHeight="1">
      <c r="A42" s="24" t="s">
        <v>16</v>
      </c>
      <c r="B42" s="176">
        <v>3607</v>
      </c>
      <c r="C42" s="177">
        <v>339</v>
      </c>
      <c r="D42" s="173">
        <v>3946</v>
      </c>
      <c r="E42" s="177">
        <v>12998261</v>
      </c>
      <c r="F42" s="177">
        <v>3935675</v>
      </c>
      <c r="G42" s="177">
        <v>0</v>
      </c>
      <c r="H42" s="178">
        <v>31513</v>
      </c>
      <c r="I42" s="24" t="s">
        <v>16</v>
      </c>
      <c r="J42" s="176">
        <v>194</v>
      </c>
      <c r="K42" s="177">
        <v>24</v>
      </c>
      <c r="L42" s="173">
        <v>218</v>
      </c>
      <c r="M42" s="177">
        <v>85280</v>
      </c>
      <c r="N42" s="177">
        <v>67222</v>
      </c>
      <c r="O42" s="174">
        <v>18058</v>
      </c>
      <c r="P42" s="24" t="s">
        <v>16</v>
      </c>
      <c r="Q42" s="176">
        <v>884</v>
      </c>
      <c r="R42" s="177">
        <v>109</v>
      </c>
      <c r="S42" s="173">
        <v>993</v>
      </c>
      <c r="T42" s="177">
        <v>1637444</v>
      </c>
      <c r="U42" s="177">
        <v>959578</v>
      </c>
      <c r="V42" s="174">
        <v>677866</v>
      </c>
    </row>
    <row r="43" spans="1:22" s="5" customFormat="1" ht="16.5" customHeight="1">
      <c r="A43" s="20" t="s">
        <v>64</v>
      </c>
      <c r="B43" s="36">
        <f>SUM(B24:B42)</f>
        <v>71359</v>
      </c>
      <c r="C43" s="22">
        <f aca="true" t="shared" si="2" ref="C43:V43">SUM(C24:C42)</f>
        <v>8239</v>
      </c>
      <c r="D43" s="22">
        <f t="shared" si="2"/>
        <v>79598</v>
      </c>
      <c r="E43" s="22">
        <f t="shared" si="2"/>
        <v>283385416</v>
      </c>
      <c r="F43" s="22">
        <f t="shared" si="2"/>
        <v>84081940</v>
      </c>
      <c r="G43" s="22">
        <f t="shared" si="2"/>
        <v>0</v>
      </c>
      <c r="H43" s="23">
        <f t="shared" si="2"/>
        <v>659771</v>
      </c>
      <c r="I43" s="20" t="s">
        <v>64</v>
      </c>
      <c r="J43" s="36">
        <f t="shared" si="2"/>
        <v>2999</v>
      </c>
      <c r="K43" s="22">
        <f>SUM(K24:K42)</f>
        <v>360</v>
      </c>
      <c r="L43" s="22">
        <f t="shared" si="2"/>
        <v>3359</v>
      </c>
      <c r="M43" s="22">
        <f t="shared" si="2"/>
        <v>1512092</v>
      </c>
      <c r="N43" s="22">
        <f t="shared" si="2"/>
        <v>1110379</v>
      </c>
      <c r="O43" s="23">
        <f t="shared" si="2"/>
        <v>401713</v>
      </c>
      <c r="P43" s="20" t="s">
        <v>64</v>
      </c>
      <c r="Q43" s="36">
        <f>SUM(Q24:Q42)</f>
        <v>15319</v>
      </c>
      <c r="R43" s="22">
        <f t="shared" si="2"/>
        <v>1836</v>
      </c>
      <c r="S43" s="22">
        <f t="shared" si="2"/>
        <v>17155</v>
      </c>
      <c r="T43" s="22">
        <f t="shared" si="2"/>
        <v>29585669</v>
      </c>
      <c r="U43" s="22">
        <f t="shared" si="2"/>
        <v>17250690</v>
      </c>
      <c r="V43" s="23">
        <f t="shared" si="2"/>
        <v>12334979</v>
      </c>
    </row>
    <row r="44" spans="1:22" s="81" customFormat="1" ht="16.5" customHeight="1">
      <c r="A44" s="77" t="s">
        <v>65</v>
      </c>
      <c r="B44" s="78">
        <f aca="true" t="shared" si="3" ref="B44:O44">SUM(B23,B43)</f>
        <v>436081</v>
      </c>
      <c r="C44" s="79">
        <f t="shared" si="3"/>
        <v>43323</v>
      </c>
      <c r="D44" s="79">
        <f t="shared" si="3"/>
        <v>479404</v>
      </c>
      <c r="E44" s="79">
        <f t="shared" si="3"/>
        <v>1848364129</v>
      </c>
      <c r="F44" s="79">
        <f t="shared" si="3"/>
        <v>527968344</v>
      </c>
      <c r="G44" s="79">
        <f t="shared" si="3"/>
        <v>6932</v>
      </c>
      <c r="H44" s="80">
        <f t="shared" si="3"/>
        <v>4225339</v>
      </c>
      <c r="I44" s="77" t="s">
        <v>65</v>
      </c>
      <c r="J44" s="78">
        <f t="shared" si="3"/>
        <v>17379</v>
      </c>
      <c r="K44" s="79">
        <f t="shared" si="3"/>
        <v>1669</v>
      </c>
      <c r="L44" s="79">
        <f t="shared" si="3"/>
        <v>19048</v>
      </c>
      <c r="M44" s="79">
        <f t="shared" si="3"/>
        <v>9350313</v>
      </c>
      <c r="N44" s="79">
        <f t="shared" si="3"/>
        <v>6636787</v>
      </c>
      <c r="O44" s="80">
        <f t="shared" si="3"/>
        <v>2713526</v>
      </c>
      <c r="P44" s="77" t="s">
        <v>65</v>
      </c>
      <c r="Q44" s="78">
        <f>SUM(Q23,Q43)</f>
        <v>95553</v>
      </c>
      <c r="R44" s="79">
        <f>SUM(R23,R43)</f>
        <v>9687</v>
      </c>
      <c r="S44" s="79">
        <f>SUM(S23,S43)</f>
        <v>105240</v>
      </c>
      <c r="T44" s="79">
        <f>SUM(T23,T43)</f>
        <v>196404550</v>
      </c>
      <c r="U44" s="79">
        <f>SUM(U23,U43)</f>
        <v>107611729</v>
      </c>
      <c r="V44" s="80">
        <f>T44-U44</f>
        <v>88792821</v>
      </c>
    </row>
    <row r="45" spans="1:22" s="81" customFormat="1" ht="16.5" customHeight="1">
      <c r="A45" s="77" t="s">
        <v>52</v>
      </c>
      <c r="B45" s="158">
        <v>438950</v>
      </c>
      <c r="C45" s="159">
        <v>43182</v>
      </c>
      <c r="D45" s="159">
        <v>482132</v>
      </c>
      <c r="E45" s="159">
        <v>1831187003</v>
      </c>
      <c r="F45" s="159">
        <v>524588117</v>
      </c>
      <c r="G45" s="159">
        <v>9225</v>
      </c>
      <c r="H45" s="160">
        <v>4151505</v>
      </c>
      <c r="I45" s="77" t="s">
        <v>52</v>
      </c>
      <c r="J45" s="161">
        <v>19052</v>
      </c>
      <c r="K45" s="159">
        <v>1786</v>
      </c>
      <c r="L45" s="159">
        <v>20838</v>
      </c>
      <c r="M45" s="159">
        <v>10398865</v>
      </c>
      <c r="N45" s="159">
        <v>7104179</v>
      </c>
      <c r="O45" s="160">
        <v>3294686</v>
      </c>
      <c r="P45" s="77" t="s">
        <v>52</v>
      </c>
      <c r="Q45" s="161">
        <v>96450</v>
      </c>
      <c r="R45" s="159">
        <v>9797</v>
      </c>
      <c r="S45" s="159">
        <v>106247</v>
      </c>
      <c r="T45" s="159">
        <v>197793812</v>
      </c>
      <c r="U45" s="159">
        <v>108374661</v>
      </c>
      <c r="V45" s="160">
        <v>89419151</v>
      </c>
    </row>
    <row r="46" ht="10.5" customHeight="1" hidden="1"/>
    <row r="47" spans="1:16" ht="10.5" customHeight="1" hidden="1">
      <c r="A47" s="1" t="s">
        <v>500</v>
      </c>
      <c r="I47" s="1" t="s">
        <v>500</v>
      </c>
      <c r="P47" s="1" t="s">
        <v>500</v>
      </c>
    </row>
    <row r="48" spans="1:22" ht="10.5" customHeight="1" hidden="1">
      <c r="A48" s="1" t="s">
        <v>529</v>
      </c>
      <c r="B48" s="570" t="s">
        <v>629</v>
      </c>
      <c r="C48" s="570" t="s">
        <v>631</v>
      </c>
      <c r="D48" s="570" t="s">
        <v>632</v>
      </c>
      <c r="E48" s="570" t="s">
        <v>619</v>
      </c>
      <c r="F48" s="570" t="s">
        <v>620</v>
      </c>
      <c r="G48" s="570" t="s">
        <v>633</v>
      </c>
      <c r="H48" s="570" t="s">
        <v>509</v>
      </c>
      <c r="I48" s="1" t="s">
        <v>501</v>
      </c>
      <c r="J48" s="570" t="s">
        <v>629</v>
      </c>
      <c r="K48" s="570" t="s">
        <v>631</v>
      </c>
      <c r="L48" s="570" t="s">
        <v>632</v>
      </c>
      <c r="M48" s="570" t="s">
        <v>619</v>
      </c>
      <c r="N48" s="570" t="s">
        <v>620</v>
      </c>
      <c r="O48" s="570" t="s">
        <v>633</v>
      </c>
      <c r="P48" s="1" t="s">
        <v>501</v>
      </c>
      <c r="Q48" s="570" t="s">
        <v>629</v>
      </c>
      <c r="R48" s="570" t="s">
        <v>631</v>
      </c>
      <c r="S48" s="570" t="s">
        <v>632</v>
      </c>
      <c r="T48" s="570" t="s">
        <v>619</v>
      </c>
      <c r="U48" s="570" t="s">
        <v>620</v>
      </c>
      <c r="V48" s="570" t="s">
        <v>633</v>
      </c>
    </row>
    <row r="49" spans="1:18" ht="10.5" customHeight="1" hidden="1">
      <c r="A49" s="1" t="s">
        <v>530</v>
      </c>
      <c r="B49" s="571" t="s">
        <v>656</v>
      </c>
      <c r="C49" s="206"/>
      <c r="I49" s="1" t="s">
        <v>531</v>
      </c>
      <c r="J49" s="571" t="s">
        <v>656</v>
      </c>
      <c r="K49" s="206"/>
      <c r="P49" s="1" t="s">
        <v>532</v>
      </c>
      <c r="Q49" s="571" t="s">
        <v>656</v>
      </c>
      <c r="R49" s="206"/>
    </row>
    <row r="50" ht="10.5" customHeight="1" hidden="1"/>
    <row r="51" ht="10.5" customHeight="1" hidden="1"/>
    <row r="52" spans="1:22" s="81" customFormat="1" ht="16.5" customHeight="1" hidden="1">
      <c r="A52" s="77" t="s">
        <v>52</v>
      </c>
      <c r="B52" s="158">
        <f>B44</f>
        <v>436081</v>
      </c>
      <c r="C52" s="159">
        <f aca="true" t="shared" si="4" ref="C52:H52">C44</f>
        <v>43323</v>
      </c>
      <c r="D52" s="159">
        <f t="shared" si="4"/>
        <v>479404</v>
      </c>
      <c r="E52" s="159">
        <f t="shared" si="4"/>
        <v>1848364129</v>
      </c>
      <c r="F52" s="159">
        <f t="shared" si="4"/>
        <v>527968344</v>
      </c>
      <c r="G52" s="159">
        <f t="shared" si="4"/>
        <v>6932</v>
      </c>
      <c r="H52" s="160">
        <f t="shared" si="4"/>
        <v>4225339</v>
      </c>
      <c r="I52" s="77" t="s">
        <v>52</v>
      </c>
      <c r="J52" s="161">
        <f aca="true" t="shared" si="5" ref="J52:O52">J44</f>
        <v>17379</v>
      </c>
      <c r="K52" s="159">
        <f t="shared" si="5"/>
        <v>1669</v>
      </c>
      <c r="L52" s="159">
        <f t="shared" si="5"/>
        <v>19048</v>
      </c>
      <c r="M52" s="159">
        <f t="shared" si="5"/>
        <v>9350313</v>
      </c>
      <c r="N52" s="159">
        <f t="shared" si="5"/>
        <v>6636787</v>
      </c>
      <c r="O52" s="160">
        <f t="shared" si="5"/>
        <v>2713526</v>
      </c>
      <c r="P52" s="77" t="s">
        <v>52</v>
      </c>
      <c r="Q52" s="161">
        <f aca="true" t="shared" si="6" ref="Q52:V52">Q44</f>
        <v>95553</v>
      </c>
      <c r="R52" s="159">
        <f t="shared" si="6"/>
        <v>9687</v>
      </c>
      <c r="S52" s="159">
        <f t="shared" si="6"/>
        <v>105240</v>
      </c>
      <c r="T52" s="159">
        <f t="shared" si="6"/>
        <v>196404550</v>
      </c>
      <c r="U52" s="159">
        <f t="shared" si="6"/>
        <v>107611729</v>
      </c>
      <c r="V52" s="160">
        <f t="shared" si="6"/>
        <v>88792821</v>
      </c>
    </row>
    <row r="53" ht="10.5" customHeight="1" hidden="1"/>
    <row r="54" ht="10.5" customHeight="1" hidden="1">
      <c r="A54" s="569" t="s">
        <v>618</v>
      </c>
    </row>
    <row r="55" ht="10.5" customHeight="1" hidden="1"/>
    <row r="56" ht="10.5" customHeight="1" hidden="1"/>
    <row r="57" ht="10.5" customHeight="1" hidden="1"/>
    <row r="58" ht="10.5" customHeight="1" hidden="1"/>
    <row r="59" ht="10.5" customHeight="1" hidden="1"/>
    <row r="60" ht="10.5" customHeight="1" hidden="1"/>
    <row r="61" ht="10.5" customHeight="1" hidden="1"/>
  </sheetData>
  <sheetProtection/>
  <mergeCells count="20">
    <mergeCell ref="B4:D4"/>
    <mergeCell ref="D5:D7"/>
    <mergeCell ref="J4:L4"/>
    <mergeCell ref="J5:J7"/>
    <mergeCell ref="K5:K7"/>
    <mergeCell ref="L5:L7"/>
    <mergeCell ref="E4:E6"/>
    <mergeCell ref="F4:F6"/>
    <mergeCell ref="G4:G6"/>
    <mergeCell ref="H4:H6"/>
    <mergeCell ref="U4:U6"/>
    <mergeCell ref="V4:V6"/>
    <mergeCell ref="M4:M6"/>
    <mergeCell ref="N4:N6"/>
    <mergeCell ref="O4:O6"/>
    <mergeCell ref="T4:T6"/>
    <mergeCell ref="Q4:S4"/>
    <mergeCell ref="Q5:Q7"/>
    <mergeCell ref="R5:R7"/>
    <mergeCell ref="S5:S7"/>
  </mergeCells>
  <printOptions/>
  <pageMargins left="0.5905511811023623" right="0.5905511811023623" top="0.5905511811023623" bottom="0.3937007874015748" header="0.5118110236220472" footer="0.31496062992125984"/>
  <pageSetup firstPageNumber="64" useFirstPageNumber="1" horizontalDpi="600" verticalDpi="600" orientation="portrait" paperSize="9" scale="95" r:id="rId2"/>
  <headerFooter alignWithMargins="0">
    <oddFooter>&amp;C&amp;P</oddFooter>
  </headerFooter>
  <colBreaks count="2" manualBreakCount="2">
    <brk id="8" max="44" man="1"/>
    <brk id="15" max="44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T54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35" sqref="A35"/>
      <selection pane="bottomLeft" activeCell="A1" sqref="A1"/>
    </sheetView>
  </sheetViews>
  <sheetFormatPr defaultColWidth="9.00390625" defaultRowHeight="10.5" customHeight="1"/>
  <cols>
    <col min="1" max="1" width="10.625" style="245" customWidth="1"/>
    <col min="2" max="2" width="6.00390625" style="245" customWidth="1"/>
    <col min="3" max="3" width="8.375" style="245" customWidth="1"/>
    <col min="4" max="4" width="7.50390625" style="245" customWidth="1"/>
    <col min="5" max="5" width="9.375" style="245" customWidth="1"/>
    <col min="6" max="6" width="7.75390625" style="245" customWidth="1"/>
    <col min="7" max="7" width="9.875" style="245" customWidth="1"/>
    <col min="8" max="12" width="8.375" style="245" customWidth="1"/>
    <col min="13" max="13" width="10.625" style="245" customWidth="1"/>
    <col min="14" max="14" width="11.00390625" style="245" customWidth="1"/>
    <col min="15" max="15" width="10.375" style="245" customWidth="1"/>
    <col min="16" max="20" width="10.125" style="245" customWidth="1"/>
    <col min="21" max="21" width="10.625" style="245" customWidth="1"/>
    <col min="22" max="23" width="12.625" style="245" customWidth="1"/>
    <col min="24" max="29" width="9.25390625" style="245" customWidth="1"/>
    <col min="30" max="30" width="10.625" style="245" customWidth="1"/>
    <col min="31" max="34" width="7.25390625" style="245" customWidth="1"/>
    <col min="35" max="35" width="8.375" style="245" customWidth="1"/>
    <col min="36" max="39" width="13.00390625" style="245" customWidth="1"/>
    <col min="40" max="40" width="10.625" style="245" customWidth="1"/>
    <col min="41" max="46" width="13.375" style="245" customWidth="1"/>
    <col min="47" max="16384" width="9.00390625" style="245" customWidth="1"/>
  </cols>
  <sheetData>
    <row r="1" spans="1:40" s="539" customFormat="1" ht="15" customHeight="1">
      <c r="A1" s="539" t="str">
        <f>'設定用'!A11</f>
        <v>第７表　令和４年度分に係る所得控除等の人員等の状況</v>
      </c>
      <c r="M1" s="539" t="str">
        <f>A1&amp;"（つづき）"</f>
        <v>第７表　令和４年度分に係る所得控除等の人員等の状況（つづき）</v>
      </c>
      <c r="U1" s="539" t="str">
        <f>M1</f>
        <v>第７表　令和４年度分に係る所得控除等の人員等の状況（つづき）</v>
      </c>
      <c r="AD1" s="539" t="str">
        <f>U1</f>
        <v>第７表　令和４年度分に係る所得控除等の人員等の状況（つづき）</v>
      </c>
      <c r="AN1" s="539" t="str">
        <f>AD1</f>
        <v>第７表　令和４年度分に係る所得控除等の人員等の状況（つづき）</v>
      </c>
    </row>
    <row r="3" spans="12:46" s="360" customFormat="1" ht="15" customHeight="1">
      <c r="L3" s="542" t="s">
        <v>17</v>
      </c>
      <c r="Q3" s="542"/>
      <c r="T3" s="542" t="s">
        <v>17</v>
      </c>
      <c r="W3" s="542"/>
      <c r="AC3" s="542" t="s">
        <v>17</v>
      </c>
      <c r="AM3" s="542" t="s">
        <v>17</v>
      </c>
      <c r="AR3" s="542"/>
      <c r="AS3" s="542"/>
      <c r="AT3" s="542" t="s">
        <v>17</v>
      </c>
    </row>
    <row r="4" spans="1:46" s="244" customFormat="1" ht="15" customHeight="1">
      <c r="A4" s="184" t="s">
        <v>246</v>
      </c>
      <c r="B4" s="816" t="s">
        <v>384</v>
      </c>
      <c r="C4" s="817"/>
      <c r="D4" s="817"/>
      <c r="E4" s="817"/>
      <c r="F4" s="817"/>
      <c r="G4" s="817"/>
      <c r="H4" s="817"/>
      <c r="I4" s="817"/>
      <c r="J4" s="817"/>
      <c r="K4" s="817"/>
      <c r="L4" s="818"/>
      <c r="M4" s="184" t="s">
        <v>81</v>
      </c>
      <c r="N4" s="816" t="s">
        <v>385</v>
      </c>
      <c r="O4" s="817"/>
      <c r="P4" s="817"/>
      <c r="Q4" s="817"/>
      <c r="R4" s="817"/>
      <c r="S4" s="817"/>
      <c r="T4" s="818"/>
      <c r="U4" s="184" t="s">
        <v>81</v>
      </c>
      <c r="V4" s="816" t="s">
        <v>397</v>
      </c>
      <c r="W4" s="817"/>
      <c r="X4" s="817"/>
      <c r="Y4" s="817"/>
      <c r="Z4" s="817"/>
      <c r="AA4" s="817"/>
      <c r="AB4" s="817"/>
      <c r="AC4" s="818"/>
      <c r="AD4" s="184" t="s">
        <v>81</v>
      </c>
      <c r="AE4" s="696" t="s">
        <v>87</v>
      </c>
      <c r="AF4" s="697"/>
      <c r="AG4" s="697"/>
      <c r="AH4" s="697"/>
      <c r="AI4" s="704" t="s">
        <v>88</v>
      </c>
      <c r="AJ4" s="798" t="s">
        <v>445</v>
      </c>
      <c r="AK4" s="798"/>
      <c r="AL4" s="798" t="s">
        <v>446</v>
      </c>
      <c r="AM4" s="799"/>
      <c r="AN4" s="184" t="s">
        <v>81</v>
      </c>
      <c r="AO4" s="803" t="s">
        <v>280</v>
      </c>
      <c r="AP4" s="804"/>
      <c r="AQ4" s="804"/>
      <c r="AR4" s="804"/>
      <c r="AS4" s="804"/>
      <c r="AT4" s="805"/>
    </row>
    <row r="5" spans="1:46" s="244" customFormat="1" ht="15" customHeight="1">
      <c r="A5" s="185"/>
      <c r="B5" s="821" t="s">
        <v>432</v>
      </c>
      <c r="C5" s="820" t="s">
        <v>433</v>
      </c>
      <c r="D5" s="408"/>
      <c r="E5" s="700" t="s">
        <v>585</v>
      </c>
      <c r="F5" s="800" t="s">
        <v>434</v>
      </c>
      <c r="G5" s="820" t="s">
        <v>586</v>
      </c>
      <c r="H5" s="363"/>
      <c r="I5" s="363"/>
      <c r="J5" s="363"/>
      <c r="K5" s="363"/>
      <c r="L5" s="364"/>
      <c r="M5" s="185"/>
      <c r="N5" s="824" t="s">
        <v>436</v>
      </c>
      <c r="O5" s="363"/>
      <c r="P5" s="691" t="s">
        <v>437</v>
      </c>
      <c r="Q5" s="691"/>
      <c r="R5" s="734" t="s">
        <v>438</v>
      </c>
      <c r="S5" s="825" t="s">
        <v>728</v>
      </c>
      <c r="T5" s="705" t="s">
        <v>439</v>
      </c>
      <c r="U5" s="185"/>
      <c r="V5" s="690" t="s">
        <v>440</v>
      </c>
      <c r="W5" s="691"/>
      <c r="X5" s="692" t="s">
        <v>441</v>
      </c>
      <c r="Y5" s="691" t="s">
        <v>443</v>
      </c>
      <c r="Z5" s="691"/>
      <c r="AA5" s="691"/>
      <c r="AB5" s="691"/>
      <c r="AC5" s="779" t="s">
        <v>89</v>
      </c>
      <c r="AD5" s="185"/>
      <c r="AE5" s="698" t="s">
        <v>92</v>
      </c>
      <c r="AF5" s="700"/>
      <c r="AG5" s="700" t="s">
        <v>444</v>
      </c>
      <c r="AH5" s="700"/>
      <c r="AI5" s="705"/>
      <c r="AJ5" s="800"/>
      <c r="AK5" s="800"/>
      <c r="AL5" s="800"/>
      <c r="AM5" s="801"/>
      <c r="AN5" s="185"/>
      <c r="AO5" s="806"/>
      <c r="AP5" s="807"/>
      <c r="AQ5" s="807"/>
      <c r="AR5" s="807"/>
      <c r="AS5" s="807"/>
      <c r="AT5" s="808"/>
    </row>
    <row r="6" spans="1:46" s="360" customFormat="1" ht="15" customHeight="1">
      <c r="A6" s="359"/>
      <c r="B6" s="822"/>
      <c r="C6" s="691"/>
      <c r="D6" s="800" t="s">
        <v>533</v>
      </c>
      <c r="E6" s="700"/>
      <c r="F6" s="800"/>
      <c r="G6" s="700"/>
      <c r="H6" s="700" t="s">
        <v>386</v>
      </c>
      <c r="I6" s="700" t="s">
        <v>387</v>
      </c>
      <c r="J6" s="700" t="s">
        <v>435</v>
      </c>
      <c r="K6" s="700" t="s">
        <v>388</v>
      </c>
      <c r="L6" s="705" t="s">
        <v>389</v>
      </c>
      <c r="M6" s="359"/>
      <c r="N6" s="698"/>
      <c r="O6" s="820" t="s">
        <v>390</v>
      </c>
      <c r="P6" s="734" t="s">
        <v>247</v>
      </c>
      <c r="Q6" s="825" t="s">
        <v>90</v>
      </c>
      <c r="R6" s="735"/>
      <c r="S6" s="826"/>
      <c r="T6" s="795"/>
      <c r="U6" s="359"/>
      <c r="V6" s="748" t="s">
        <v>391</v>
      </c>
      <c r="W6" s="734" t="s">
        <v>91</v>
      </c>
      <c r="X6" s="830"/>
      <c r="Y6" s="691" t="s">
        <v>248</v>
      </c>
      <c r="Z6" s="700" t="s">
        <v>442</v>
      </c>
      <c r="AA6" s="700" t="s">
        <v>394</v>
      </c>
      <c r="AB6" s="700" t="s">
        <v>395</v>
      </c>
      <c r="AC6" s="780"/>
      <c r="AD6" s="359"/>
      <c r="AE6" s="698"/>
      <c r="AF6" s="700"/>
      <c r="AG6" s="700"/>
      <c r="AH6" s="700"/>
      <c r="AI6" s="705"/>
      <c r="AJ6" s="800"/>
      <c r="AK6" s="800"/>
      <c r="AL6" s="800"/>
      <c r="AM6" s="801"/>
      <c r="AN6" s="359"/>
      <c r="AO6" s="809"/>
      <c r="AP6" s="810"/>
      <c r="AQ6" s="810"/>
      <c r="AR6" s="810"/>
      <c r="AS6" s="810"/>
      <c r="AT6" s="811"/>
    </row>
    <row r="7" spans="1:46" s="360" customFormat="1" ht="15" customHeight="1">
      <c r="A7" s="359"/>
      <c r="B7" s="822"/>
      <c r="C7" s="691"/>
      <c r="D7" s="800"/>
      <c r="E7" s="700"/>
      <c r="F7" s="800"/>
      <c r="G7" s="700"/>
      <c r="H7" s="700"/>
      <c r="I7" s="700"/>
      <c r="J7" s="700"/>
      <c r="K7" s="700"/>
      <c r="L7" s="705"/>
      <c r="M7" s="359"/>
      <c r="N7" s="698"/>
      <c r="O7" s="820"/>
      <c r="P7" s="828"/>
      <c r="Q7" s="826"/>
      <c r="R7" s="735"/>
      <c r="S7" s="826"/>
      <c r="T7" s="795"/>
      <c r="U7" s="359"/>
      <c r="V7" s="749"/>
      <c r="W7" s="735"/>
      <c r="X7" s="830"/>
      <c r="Y7" s="691"/>
      <c r="Z7" s="691"/>
      <c r="AA7" s="700"/>
      <c r="AB7" s="691"/>
      <c r="AC7" s="780"/>
      <c r="AD7" s="359"/>
      <c r="AE7" s="690" t="s">
        <v>248</v>
      </c>
      <c r="AF7" s="691" t="s">
        <v>396</v>
      </c>
      <c r="AG7" s="691" t="s">
        <v>248</v>
      </c>
      <c r="AH7" s="691" t="s">
        <v>396</v>
      </c>
      <c r="AI7" s="705"/>
      <c r="AJ7" s="748" t="s">
        <v>190</v>
      </c>
      <c r="AK7" s="740" t="s">
        <v>542</v>
      </c>
      <c r="AL7" s="734" t="s">
        <v>92</v>
      </c>
      <c r="AM7" s="779" t="s">
        <v>543</v>
      </c>
      <c r="AN7" s="359"/>
      <c r="AO7" s="751" t="s">
        <v>333</v>
      </c>
      <c r="AP7" s="740" t="s">
        <v>447</v>
      </c>
      <c r="AQ7" s="740" t="s">
        <v>544</v>
      </c>
      <c r="AR7" s="740" t="s">
        <v>334</v>
      </c>
      <c r="AS7" s="740" t="s">
        <v>448</v>
      </c>
      <c r="AT7" s="779" t="s">
        <v>545</v>
      </c>
    </row>
    <row r="8" spans="1:46" s="360" customFormat="1" ht="64.5" customHeight="1">
      <c r="A8" s="361" t="s">
        <v>93</v>
      </c>
      <c r="B8" s="823"/>
      <c r="C8" s="702"/>
      <c r="D8" s="819"/>
      <c r="E8" s="701"/>
      <c r="F8" s="819"/>
      <c r="G8" s="701"/>
      <c r="H8" s="701"/>
      <c r="I8" s="701"/>
      <c r="J8" s="701"/>
      <c r="K8" s="701"/>
      <c r="L8" s="706"/>
      <c r="M8" s="361" t="s">
        <v>93</v>
      </c>
      <c r="N8" s="699"/>
      <c r="O8" s="832"/>
      <c r="P8" s="829"/>
      <c r="Q8" s="827"/>
      <c r="R8" s="812"/>
      <c r="S8" s="827"/>
      <c r="T8" s="796"/>
      <c r="U8" s="361" t="s">
        <v>93</v>
      </c>
      <c r="V8" s="365" t="s">
        <v>392</v>
      </c>
      <c r="W8" s="366" t="s">
        <v>393</v>
      </c>
      <c r="X8" s="831"/>
      <c r="Y8" s="702"/>
      <c r="Z8" s="702"/>
      <c r="AA8" s="701"/>
      <c r="AB8" s="702"/>
      <c r="AC8" s="813"/>
      <c r="AD8" s="361" t="s">
        <v>93</v>
      </c>
      <c r="AE8" s="815"/>
      <c r="AF8" s="702"/>
      <c r="AG8" s="702"/>
      <c r="AH8" s="702"/>
      <c r="AI8" s="706"/>
      <c r="AJ8" s="797"/>
      <c r="AK8" s="709"/>
      <c r="AL8" s="812"/>
      <c r="AM8" s="802"/>
      <c r="AN8" s="361" t="s">
        <v>93</v>
      </c>
      <c r="AO8" s="814"/>
      <c r="AP8" s="709"/>
      <c r="AQ8" s="709"/>
      <c r="AR8" s="709"/>
      <c r="AS8" s="709"/>
      <c r="AT8" s="813"/>
    </row>
    <row r="9" spans="1:46" s="244" customFormat="1" ht="16.5" customHeight="1">
      <c r="A9" s="273" t="s">
        <v>34</v>
      </c>
      <c r="B9" s="341">
        <v>9</v>
      </c>
      <c r="C9" s="343">
        <v>12892</v>
      </c>
      <c r="D9" s="343">
        <v>51</v>
      </c>
      <c r="E9" s="343">
        <v>134521</v>
      </c>
      <c r="F9" s="343">
        <v>8652</v>
      </c>
      <c r="G9" s="343">
        <v>103094</v>
      </c>
      <c r="H9" s="343">
        <v>79563</v>
      </c>
      <c r="I9" s="343">
        <v>8762</v>
      </c>
      <c r="J9" s="343">
        <v>87280</v>
      </c>
      <c r="K9" s="343">
        <v>39604</v>
      </c>
      <c r="L9" s="342">
        <v>11908</v>
      </c>
      <c r="M9" s="273" t="s">
        <v>34</v>
      </c>
      <c r="N9" s="341">
        <v>26893</v>
      </c>
      <c r="O9" s="493">
        <v>701</v>
      </c>
      <c r="P9" s="488">
        <v>3231</v>
      </c>
      <c r="Q9" s="343">
        <v>2267</v>
      </c>
      <c r="R9" s="488">
        <v>1209</v>
      </c>
      <c r="S9" s="344">
        <v>2113</v>
      </c>
      <c r="T9" s="342">
        <v>5</v>
      </c>
      <c r="U9" s="273" t="s">
        <v>34</v>
      </c>
      <c r="V9" s="341">
        <v>17533</v>
      </c>
      <c r="W9" s="343">
        <v>5488</v>
      </c>
      <c r="X9" s="344">
        <v>6728</v>
      </c>
      <c r="Y9" s="343">
        <v>9540</v>
      </c>
      <c r="Z9" s="343">
        <v>5738</v>
      </c>
      <c r="AA9" s="343">
        <v>1297</v>
      </c>
      <c r="AB9" s="343">
        <v>2893</v>
      </c>
      <c r="AC9" s="342">
        <v>999</v>
      </c>
      <c r="AD9" s="273" t="s">
        <v>34</v>
      </c>
      <c r="AE9" s="256">
        <v>1636</v>
      </c>
      <c r="AF9" s="254">
        <v>976</v>
      </c>
      <c r="AG9" s="254">
        <v>1712</v>
      </c>
      <c r="AH9" s="254">
        <v>1347</v>
      </c>
      <c r="AI9" s="255">
        <v>2</v>
      </c>
      <c r="AJ9" s="254">
        <v>1694</v>
      </c>
      <c r="AK9" s="254">
        <v>1993637</v>
      </c>
      <c r="AL9" s="254">
        <v>12</v>
      </c>
      <c r="AM9" s="255">
        <v>2945</v>
      </c>
      <c r="AN9" s="273" t="s">
        <v>34</v>
      </c>
      <c r="AO9" s="256">
        <v>1445</v>
      </c>
      <c r="AP9" s="257">
        <v>7001</v>
      </c>
      <c r="AQ9" s="257">
        <v>11484</v>
      </c>
      <c r="AR9" s="257">
        <v>33</v>
      </c>
      <c r="AS9" s="257">
        <v>907</v>
      </c>
      <c r="AT9" s="255">
        <v>334</v>
      </c>
    </row>
    <row r="10" spans="1:46" s="244" customFormat="1" ht="16.5" customHeight="1">
      <c r="A10" s="275" t="s">
        <v>35</v>
      </c>
      <c r="B10" s="338">
        <v>0</v>
      </c>
      <c r="C10" s="339">
        <v>1598</v>
      </c>
      <c r="D10" s="339">
        <v>6</v>
      </c>
      <c r="E10" s="339">
        <v>19825</v>
      </c>
      <c r="F10" s="339">
        <v>1047</v>
      </c>
      <c r="G10" s="339">
        <v>15577</v>
      </c>
      <c r="H10" s="339">
        <v>12288</v>
      </c>
      <c r="I10" s="339">
        <v>1268</v>
      </c>
      <c r="J10" s="339">
        <v>13380</v>
      </c>
      <c r="K10" s="339">
        <v>5890</v>
      </c>
      <c r="L10" s="340">
        <v>1215</v>
      </c>
      <c r="M10" s="275" t="s">
        <v>35</v>
      </c>
      <c r="N10" s="338">
        <v>4983</v>
      </c>
      <c r="O10" s="339">
        <v>197</v>
      </c>
      <c r="P10" s="489">
        <v>278</v>
      </c>
      <c r="Q10" s="339">
        <v>307</v>
      </c>
      <c r="R10" s="489">
        <v>215</v>
      </c>
      <c r="S10" s="345">
        <v>346</v>
      </c>
      <c r="T10" s="340">
        <v>1</v>
      </c>
      <c r="U10" s="275" t="s">
        <v>35</v>
      </c>
      <c r="V10" s="338">
        <v>2405</v>
      </c>
      <c r="W10" s="339">
        <v>782</v>
      </c>
      <c r="X10" s="345">
        <v>1023</v>
      </c>
      <c r="Y10" s="339">
        <v>1429</v>
      </c>
      <c r="Z10" s="339">
        <v>725</v>
      </c>
      <c r="AA10" s="339">
        <v>213</v>
      </c>
      <c r="AB10" s="339">
        <v>1099</v>
      </c>
      <c r="AC10" s="340">
        <v>153</v>
      </c>
      <c r="AD10" s="275" t="s">
        <v>35</v>
      </c>
      <c r="AE10" s="251">
        <v>116</v>
      </c>
      <c r="AF10" s="252">
        <v>116</v>
      </c>
      <c r="AG10" s="252">
        <v>168</v>
      </c>
      <c r="AH10" s="252">
        <v>194</v>
      </c>
      <c r="AI10" s="258">
        <v>0</v>
      </c>
      <c r="AJ10" s="252">
        <v>578</v>
      </c>
      <c r="AK10" s="252">
        <v>190313</v>
      </c>
      <c r="AL10" s="252">
        <v>2</v>
      </c>
      <c r="AM10" s="258">
        <v>282</v>
      </c>
      <c r="AN10" s="275" t="s">
        <v>35</v>
      </c>
      <c r="AO10" s="251">
        <v>569</v>
      </c>
      <c r="AP10" s="253">
        <v>1124</v>
      </c>
      <c r="AQ10" s="253">
        <v>678</v>
      </c>
      <c r="AR10" s="253">
        <v>0</v>
      </c>
      <c r="AS10" s="253">
        <v>67</v>
      </c>
      <c r="AT10" s="258">
        <v>22</v>
      </c>
    </row>
    <row r="11" spans="1:46" s="244" customFormat="1" ht="16.5" customHeight="1">
      <c r="A11" s="275" t="s">
        <v>36</v>
      </c>
      <c r="B11" s="338">
        <v>2</v>
      </c>
      <c r="C11" s="339">
        <v>1226</v>
      </c>
      <c r="D11" s="339">
        <v>5</v>
      </c>
      <c r="E11" s="339">
        <v>14577</v>
      </c>
      <c r="F11" s="339">
        <v>662</v>
      </c>
      <c r="G11" s="339">
        <v>11828</v>
      </c>
      <c r="H11" s="339">
        <v>9039</v>
      </c>
      <c r="I11" s="339">
        <v>1166</v>
      </c>
      <c r="J11" s="339">
        <v>10230</v>
      </c>
      <c r="K11" s="339">
        <v>4576</v>
      </c>
      <c r="L11" s="340">
        <v>1132</v>
      </c>
      <c r="M11" s="275" t="s">
        <v>36</v>
      </c>
      <c r="N11" s="338">
        <v>4327</v>
      </c>
      <c r="O11" s="339">
        <v>208</v>
      </c>
      <c r="P11" s="489">
        <v>313</v>
      </c>
      <c r="Q11" s="339">
        <v>238</v>
      </c>
      <c r="R11" s="489">
        <v>193</v>
      </c>
      <c r="S11" s="345">
        <v>228</v>
      </c>
      <c r="T11" s="340">
        <v>0</v>
      </c>
      <c r="U11" s="275" t="s">
        <v>36</v>
      </c>
      <c r="V11" s="338">
        <v>1391</v>
      </c>
      <c r="W11" s="339">
        <v>585</v>
      </c>
      <c r="X11" s="345">
        <v>732</v>
      </c>
      <c r="Y11" s="339">
        <v>1105</v>
      </c>
      <c r="Z11" s="339">
        <v>533</v>
      </c>
      <c r="AA11" s="339">
        <v>176</v>
      </c>
      <c r="AB11" s="339">
        <v>1192</v>
      </c>
      <c r="AC11" s="340">
        <v>148</v>
      </c>
      <c r="AD11" s="275" t="s">
        <v>36</v>
      </c>
      <c r="AE11" s="251">
        <v>121</v>
      </c>
      <c r="AF11" s="252">
        <v>61</v>
      </c>
      <c r="AG11" s="252">
        <v>199</v>
      </c>
      <c r="AH11" s="252">
        <v>183</v>
      </c>
      <c r="AI11" s="258">
        <v>0</v>
      </c>
      <c r="AJ11" s="252">
        <v>180</v>
      </c>
      <c r="AK11" s="252">
        <v>71439</v>
      </c>
      <c r="AL11" s="252">
        <v>0</v>
      </c>
      <c r="AM11" s="258">
        <v>0</v>
      </c>
      <c r="AN11" s="275" t="s">
        <v>36</v>
      </c>
      <c r="AO11" s="251">
        <v>169</v>
      </c>
      <c r="AP11" s="253">
        <v>811</v>
      </c>
      <c r="AQ11" s="253">
        <v>448</v>
      </c>
      <c r="AR11" s="253">
        <v>0</v>
      </c>
      <c r="AS11" s="253">
        <v>71</v>
      </c>
      <c r="AT11" s="258">
        <v>19</v>
      </c>
    </row>
    <row r="12" spans="1:46" s="244" customFormat="1" ht="16.5" customHeight="1">
      <c r="A12" s="275" t="s">
        <v>37</v>
      </c>
      <c r="B12" s="338">
        <v>3</v>
      </c>
      <c r="C12" s="339">
        <v>3637</v>
      </c>
      <c r="D12" s="339">
        <v>14</v>
      </c>
      <c r="E12" s="339">
        <v>41598</v>
      </c>
      <c r="F12" s="339">
        <v>2261</v>
      </c>
      <c r="G12" s="339">
        <v>33336</v>
      </c>
      <c r="H12" s="339">
        <v>25789</v>
      </c>
      <c r="I12" s="339">
        <v>3059</v>
      </c>
      <c r="J12" s="339">
        <v>28745</v>
      </c>
      <c r="K12" s="339">
        <v>12987</v>
      </c>
      <c r="L12" s="340">
        <v>3562</v>
      </c>
      <c r="M12" s="275" t="s">
        <v>37</v>
      </c>
      <c r="N12" s="338">
        <v>9155</v>
      </c>
      <c r="O12" s="339">
        <v>495</v>
      </c>
      <c r="P12" s="489">
        <v>745</v>
      </c>
      <c r="Q12" s="339">
        <v>574</v>
      </c>
      <c r="R12" s="489">
        <v>382</v>
      </c>
      <c r="S12" s="345">
        <v>690</v>
      </c>
      <c r="T12" s="340">
        <v>2</v>
      </c>
      <c r="U12" s="275" t="s">
        <v>37</v>
      </c>
      <c r="V12" s="338">
        <v>4195</v>
      </c>
      <c r="W12" s="339">
        <v>1285</v>
      </c>
      <c r="X12" s="345">
        <v>2176</v>
      </c>
      <c r="Y12" s="339">
        <v>2968</v>
      </c>
      <c r="Z12" s="339">
        <v>1529</v>
      </c>
      <c r="AA12" s="339">
        <v>461</v>
      </c>
      <c r="AB12" s="339">
        <v>2807</v>
      </c>
      <c r="AC12" s="340">
        <v>342</v>
      </c>
      <c r="AD12" s="275" t="s">
        <v>37</v>
      </c>
      <c r="AE12" s="251">
        <v>292</v>
      </c>
      <c r="AF12" s="252">
        <v>158</v>
      </c>
      <c r="AG12" s="252">
        <v>471</v>
      </c>
      <c r="AH12" s="252">
        <v>425</v>
      </c>
      <c r="AI12" s="258">
        <v>1</v>
      </c>
      <c r="AJ12" s="252">
        <v>457</v>
      </c>
      <c r="AK12" s="252">
        <v>261773</v>
      </c>
      <c r="AL12" s="252">
        <v>4</v>
      </c>
      <c r="AM12" s="258">
        <v>1768</v>
      </c>
      <c r="AN12" s="275" t="s">
        <v>37</v>
      </c>
      <c r="AO12" s="251">
        <v>376</v>
      </c>
      <c r="AP12" s="253">
        <v>2333</v>
      </c>
      <c r="AQ12" s="253">
        <v>2034</v>
      </c>
      <c r="AR12" s="253">
        <v>10</v>
      </c>
      <c r="AS12" s="253">
        <v>207</v>
      </c>
      <c r="AT12" s="258">
        <v>76</v>
      </c>
    </row>
    <row r="13" spans="1:46" s="244" customFormat="1" ht="16.5" customHeight="1">
      <c r="A13" s="275" t="s">
        <v>38</v>
      </c>
      <c r="B13" s="338">
        <v>4</v>
      </c>
      <c r="C13" s="339">
        <v>3343</v>
      </c>
      <c r="D13" s="339">
        <v>15</v>
      </c>
      <c r="E13" s="339">
        <v>44696</v>
      </c>
      <c r="F13" s="339">
        <v>3397</v>
      </c>
      <c r="G13" s="339">
        <v>35102</v>
      </c>
      <c r="H13" s="339">
        <v>27510</v>
      </c>
      <c r="I13" s="339">
        <v>3399</v>
      </c>
      <c r="J13" s="339">
        <v>30386</v>
      </c>
      <c r="K13" s="339">
        <v>13012</v>
      </c>
      <c r="L13" s="340">
        <v>3521</v>
      </c>
      <c r="M13" s="275" t="s">
        <v>38</v>
      </c>
      <c r="N13" s="338">
        <v>9437</v>
      </c>
      <c r="O13" s="339">
        <v>289</v>
      </c>
      <c r="P13" s="489">
        <v>707</v>
      </c>
      <c r="Q13" s="339">
        <v>538</v>
      </c>
      <c r="R13" s="489">
        <v>294</v>
      </c>
      <c r="S13" s="345">
        <v>720</v>
      </c>
      <c r="T13" s="340">
        <v>2</v>
      </c>
      <c r="U13" s="275" t="s">
        <v>38</v>
      </c>
      <c r="V13" s="338">
        <v>5185</v>
      </c>
      <c r="W13" s="339">
        <v>1179</v>
      </c>
      <c r="X13" s="345">
        <v>2274</v>
      </c>
      <c r="Y13" s="339">
        <v>3195</v>
      </c>
      <c r="Z13" s="339">
        <v>1683</v>
      </c>
      <c r="AA13" s="339">
        <v>422</v>
      </c>
      <c r="AB13" s="339">
        <v>1905</v>
      </c>
      <c r="AC13" s="340">
        <v>304</v>
      </c>
      <c r="AD13" s="275" t="s">
        <v>38</v>
      </c>
      <c r="AE13" s="251">
        <v>300</v>
      </c>
      <c r="AF13" s="252">
        <v>162</v>
      </c>
      <c r="AG13" s="252">
        <v>428</v>
      </c>
      <c r="AH13" s="252">
        <v>391</v>
      </c>
      <c r="AI13" s="258">
        <v>0</v>
      </c>
      <c r="AJ13" s="252">
        <v>472</v>
      </c>
      <c r="AK13" s="252">
        <v>281858</v>
      </c>
      <c r="AL13" s="252">
        <v>4</v>
      </c>
      <c r="AM13" s="258">
        <v>3911</v>
      </c>
      <c r="AN13" s="275" t="s">
        <v>38</v>
      </c>
      <c r="AO13" s="251">
        <v>406</v>
      </c>
      <c r="AP13" s="253">
        <v>2641</v>
      </c>
      <c r="AQ13" s="253">
        <v>2727</v>
      </c>
      <c r="AR13" s="253">
        <v>14</v>
      </c>
      <c r="AS13" s="253">
        <v>206</v>
      </c>
      <c r="AT13" s="258">
        <v>81</v>
      </c>
    </row>
    <row r="14" spans="1:46" s="244" customFormat="1" ht="16.5" customHeight="1">
      <c r="A14" s="275" t="s">
        <v>39</v>
      </c>
      <c r="B14" s="338">
        <v>0</v>
      </c>
      <c r="C14" s="339">
        <v>1117</v>
      </c>
      <c r="D14" s="339">
        <v>4</v>
      </c>
      <c r="E14" s="339">
        <v>13852</v>
      </c>
      <c r="F14" s="339">
        <v>742</v>
      </c>
      <c r="G14" s="339">
        <v>10880</v>
      </c>
      <c r="H14" s="339">
        <v>8211</v>
      </c>
      <c r="I14" s="339">
        <v>754</v>
      </c>
      <c r="J14" s="339">
        <v>9133</v>
      </c>
      <c r="K14" s="339">
        <v>4293</v>
      </c>
      <c r="L14" s="340">
        <v>864</v>
      </c>
      <c r="M14" s="275" t="s">
        <v>39</v>
      </c>
      <c r="N14" s="338">
        <v>3122</v>
      </c>
      <c r="O14" s="339">
        <v>149</v>
      </c>
      <c r="P14" s="489">
        <v>250</v>
      </c>
      <c r="Q14" s="339">
        <v>222</v>
      </c>
      <c r="R14" s="489">
        <v>121</v>
      </c>
      <c r="S14" s="345">
        <v>258</v>
      </c>
      <c r="T14" s="340">
        <v>0</v>
      </c>
      <c r="U14" s="275" t="s">
        <v>39</v>
      </c>
      <c r="V14" s="338">
        <v>1673</v>
      </c>
      <c r="W14" s="339">
        <v>393</v>
      </c>
      <c r="X14" s="345">
        <v>890</v>
      </c>
      <c r="Y14" s="339">
        <v>1103</v>
      </c>
      <c r="Z14" s="339">
        <v>558</v>
      </c>
      <c r="AA14" s="339">
        <v>200</v>
      </c>
      <c r="AB14" s="339">
        <v>863</v>
      </c>
      <c r="AC14" s="340">
        <v>130</v>
      </c>
      <c r="AD14" s="275" t="s">
        <v>39</v>
      </c>
      <c r="AE14" s="251">
        <v>103</v>
      </c>
      <c r="AF14" s="252">
        <v>58</v>
      </c>
      <c r="AG14" s="252">
        <v>158</v>
      </c>
      <c r="AH14" s="252">
        <v>170</v>
      </c>
      <c r="AI14" s="258">
        <v>0</v>
      </c>
      <c r="AJ14" s="252">
        <v>128</v>
      </c>
      <c r="AK14" s="252">
        <v>196204</v>
      </c>
      <c r="AL14" s="252">
        <v>1</v>
      </c>
      <c r="AM14" s="258">
        <v>11</v>
      </c>
      <c r="AN14" s="275" t="s">
        <v>39</v>
      </c>
      <c r="AO14" s="251">
        <v>117</v>
      </c>
      <c r="AP14" s="253">
        <v>620</v>
      </c>
      <c r="AQ14" s="253">
        <v>535</v>
      </c>
      <c r="AR14" s="253">
        <v>1</v>
      </c>
      <c r="AS14" s="253">
        <v>47</v>
      </c>
      <c r="AT14" s="258">
        <v>17</v>
      </c>
    </row>
    <row r="15" spans="1:46" s="244" customFormat="1" ht="16.5" customHeight="1">
      <c r="A15" s="275" t="s">
        <v>40</v>
      </c>
      <c r="B15" s="338">
        <v>2</v>
      </c>
      <c r="C15" s="339">
        <v>1285</v>
      </c>
      <c r="D15" s="339">
        <v>4</v>
      </c>
      <c r="E15" s="339">
        <v>10186</v>
      </c>
      <c r="F15" s="339">
        <v>552</v>
      </c>
      <c r="G15" s="339">
        <v>8439</v>
      </c>
      <c r="H15" s="339">
        <v>6498</v>
      </c>
      <c r="I15" s="339">
        <v>856</v>
      </c>
      <c r="J15" s="339">
        <v>7246</v>
      </c>
      <c r="K15" s="339">
        <v>3300</v>
      </c>
      <c r="L15" s="340">
        <v>723</v>
      </c>
      <c r="M15" s="275" t="s">
        <v>40</v>
      </c>
      <c r="N15" s="338">
        <v>2461</v>
      </c>
      <c r="O15" s="339">
        <v>213</v>
      </c>
      <c r="P15" s="489">
        <v>239</v>
      </c>
      <c r="Q15" s="339">
        <v>167</v>
      </c>
      <c r="R15" s="489">
        <v>123</v>
      </c>
      <c r="S15" s="345">
        <v>159</v>
      </c>
      <c r="T15" s="340">
        <v>0</v>
      </c>
      <c r="U15" s="275" t="s">
        <v>40</v>
      </c>
      <c r="V15" s="338">
        <v>862</v>
      </c>
      <c r="W15" s="339">
        <v>322</v>
      </c>
      <c r="X15" s="345">
        <v>640</v>
      </c>
      <c r="Y15" s="339">
        <v>806</v>
      </c>
      <c r="Z15" s="339">
        <v>337</v>
      </c>
      <c r="AA15" s="339">
        <v>154</v>
      </c>
      <c r="AB15" s="339">
        <v>1146</v>
      </c>
      <c r="AC15" s="340">
        <v>99</v>
      </c>
      <c r="AD15" s="275" t="s">
        <v>40</v>
      </c>
      <c r="AE15" s="251">
        <v>90</v>
      </c>
      <c r="AF15" s="252">
        <v>43</v>
      </c>
      <c r="AG15" s="252">
        <v>158</v>
      </c>
      <c r="AH15" s="252">
        <v>124</v>
      </c>
      <c r="AI15" s="258">
        <v>0</v>
      </c>
      <c r="AJ15" s="252">
        <v>113</v>
      </c>
      <c r="AK15" s="252">
        <v>90565</v>
      </c>
      <c r="AL15" s="252">
        <v>1</v>
      </c>
      <c r="AM15" s="258">
        <v>0</v>
      </c>
      <c r="AN15" s="275" t="s">
        <v>40</v>
      </c>
      <c r="AO15" s="251">
        <v>105</v>
      </c>
      <c r="AP15" s="253">
        <v>440</v>
      </c>
      <c r="AQ15" s="253">
        <v>373</v>
      </c>
      <c r="AR15" s="253">
        <v>1</v>
      </c>
      <c r="AS15" s="253">
        <v>47</v>
      </c>
      <c r="AT15" s="258">
        <v>20</v>
      </c>
    </row>
    <row r="16" spans="1:46" s="244" customFormat="1" ht="16.5" customHeight="1">
      <c r="A16" s="275" t="s">
        <v>41</v>
      </c>
      <c r="B16" s="338">
        <v>13</v>
      </c>
      <c r="C16" s="339">
        <v>4621</v>
      </c>
      <c r="D16" s="339">
        <v>8</v>
      </c>
      <c r="E16" s="339">
        <v>46928</v>
      </c>
      <c r="F16" s="339">
        <v>2432</v>
      </c>
      <c r="G16" s="339">
        <v>38187</v>
      </c>
      <c r="H16" s="339">
        <v>28328</v>
      </c>
      <c r="I16" s="339">
        <v>4103</v>
      </c>
      <c r="J16" s="339">
        <v>32059</v>
      </c>
      <c r="K16" s="339">
        <v>15390</v>
      </c>
      <c r="L16" s="340">
        <v>4631</v>
      </c>
      <c r="M16" s="275" t="s">
        <v>41</v>
      </c>
      <c r="N16" s="338">
        <v>11726</v>
      </c>
      <c r="O16" s="339">
        <v>698</v>
      </c>
      <c r="P16" s="489">
        <v>1075</v>
      </c>
      <c r="Q16" s="339">
        <v>779</v>
      </c>
      <c r="R16" s="489">
        <v>441</v>
      </c>
      <c r="S16" s="345">
        <v>752</v>
      </c>
      <c r="T16" s="340">
        <v>3</v>
      </c>
      <c r="U16" s="275" t="s">
        <v>41</v>
      </c>
      <c r="V16" s="338">
        <v>4503</v>
      </c>
      <c r="W16" s="339">
        <v>1457</v>
      </c>
      <c r="X16" s="345">
        <v>2469</v>
      </c>
      <c r="Y16" s="339">
        <v>3768</v>
      </c>
      <c r="Z16" s="339">
        <v>1702</v>
      </c>
      <c r="AA16" s="339">
        <v>764</v>
      </c>
      <c r="AB16" s="339">
        <v>3947</v>
      </c>
      <c r="AC16" s="340">
        <v>404</v>
      </c>
      <c r="AD16" s="275" t="s">
        <v>41</v>
      </c>
      <c r="AE16" s="251">
        <v>391</v>
      </c>
      <c r="AF16" s="252">
        <v>227</v>
      </c>
      <c r="AG16" s="252">
        <v>710</v>
      </c>
      <c r="AH16" s="252">
        <v>570</v>
      </c>
      <c r="AI16" s="258">
        <v>1</v>
      </c>
      <c r="AJ16" s="252">
        <v>684</v>
      </c>
      <c r="AK16" s="252">
        <v>384796</v>
      </c>
      <c r="AL16" s="252">
        <v>4</v>
      </c>
      <c r="AM16" s="258">
        <v>6002</v>
      </c>
      <c r="AN16" s="275" t="s">
        <v>41</v>
      </c>
      <c r="AO16" s="251">
        <v>631</v>
      </c>
      <c r="AP16" s="253">
        <v>2124</v>
      </c>
      <c r="AQ16" s="253">
        <v>2003</v>
      </c>
      <c r="AR16" s="253">
        <v>5</v>
      </c>
      <c r="AS16" s="253">
        <v>246</v>
      </c>
      <c r="AT16" s="258">
        <v>59</v>
      </c>
    </row>
    <row r="17" spans="1:46" s="244" customFormat="1" ht="16.5" customHeight="1">
      <c r="A17" s="275" t="s">
        <v>42</v>
      </c>
      <c r="B17" s="338">
        <v>0</v>
      </c>
      <c r="C17" s="339">
        <v>613</v>
      </c>
      <c r="D17" s="339">
        <v>2</v>
      </c>
      <c r="E17" s="339">
        <v>7250</v>
      </c>
      <c r="F17" s="339">
        <v>332</v>
      </c>
      <c r="G17" s="339">
        <v>5883</v>
      </c>
      <c r="H17" s="339">
        <v>4435</v>
      </c>
      <c r="I17" s="339">
        <v>684</v>
      </c>
      <c r="J17" s="339">
        <v>4980</v>
      </c>
      <c r="K17" s="339">
        <v>2418</v>
      </c>
      <c r="L17" s="340">
        <v>629</v>
      </c>
      <c r="M17" s="275" t="s">
        <v>42</v>
      </c>
      <c r="N17" s="338">
        <v>2182</v>
      </c>
      <c r="O17" s="339">
        <v>105</v>
      </c>
      <c r="P17" s="489">
        <v>189</v>
      </c>
      <c r="Q17" s="339">
        <v>138</v>
      </c>
      <c r="R17" s="489">
        <v>69</v>
      </c>
      <c r="S17" s="345">
        <v>138</v>
      </c>
      <c r="T17" s="340">
        <v>0</v>
      </c>
      <c r="U17" s="275" t="s">
        <v>42</v>
      </c>
      <c r="V17" s="338">
        <v>716</v>
      </c>
      <c r="W17" s="339">
        <v>263</v>
      </c>
      <c r="X17" s="345">
        <v>378</v>
      </c>
      <c r="Y17" s="339">
        <v>572</v>
      </c>
      <c r="Z17" s="339">
        <v>345</v>
      </c>
      <c r="AA17" s="339">
        <v>137</v>
      </c>
      <c r="AB17" s="339">
        <v>752</v>
      </c>
      <c r="AC17" s="340">
        <v>83</v>
      </c>
      <c r="AD17" s="275" t="s">
        <v>42</v>
      </c>
      <c r="AE17" s="251">
        <v>56</v>
      </c>
      <c r="AF17" s="252">
        <v>30</v>
      </c>
      <c r="AG17" s="252">
        <v>140</v>
      </c>
      <c r="AH17" s="252">
        <v>112</v>
      </c>
      <c r="AI17" s="258">
        <v>0</v>
      </c>
      <c r="AJ17" s="252">
        <v>68</v>
      </c>
      <c r="AK17" s="252">
        <v>91128</v>
      </c>
      <c r="AL17" s="252">
        <v>0</v>
      </c>
      <c r="AM17" s="258">
        <v>0</v>
      </c>
      <c r="AN17" s="275" t="s">
        <v>42</v>
      </c>
      <c r="AO17" s="251">
        <v>62</v>
      </c>
      <c r="AP17" s="253">
        <v>652</v>
      </c>
      <c r="AQ17" s="253">
        <v>228</v>
      </c>
      <c r="AR17" s="253">
        <v>0</v>
      </c>
      <c r="AS17" s="253">
        <v>23</v>
      </c>
      <c r="AT17" s="258">
        <v>4</v>
      </c>
    </row>
    <row r="18" spans="1:46" s="244" customFormat="1" ht="16.5" customHeight="1">
      <c r="A18" s="275" t="s">
        <v>43</v>
      </c>
      <c r="B18" s="338">
        <v>0</v>
      </c>
      <c r="C18" s="339">
        <v>948</v>
      </c>
      <c r="D18" s="339">
        <v>1</v>
      </c>
      <c r="E18" s="339">
        <v>13210</v>
      </c>
      <c r="F18" s="339">
        <v>538</v>
      </c>
      <c r="G18" s="339">
        <v>10546</v>
      </c>
      <c r="H18" s="339">
        <v>8290</v>
      </c>
      <c r="I18" s="339">
        <v>966</v>
      </c>
      <c r="J18" s="339">
        <v>9101</v>
      </c>
      <c r="K18" s="339">
        <v>3977</v>
      </c>
      <c r="L18" s="340">
        <v>1011</v>
      </c>
      <c r="M18" s="275" t="s">
        <v>43</v>
      </c>
      <c r="N18" s="338">
        <v>3480</v>
      </c>
      <c r="O18" s="339">
        <v>79</v>
      </c>
      <c r="P18" s="489">
        <v>232</v>
      </c>
      <c r="Q18" s="339">
        <v>167</v>
      </c>
      <c r="R18" s="489">
        <v>140</v>
      </c>
      <c r="S18" s="345">
        <v>195</v>
      </c>
      <c r="T18" s="340">
        <v>0</v>
      </c>
      <c r="U18" s="275" t="s">
        <v>43</v>
      </c>
      <c r="V18" s="338">
        <v>1426</v>
      </c>
      <c r="W18" s="339">
        <v>570</v>
      </c>
      <c r="X18" s="345">
        <v>626</v>
      </c>
      <c r="Y18" s="339">
        <v>861</v>
      </c>
      <c r="Z18" s="339">
        <v>420</v>
      </c>
      <c r="AA18" s="339">
        <v>122</v>
      </c>
      <c r="AB18" s="339">
        <v>547</v>
      </c>
      <c r="AC18" s="340">
        <v>78</v>
      </c>
      <c r="AD18" s="275" t="s">
        <v>43</v>
      </c>
      <c r="AE18" s="251">
        <v>112</v>
      </c>
      <c r="AF18" s="252">
        <v>71</v>
      </c>
      <c r="AG18" s="252">
        <v>126</v>
      </c>
      <c r="AH18" s="252">
        <v>100</v>
      </c>
      <c r="AI18" s="258">
        <v>0</v>
      </c>
      <c r="AJ18" s="252">
        <v>114</v>
      </c>
      <c r="AK18" s="252">
        <v>92127</v>
      </c>
      <c r="AL18" s="252">
        <v>0</v>
      </c>
      <c r="AM18" s="258">
        <v>0</v>
      </c>
      <c r="AN18" s="275" t="s">
        <v>43</v>
      </c>
      <c r="AO18" s="251">
        <v>98</v>
      </c>
      <c r="AP18" s="253">
        <v>859</v>
      </c>
      <c r="AQ18" s="253">
        <v>541</v>
      </c>
      <c r="AR18" s="253">
        <v>3</v>
      </c>
      <c r="AS18" s="253">
        <v>66</v>
      </c>
      <c r="AT18" s="258">
        <v>23</v>
      </c>
    </row>
    <row r="19" spans="1:46" s="244" customFormat="1" ht="16.5" customHeight="1">
      <c r="A19" s="275" t="s">
        <v>44</v>
      </c>
      <c r="B19" s="338">
        <v>0</v>
      </c>
      <c r="C19" s="339">
        <v>1149</v>
      </c>
      <c r="D19" s="339">
        <v>1</v>
      </c>
      <c r="E19" s="339">
        <v>10725</v>
      </c>
      <c r="F19" s="339">
        <v>559</v>
      </c>
      <c r="G19" s="339">
        <v>8611</v>
      </c>
      <c r="H19" s="339">
        <v>6635</v>
      </c>
      <c r="I19" s="339">
        <v>608</v>
      </c>
      <c r="J19" s="339">
        <v>7279</v>
      </c>
      <c r="K19" s="339">
        <v>3330</v>
      </c>
      <c r="L19" s="340">
        <v>812</v>
      </c>
      <c r="M19" s="275" t="s">
        <v>44</v>
      </c>
      <c r="N19" s="338">
        <v>1885</v>
      </c>
      <c r="O19" s="339">
        <v>182</v>
      </c>
      <c r="P19" s="489">
        <v>194</v>
      </c>
      <c r="Q19" s="339">
        <v>172</v>
      </c>
      <c r="R19" s="489">
        <v>146</v>
      </c>
      <c r="S19" s="345">
        <v>195</v>
      </c>
      <c r="T19" s="340">
        <v>0</v>
      </c>
      <c r="U19" s="275" t="s">
        <v>44</v>
      </c>
      <c r="V19" s="338">
        <v>1009</v>
      </c>
      <c r="W19" s="339">
        <v>327</v>
      </c>
      <c r="X19" s="345">
        <v>541</v>
      </c>
      <c r="Y19" s="339">
        <v>786</v>
      </c>
      <c r="Z19" s="339">
        <v>391</v>
      </c>
      <c r="AA19" s="339">
        <v>194</v>
      </c>
      <c r="AB19" s="339">
        <v>703</v>
      </c>
      <c r="AC19" s="340">
        <v>88</v>
      </c>
      <c r="AD19" s="275" t="s">
        <v>44</v>
      </c>
      <c r="AE19" s="251">
        <v>72</v>
      </c>
      <c r="AF19" s="252">
        <v>49</v>
      </c>
      <c r="AG19" s="252">
        <v>129</v>
      </c>
      <c r="AH19" s="252">
        <v>124</v>
      </c>
      <c r="AI19" s="258">
        <v>0</v>
      </c>
      <c r="AJ19" s="252">
        <v>155</v>
      </c>
      <c r="AK19" s="252">
        <v>67780</v>
      </c>
      <c r="AL19" s="252">
        <v>1</v>
      </c>
      <c r="AM19" s="258">
        <v>0</v>
      </c>
      <c r="AN19" s="275" t="s">
        <v>44</v>
      </c>
      <c r="AO19" s="251">
        <v>143</v>
      </c>
      <c r="AP19" s="253">
        <v>348</v>
      </c>
      <c r="AQ19" s="253">
        <v>421</v>
      </c>
      <c r="AR19" s="253">
        <v>2</v>
      </c>
      <c r="AS19" s="253">
        <v>151</v>
      </c>
      <c r="AT19" s="258">
        <v>13</v>
      </c>
    </row>
    <row r="20" spans="1:46" s="244" customFormat="1" ht="16.5" customHeight="1">
      <c r="A20" s="275" t="s">
        <v>69</v>
      </c>
      <c r="B20" s="338">
        <v>0</v>
      </c>
      <c r="C20" s="339">
        <v>1156</v>
      </c>
      <c r="D20" s="339">
        <v>2</v>
      </c>
      <c r="E20" s="339">
        <v>9638</v>
      </c>
      <c r="F20" s="339">
        <v>401</v>
      </c>
      <c r="G20" s="339">
        <v>7631</v>
      </c>
      <c r="H20" s="339">
        <v>5602</v>
      </c>
      <c r="I20" s="339">
        <v>618</v>
      </c>
      <c r="J20" s="339">
        <v>6320</v>
      </c>
      <c r="K20" s="339">
        <v>3134</v>
      </c>
      <c r="L20" s="340">
        <v>641</v>
      </c>
      <c r="M20" s="275" t="s">
        <v>69</v>
      </c>
      <c r="N20" s="338">
        <v>1903</v>
      </c>
      <c r="O20" s="339">
        <v>199</v>
      </c>
      <c r="P20" s="489">
        <v>239</v>
      </c>
      <c r="Q20" s="339">
        <v>271</v>
      </c>
      <c r="R20" s="489">
        <v>73</v>
      </c>
      <c r="S20" s="345">
        <v>137</v>
      </c>
      <c r="T20" s="340">
        <v>0</v>
      </c>
      <c r="U20" s="275" t="s">
        <v>69</v>
      </c>
      <c r="V20" s="338">
        <v>957</v>
      </c>
      <c r="W20" s="339">
        <v>292</v>
      </c>
      <c r="X20" s="345">
        <v>521</v>
      </c>
      <c r="Y20" s="339">
        <v>655</v>
      </c>
      <c r="Z20" s="339">
        <v>337</v>
      </c>
      <c r="AA20" s="339">
        <v>153</v>
      </c>
      <c r="AB20" s="339">
        <v>827</v>
      </c>
      <c r="AC20" s="340">
        <v>151</v>
      </c>
      <c r="AD20" s="275" t="s">
        <v>69</v>
      </c>
      <c r="AE20" s="251">
        <v>76</v>
      </c>
      <c r="AF20" s="252">
        <v>48</v>
      </c>
      <c r="AG20" s="252">
        <v>172</v>
      </c>
      <c r="AH20" s="252">
        <v>231</v>
      </c>
      <c r="AI20" s="258">
        <v>0</v>
      </c>
      <c r="AJ20" s="252">
        <v>158</v>
      </c>
      <c r="AK20" s="252">
        <v>81627</v>
      </c>
      <c r="AL20" s="252">
        <v>0</v>
      </c>
      <c r="AM20" s="258">
        <v>0</v>
      </c>
      <c r="AN20" s="275" t="s">
        <v>69</v>
      </c>
      <c r="AO20" s="251">
        <v>149</v>
      </c>
      <c r="AP20" s="253">
        <v>321</v>
      </c>
      <c r="AQ20" s="253">
        <v>290</v>
      </c>
      <c r="AR20" s="253">
        <v>0</v>
      </c>
      <c r="AS20" s="253">
        <v>38</v>
      </c>
      <c r="AT20" s="258">
        <v>8</v>
      </c>
    </row>
    <row r="21" spans="1:46" s="244" customFormat="1" ht="16.5" customHeight="1">
      <c r="A21" s="277" t="s">
        <v>46</v>
      </c>
      <c r="B21" s="346">
        <v>31</v>
      </c>
      <c r="C21" s="347">
        <v>4544</v>
      </c>
      <c r="D21" s="347">
        <v>10</v>
      </c>
      <c r="E21" s="347">
        <v>49723</v>
      </c>
      <c r="F21" s="347">
        <v>2851</v>
      </c>
      <c r="G21" s="347">
        <v>40289</v>
      </c>
      <c r="H21" s="347">
        <v>31385</v>
      </c>
      <c r="I21" s="347">
        <v>4228</v>
      </c>
      <c r="J21" s="347">
        <v>34629</v>
      </c>
      <c r="K21" s="347">
        <v>14767</v>
      </c>
      <c r="L21" s="348">
        <v>4813</v>
      </c>
      <c r="M21" s="277" t="s">
        <v>46</v>
      </c>
      <c r="N21" s="346">
        <v>11482</v>
      </c>
      <c r="O21" s="347">
        <v>693</v>
      </c>
      <c r="P21" s="490">
        <v>1003</v>
      </c>
      <c r="Q21" s="347">
        <v>796</v>
      </c>
      <c r="R21" s="490">
        <v>411</v>
      </c>
      <c r="S21" s="349">
        <v>775</v>
      </c>
      <c r="T21" s="348">
        <v>1</v>
      </c>
      <c r="U21" s="277" t="s">
        <v>46</v>
      </c>
      <c r="V21" s="346">
        <v>4966</v>
      </c>
      <c r="W21" s="347">
        <v>1630</v>
      </c>
      <c r="X21" s="349">
        <v>2563</v>
      </c>
      <c r="Y21" s="347">
        <v>3603</v>
      </c>
      <c r="Z21" s="347">
        <v>1820</v>
      </c>
      <c r="AA21" s="347">
        <v>651</v>
      </c>
      <c r="AB21" s="347">
        <v>3537</v>
      </c>
      <c r="AC21" s="348">
        <v>458</v>
      </c>
      <c r="AD21" s="277" t="s">
        <v>46</v>
      </c>
      <c r="AE21" s="259">
        <v>352</v>
      </c>
      <c r="AF21" s="260">
        <v>224</v>
      </c>
      <c r="AG21" s="260">
        <v>688</v>
      </c>
      <c r="AH21" s="260">
        <v>596</v>
      </c>
      <c r="AI21" s="262">
        <v>1</v>
      </c>
      <c r="AJ21" s="260">
        <v>1484</v>
      </c>
      <c r="AK21" s="260">
        <v>913187</v>
      </c>
      <c r="AL21" s="260">
        <v>6</v>
      </c>
      <c r="AM21" s="262">
        <v>372</v>
      </c>
      <c r="AN21" s="277" t="s">
        <v>46</v>
      </c>
      <c r="AO21" s="259">
        <v>1426</v>
      </c>
      <c r="AP21" s="261">
        <v>2779</v>
      </c>
      <c r="AQ21" s="261">
        <v>2465</v>
      </c>
      <c r="AR21" s="261">
        <v>5</v>
      </c>
      <c r="AS21" s="261">
        <v>268</v>
      </c>
      <c r="AT21" s="262">
        <v>80</v>
      </c>
    </row>
    <row r="22" spans="1:46" s="244" customFormat="1" ht="16.5" customHeight="1">
      <c r="A22" s="279" t="s">
        <v>351</v>
      </c>
      <c r="B22" s="350">
        <v>3</v>
      </c>
      <c r="C22" s="351">
        <v>2103</v>
      </c>
      <c r="D22" s="351">
        <v>5</v>
      </c>
      <c r="E22" s="351">
        <v>25961</v>
      </c>
      <c r="F22" s="351">
        <v>1282</v>
      </c>
      <c r="G22" s="351">
        <v>20785</v>
      </c>
      <c r="H22" s="351">
        <v>16883</v>
      </c>
      <c r="I22" s="351">
        <v>1700</v>
      </c>
      <c r="J22" s="351">
        <v>18225</v>
      </c>
      <c r="K22" s="351">
        <v>7137</v>
      </c>
      <c r="L22" s="352">
        <v>1812</v>
      </c>
      <c r="M22" s="279" t="s">
        <v>351</v>
      </c>
      <c r="N22" s="350">
        <v>5728</v>
      </c>
      <c r="O22" s="351">
        <v>135</v>
      </c>
      <c r="P22" s="491">
        <v>409</v>
      </c>
      <c r="Q22" s="351">
        <v>309</v>
      </c>
      <c r="R22" s="491">
        <v>157</v>
      </c>
      <c r="S22" s="353">
        <v>410</v>
      </c>
      <c r="T22" s="352">
        <v>1</v>
      </c>
      <c r="U22" s="279" t="s">
        <v>351</v>
      </c>
      <c r="V22" s="350">
        <v>3624</v>
      </c>
      <c r="W22" s="351">
        <v>974</v>
      </c>
      <c r="X22" s="353">
        <v>1644</v>
      </c>
      <c r="Y22" s="351">
        <v>1902</v>
      </c>
      <c r="Z22" s="351">
        <v>1060</v>
      </c>
      <c r="AA22" s="351">
        <v>278</v>
      </c>
      <c r="AB22" s="351">
        <v>688</v>
      </c>
      <c r="AC22" s="352">
        <v>165</v>
      </c>
      <c r="AD22" s="279" t="s">
        <v>351</v>
      </c>
      <c r="AE22" s="263">
        <v>163</v>
      </c>
      <c r="AF22" s="264">
        <v>104</v>
      </c>
      <c r="AG22" s="264">
        <v>261</v>
      </c>
      <c r="AH22" s="264">
        <v>215</v>
      </c>
      <c r="AI22" s="266">
        <v>0</v>
      </c>
      <c r="AJ22" s="264">
        <v>211</v>
      </c>
      <c r="AK22" s="264">
        <v>122421</v>
      </c>
      <c r="AL22" s="264">
        <v>2</v>
      </c>
      <c r="AM22" s="266">
        <v>4967</v>
      </c>
      <c r="AN22" s="279" t="s">
        <v>351</v>
      </c>
      <c r="AO22" s="263">
        <v>170</v>
      </c>
      <c r="AP22" s="265">
        <v>2039</v>
      </c>
      <c r="AQ22" s="265">
        <v>1383</v>
      </c>
      <c r="AR22" s="265">
        <v>2</v>
      </c>
      <c r="AS22" s="265">
        <v>84</v>
      </c>
      <c r="AT22" s="266">
        <v>29</v>
      </c>
    </row>
    <row r="23" spans="1:46" s="244" customFormat="1" ht="16.5" customHeight="1">
      <c r="A23" s="280" t="s">
        <v>47</v>
      </c>
      <c r="B23" s="354">
        <f>SUM(B9:B22)</f>
        <v>67</v>
      </c>
      <c r="C23" s="355">
        <f aca="true" t="shared" si="0" ref="C23:O23">SUM(C9:C22)</f>
        <v>40232</v>
      </c>
      <c r="D23" s="355">
        <f t="shared" si="0"/>
        <v>128</v>
      </c>
      <c r="E23" s="355">
        <f t="shared" si="0"/>
        <v>442690</v>
      </c>
      <c r="F23" s="355">
        <f t="shared" si="0"/>
        <v>25708</v>
      </c>
      <c r="G23" s="355">
        <f t="shared" si="0"/>
        <v>350188</v>
      </c>
      <c r="H23" s="355">
        <f t="shared" si="0"/>
        <v>270456</v>
      </c>
      <c r="I23" s="355">
        <f t="shared" si="0"/>
        <v>32171</v>
      </c>
      <c r="J23" s="355">
        <f t="shared" si="0"/>
        <v>298993</v>
      </c>
      <c r="K23" s="355">
        <f t="shared" si="0"/>
        <v>133815</v>
      </c>
      <c r="L23" s="356">
        <f t="shared" si="0"/>
        <v>37274</v>
      </c>
      <c r="M23" s="280" t="s">
        <v>47</v>
      </c>
      <c r="N23" s="354">
        <f t="shared" si="0"/>
        <v>98764</v>
      </c>
      <c r="O23" s="355">
        <f t="shared" si="0"/>
        <v>4343</v>
      </c>
      <c r="P23" s="492">
        <f aca="true" t="shared" si="1" ref="P23:AT23">SUM(P9:P22)</f>
        <v>9104</v>
      </c>
      <c r="Q23" s="355">
        <f t="shared" si="1"/>
        <v>6945</v>
      </c>
      <c r="R23" s="492">
        <f t="shared" si="1"/>
        <v>3974</v>
      </c>
      <c r="S23" s="357">
        <f t="shared" si="1"/>
        <v>7116</v>
      </c>
      <c r="T23" s="356">
        <f t="shared" si="1"/>
        <v>15</v>
      </c>
      <c r="U23" s="280" t="s">
        <v>47</v>
      </c>
      <c r="V23" s="354">
        <f t="shared" si="1"/>
        <v>50445</v>
      </c>
      <c r="W23" s="355">
        <f t="shared" si="1"/>
        <v>15547</v>
      </c>
      <c r="X23" s="357">
        <f t="shared" si="1"/>
        <v>23205</v>
      </c>
      <c r="Y23" s="355">
        <f t="shared" si="1"/>
        <v>32293</v>
      </c>
      <c r="Z23" s="355">
        <f t="shared" si="1"/>
        <v>17178</v>
      </c>
      <c r="AA23" s="355">
        <f t="shared" si="1"/>
        <v>5222</v>
      </c>
      <c r="AB23" s="355">
        <f t="shared" si="1"/>
        <v>22906</v>
      </c>
      <c r="AC23" s="356">
        <f t="shared" si="1"/>
        <v>3602</v>
      </c>
      <c r="AD23" s="280" t="s">
        <v>47</v>
      </c>
      <c r="AE23" s="55">
        <f t="shared" si="1"/>
        <v>3880</v>
      </c>
      <c r="AF23" s="56">
        <f t="shared" si="1"/>
        <v>2327</v>
      </c>
      <c r="AG23" s="56">
        <f t="shared" si="1"/>
        <v>5520</v>
      </c>
      <c r="AH23" s="56">
        <f t="shared" si="1"/>
        <v>4782</v>
      </c>
      <c r="AI23" s="57">
        <f t="shared" si="1"/>
        <v>5</v>
      </c>
      <c r="AJ23" s="56">
        <f t="shared" si="1"/>
        <v>6496</v>
      </c>
      <c r="AK23" s="56">
        <f t="shared" si="1"/>
        <v>4838855</v>
      </c>
      <c r="AL23" s="56">
        <f t="shared" si="1"/>
        <v>37</v>
      </c>
      <c r="AM23" s="57">
        <f t="shared" si="1"/>
        <v>20258</v>
      </c>
      <c r="AN23" s="280" t="s">
        <v>47</v>
      </c>
      <c r="AO23" s="55">
        <f t="shared" si="1"/>
        <v>5866</v>
      </c>
      <c r="AP23" s="56">
        <f t="shared" si="1"/>
        <v>24092</v>
      </c>
      <c r="AQ23" s="56">
        <f t="shared" si="1"/>
        <v>25610</v>
      </c>
      <c r="AR23" s="56">
        <f t="shared" si="1"/>
        <v>76</v>
      </c>
      <c r="AS23" s="56">
        <f t="shared" si="1"/>
        <v>2428</v>
      </c>
      <c r="AT23" s="57">
        <f t="shared" si="1"/>
        <v>785</v>
      </c>
    </row>
    <row r="24" spans="1:46" s="244" customFormat="1" ht="16.5" customHeight="1">
      <c r="A24" s="273" t="s">
        <v>0</v>
      </c>
      <c r="B24" s="341">
        <v>1</v>
      </c>
      <c r="C24" s="343">
        <v>701</v>
      </c>
      <c r="D24" s="343">
        <v>1</v>
      </c>
      <c r="E24" s="343">
        <v>6394</v>
      </c>
      <c r="F24" s="343">
        <v>348</v>
      </c>
      <c r="G24" s="343">
        <v>5269</v>
      </c>
      <c r="H24" s="343">
        <v>3934</v>
      </c>
      <c r="I24" s="343">
        <v>421</v>
      </c>
      <c r="J24" s="343">
        <v>4414</v>
      </c>
      <c r="K24" s="343">
        <v>2145</v>
      </c>
      <c r="L24" s="342">
        <v>499</v>
      </c>
      <c r="M24" s="273" t="s">
        <v>0</v>
      </c>
      <c r="N24" s="341">
        <v>1515</v>
      </c>
      <c r="O24" s="343">
        <v>132</v>
      </c>
      <c r="P24" s="488">
        <v>176</v>
      </c>
      <c r="Q24" s="343">
        <v>190</v>
      </c>
      <c r="R24" s="488">
        <v>51</v>
      </c>
      <c r="S24" s="344">
        <v>111</v>
      </c>
      <c r="T24" s="342">
        <v>0</v>
      </c>
      <c r="U24" s="273" t="s">
        <v>0</v>
      </c>
      <c r="V24" s="341">
        <v>656</v>
      </c>
      <c r="W24" s="343">
        <v>207</v>
      </c>
      <c r="X24" s="344">
        <v>377</v>
      </c>
      <c r="Y24" s="343">
        <v>451</v>
      </c>
      <c r="Z24" s="343">
        <v>240</v>
      </c>
      <c r="AA24" s="343">
        <v>93</v>
      </c>
      <c r="AB24" s="343">
        <v>576</v>
      </c>
      <c r="AC24" s="342">
        <v>103</v>
      </c>
      <c r="AD24" s="273" t="s">
        <v>0</v>
      </c>
      <c r="AE24" s="256">
        <v>53</v>
      </c>
      <c r="AF24" s="254">
        <v>37</v>
      </c>
      <c r="AG24" s="254">
        <v>131</v>
      </c>
      <c r="AH24" s="254">
        <v>157</v>
      </c>
      <c r="AI24" s="255">
        <v>0</v>
      </c>
      <c r="AJ24" s="254">
        <v>96</v>
      </c>
      <c r="AK24" s="254">
        <v>23516</v>
      </c>
      <c r="AL24" s="254">
        <v>1</v>
      </c>
      <c r="AM24" s="255">
        <v>447</v>
      </c>
      <c r="AN24" s="273" t="s">
        <v>0</v>
      </c>
      <c r="AO24" s="256">
        <v>88</v>
      </c>
      <c r="AP24" s="257">
        <v>313</v>
      </c>
      <c r="AQ24" s="257">
        <v>232</v>
      </c>
      <c r="AR24" s="257">
        <v>0</v>
      </c>
      <c r="AS24" s="257">
        <v>20</v>
      </c>
      <c r="AT24" s="255">
        <v>8</v>
      </c>
    </row>
    <row r="25" spans="1:46" s="244" customFormat="1" ht="16.5" customHeight="1">
      <c r="A25" s="275" t="s">
        <v>1</v>
      </c>
      <c r="B25" s="338">
        <v>0</v>
      </c>
      <c r="C25" s="339">
        <v>242</v>
      </c>
      <c r="D25" s="339">
        <v>0</v>
      </c>
      <c r="E25" s="339">
        <v>2044</v>
      </c>
      <c r="F25" s="339">
        <v>95</v>
      </c>
      <c r="G25" s="339">
        <v>1593</v>
      </c>
      <c r="H25" s="339">
        <v>1022</v>
      </c>
      <c r="I25" s="339">
        <v>88</v>
      </c>
      <c r="J25" s="339">
        <v>1212</v>
      </c>
      <c r="K25" s="339">
        <v>838</v>
      </c>
      <c r="L25" s="340">
        <v>137</v>
      </c>
      <c r="M25" s="275" t="s">
        <v>1</v>
      </c>
      <c r="N25" s="338">
        <v>502</v>
      </c>
      <c r="O25" s="339">
        <v>59</v>
      </c>
      <c r="P25" s="489">
        <v>53</v>
      </c>
      <c r="Q25" s="339">
        <v>32</v>
      </c>
      <c r="R25" s="489">
        <v>15</v>
      </c>
      <c r="S25" s="345">
        <v>15</v>
      </c>
      <c r="T25" s="340">
        <v>0</v>
      </c>
      <c r="U25" s="275" t="s">
        <v>1</v>
      </c>
      <c r="V25" s="338">
        <v>203</v>
      </c>
      <c r="W25" s="339">
        <v>63</v>
      </c>
      <c r="X25" s="345">
        <v>142</v>
      </c>
      <c r="Y25" s="339">
        <v>145</v>
      </c>
      <c r="Z25" s="339">
        <v>72</v>
      </c>
      <c r="AA25" s="339">
        <v>41</v>
      </c>
      <c r="AB25" s="339">
        <v>241</v>
      </c>
      <c r="AC25" s="340">
        <v>17</v>
      </c>
      <c r="AD25" s="275" t="s">
        <v>1</v>
      </c>
      <c r="AE25" s="251">
        <v>16</v>
      </c>
      <c r="AF25" s="252">
        <v>6</v>
      </c>
      <c r="AG25" s="252">
        <v>41</v>
      </c>
      <c r="AH25" s="252">
        <v>26</v>
      </c>
      <c r="AI25" s="258">
        <v>0</v>
      </c>
      <c r="AJ25" s="252">
        <v>19</v>
      </c>
      <c r="AK25" s="252">
        <v>347</v>
      </c>
      <c r="AL25" s="252">
        <v>0</v>
      </c>
      <c r="AM25" s="258">
        <v>0</v>
      </c>
      <c r="AN25" s="275" t="s">
        <v>1</v>
      </c>
      <c r="AO25" s="251">
        <v>18</v>
      </c>
      <c r="AP25" s="253">
        <v>31</v>
      </c>
      <c r="AQ25" s="253">
        <v>49</v>
      </c>
      <c r="AR25" s="253">
        <v>0</v>
      </c>
      <c r="AS25" s="253">
        <v>4</v>
      </c>
      <c r="AT25" s="258">
        <v>0</v>
      </c>
    </row>
    <row r="26" spans="1:46" s="244" customFormat="1" ht="16.5" customHeight="1">
      <c r="A26" s="275" t="s">
        <v>2</v>
      </c>
      <c r="B26" s="338">
        <v>0</v>
      </c>
      <c r="C26" s="339">
        <v>634</v>
      </c>
      <c r="D26" s="339">
        <v>0</v>
      </c>
      <c r="E26" s="339">
        <v>4912</v>
      </c>
      <c r="F26" s="339">
        <v>202</v>
      </c>
      <c r="G26" s="339">
        <v>3868</v>
      </c>
      <c r="H26" s="339">
        <v>2879</v>
      </c>
      <c r="I26" s="339">
        <v>279</v>
      </c>
      <c r="J26" s="339">
        <v>3185</v>
      </c>
      <c r="K26" s="339">
        <v>1592</v>
      </c>
      <c r="L26" s="340">
        <v>335</v>
      </c>
      <c r="M26" s="275" t="s">
        <v>2</v>
      </c>
      <c r="N26" s="338">
        <v>932</v>
      </c>
      <c r="O26" s="339">
        <v>71</v>
      </c>
      <c r="P26" s="489">
        <v>167</v>
      </c>
      <c r="Q26" s="339">
        <v>127</v>
      </c>
      <c r="R26" s="489">
        <v>47</v>
      </c>
      <c r="S26" s="345">
        <v>64</v>
      </c>
      <c r="T26" s="340">
        <v>1</v>
      </c>
      <c r="U26" s="275" t="s">
        <v>2</v>
      </c>
      <c r="V26" s="338">
        <v>470</v>
      </c>
      <c r="W26" s="339">
        <v>116</v>
      </c>
      <c r="X26" s="345">
        <v>271</v>
      </c>
      <c r="Y26" s="339">
        <v>407</v>
      </c>
      <c r="Z26" s="339">
        <v>152</v>
      </c>
      <c r="AA26" s="339">
        <v>105</v>
      </c>
      <c r="AB26" s="339">
        <v>497</v>
      </c>
      <c r="AC26" s="340">
        <v>73</v>
      </c>
      <c r="AD26" s="275" t="s">
        <v>2</v>
      </c>
      <c r="AE26" s="251">
        <v>62</v>
      </c>
      <c r="AF26" s="252">
        <v>20</v>
      </c>
      <c r="AG26" s="252">
        <v>109</v>
      </c>
      <c r="AH26" s="252">
        <v>112</v>
      </c>
      <c r="AI26" s="258">
        <v>0</v>
      </c>
      <c r="AJ26" s="252">
        <v>82</v>
      </c>
      <c r="AK26" s="252">
        <v>29078</v>
      </c>
      <c r="AL26" s="252">
        <v>2</v>
      </c>
      <c r="AM26" s="258">
        <v>200</v>
      </c>
      <c r="AN26" s="275" t="s">
        <v>2</v>
      </c>
      <c r="AO26" s="251">
        <v>79</v>
      </c>
      <c r="AP26" s="253">
        <v>208</v>
      </c>
      <c r="AQ26" s="253">
        <v>124</v>
      </c>
      <c r="AR26" s="253">
        <v>3</v>
      </c>
      <c r="AS26" s="253">
        <v>24</v>
      </c>
      <c r="AT26" s="258">
        <v>3</v>
      </c>
    </row>
    <row r="27" spans="1:46" s="244" customFormat="1" ht="16.5" customHeight="1">
      <c r="A27" s="275" t="s">
        <v>4</v>
      </c>
      <c r="B27" s="338">
        <v>0</v>
      </c>
      <c r="C27" s="339">
        <v>1346</v>
      </c>
      <c r="D27" s="339">
        <v>7</v>
      </c>
      <c r="E27" s="339">
        <v>14591</v>
      </c>
      <c r="F27" s="339">
        <v>741</v>
      </c>
      <c r="G27" s="339">
        <v>11826</v>
      </c>
      <c r="H27" s="339">
        <v>9068</v>
      </c>
      <c r="I27" s="339">
        <v>1138</v>
      </c>
      <c r="J27" s="339">
        <v>10268</v>
      </c>
      <c r="K27" s="339">
        <v>4563</v>
      </c>
      <c r="L27" s="340">
        <v>1458</v>
      </c>
      <c r="M27" s="275" t="s">
        <v>4</v>
      </c>
      <c r="N27" s="338">
        <v>3781</v>
      </c>
      <c r="O27" s="339">
        <v>161</v>
      </c>
      <c r="P27" s="489">
        <v>358</v>
      </c>
      <c r="Q27" s="339">
        <v>255</v>
      </c>
      <c r="R27" s="489">
        <v>110</v>
      </c>
      <c r="S27" s="345">
        <v>236</v>
      </c>
      <c r="T27" s="340">
        <v>0</v>
      </c>
      <c r="U27" s="275" t="s">
        <v>4</v>
      </c>
      <c r="V27" s="338">
        <v>1859</v>
      </c>
      <c r="W27" s="339">
        <v>432</v>
      </c>
      <c r="X27" s="345">
        <v>890</v>
      </c>
      <c r="Y27" s="339">
        <v>1144</v>
      </c>
      <c r="Z27" s="339">
        <v>618</v>
      </c>
      <c r="AA27" s="339">
        <v>165</v>
      </c>
      <c r="AB27" s="339">
        <v>957</v>
      </c>
      <c r="AC27" s="340">
        <v>159</v>
      </c>
      <c r="AD27" s="275" t="s">
        <v>4</v>
      </c>
      <c r="AE27" s="251">
        <v>109</v>
      </c>
      <c r="AF27" s="252">
        <v>72</v>
      </c>
      <c r="AG27" s="252">
        <v>263</v>
      </c>
      <c r="AH27" s="252">
        <v>192</v>
      </c>
      <c r="AI27" s="258">
        <v>0</v>
      </c>
      <c r="AJ27" s="252">
        <v>110</v>
      </c>
      <c r="AK27" s="252">
        <v>35019</v>
      </c>
      <c r="AL27" s="252">
        <v>3</v>
      </c>
      <c r="AM27" s="258">
        <v>4</v>
      </c>
      <c r="AN27" s="275" t="s">
        <v>4</v>
      </c>
      <c r="AO27" s="251">
        <v>90</v>
      </c>
      <c r="AP27" s="253">
        <v>1259</v>
      </c>
      <c r="AQ27" s="253">
        <v>759</v>
      </c>
      <c r="AR27" s="253">
        <v>2</v>
      </c>
      <c r="AS27" s="253">
        <v>65</v>
      </c>
      <c r="AT27" s="258">
        <v>18</v>
      </c>
    </row>
    <row r="28" spans="1:46" s="244" customFormat="1" ht="16.5" customHeight="1">
      <c r="A28" s="275" t="s">
        <v>5</v>
      </c>
      <c r="B28" s="338">
        <v>1</v>
      </c>
      <c r="C28" s="339">
        <v>1134</v>
      </c>
      <c r="D28" s="339">
        <v>0</v>
      </c>
      <c r="E28" s="339">
        <v>12687</v>
      </c>
      <c r="F28" s="339">
        <v>674</v>
      </c>
      <c r="G28" s="339">
        <v>10124</v>
      </c>
      <c r="H28" s="339">
        <v>7849</v>
      </c>
      <c r="I28" s="339">
        <v>1005</v>
      </c>
      <c r="J28" s="339">
        <v>8721</v>
      </c>
      <c r="K28" s="339">
        <v>3876</v>
      </c>
      <c r="L28" s="340">
        <v>1145</v>
      </c>
      <c r="M28" s="275" t="s">
        <v>5</v>
      </c>
      <c r="N28" s="338">
        <v>2691</v>
      </c>
      <c r="O28" s="339">
        <v>84</v>
      </c>
      <c r="P28" s="489">
        <v>200</v>
      </c>
      <c r="Q28" s="339">
        <v>194</v>
      </c>
      <c r="R28" s="489">
        <v>90</v>
      </c>
      <c r="S28" s="345">
        <v>188</v>
      </c>
      <c r="T28" s="340">
        <v>0</v>
      </c>
      <c r="U28" s="275" t="s">
        <v>5</v>
      </c>
      <c r="V28" s="338">
        <v>1703</v>
      </c>
      <c r="W28" s="339">
        <v>428</v>
      </c>
      <c r="X28" s="345">
        <v>697</v>
      </c>
      <c r="Y28" s="339">
        <v>895</v>
      </c>
      <c r="Z28" s="339">
        <v>586</v>
      </c>
      <c r="AA28" s="339">
        <v>184</v>
      </c>
      <c r="AB28" s="339">
        <v>402</v>
      </c>
      <c r="AC28" s="340">
        <v>99</v>
      </c>
      <c r="AD28" s="275" t="s">
        <v>5</v>
      </c>
      <c r="AE28" s="251">
        <v>85</v>
      </c>
      <c r="AF28" s="252">
        <v>65</v>
      </c>
      <c r="AG28" s="252">
        <v>125</v>
      </c>
      <c r="AH28" s="252">
        <v>132</v>
      </c>
      <c r="AI28" s="258">
        <v>0</v>
      </c>
      <c r="AJ28" s="252">
        <v>120</v>
      </c>
      <c r="AK28" s="252">
        <v>60364</v>
      </c>
      <c r="AL28" s="252">
        <v>0</v>
      </c>
      <c r="AM28" s="258">
        <v>0</v>
      </c>
      <c r="AN28" s="275" t="s">
        <v>5</v>
      </c>
      <c r="AO28" s="251">
        <v>92</v>
      </c>
      <c r="AP28" s="253">
        <v>798</v>
      </c>
      <c r="AQ28" s="253">
        <v>877</v>
      </c>
      <c r="AR28" s="253">
        <v>2</v>
      </c>
      <c r="AS28" s="253">
        <v>64</v>
      </c>
      <c r="AT28" s="258">
        <v>24</v>
      </c>
    </row>
    <row r="29" spans="1:46" s="244" customFormat="1" ht="16.5" customHeight="1">
      <c r="A29" s="275" t="s">
        <v>48</v>
      </c>
      <c r="B29" s="338">
        <v>1</v>
      </c>
      <c r="C29" s="339">
        <v>247</v>
      </c>
      <c r="D29" s="339">
        <v>0</v>
      </c>
      <c r="E29" s="339">
        <v>1874</v>
      </c>
      <c r="F29" s="339">
        <v>104</v>
      </c>
      <c r="G29" s="339">
        <v>1558</v>
      </c>
      <c r="H29" s="339">
        <v>1079</v>
      </c>
      <c r="I29" s="339">
        <v>80</v>
      </c>
      <c r="J29" s="339">
        <v>1295</v>
      </c>
      <c r="K29" s="339">
        <v>728</v>
      </c>
      <c r="L29" s="340">
        <v>135</v>
      </c>
      <c r="M29" s="275" t="s">
        <v>48</v>
      </c>
      <c r="N29" s="338">
        <v>440</v>
      </c>
      <c r="O29" s="339">
        <v>43</v>
      </c>
      <c r="P29" s="489">
        <v>82</v>
      </c>
      <c r="Q29" s="339">
        <v>83</v>
      </c>
      <c r="R29" s="489">
        <v>21</v>
      </c>
      <c r="S29" s="345">
        <v>19</v>
      </c>
      <c r="T29" s="340">
        <v>0</v>
      </c>
      <c r="U29" s="275" t="s">
        <v>48</v>
      </c>
      <c r="V29" s="338">
        <v>122</v>
      </c>
      <c r="W29" s="339">
        <v>64</v>
      </c>
      <c r="X29" s="345">
        <v>131</v>
      </c>
      <c r="Y29" s="339">
        <v>155</v>
      </c>
      <c r="Z29" s="339">
        <v>62</v>
      </c>
      <c r="AA29" s="339">
        <v>66</v>
      </c>
      <c r="AB29" s="339">
        <v>296</v>
      </c>
      <c r="AC29" s="340">
        <v>44</v>
      </c>
      <c r="AD29" s="275" t="s">
        <v>48</v>
      </c>
      <c r="AE29" s="251">
        <v>17</v>
      </c>
      <c r="AF29" s="252">
        <v>11</v>
      </c>
      <c r="AG29" s="252">
        <v>65</v>
      </c>
      <c r="AH29" s="252">
        <v>74</v>
      </c>
      <c r="AI29" s="258">
        <v>0</v>
      </c>
      <c r="AJ29" s="252">
        <v>12</v>
      </c>
      <c r="AK29" s="252">
        <v>7314</v>
      </c>
      <c r="AL29" s="252">
        <v>0</v>
      </c>
      <c r="AM29" s="258">
        <v>0</v>
      </c>
      <c r="AN29" s="275" t="s">
        <v>48</v>
      </c>
      <c r="AO29" s="251">
        <v>12</v>
      </c>
      <c r="AP29" s="253">
        <v>28</v>
      </c>
      <c r="AQ29" s="253">
        <v>55</v>
      </c>
      <c r="AR29" s="253">
        <v>0</v>
      </c>
      <c r="AS29" s="253">
        <v>4</v>
      </c>
      <c r="AT29" s="258">
        <v>3</v>
      </c>
    </row>
    <row r="30" spans="1:46" s="244" customFormat="1" ht="16.5" customHeight="1">
      <c r="A30" s="275" t="s">
        <v>398</v>
      </c>
      <c r="B30" s="338">
        <v>14</v>
      </c>
      <c r="C30" s="339">
        <v>540</v>
      </c>
      <c r="D30" s="339">
        <v>2</v>
      </c>
      <c r="E30" s="339">
        <v>6930</v>
      </c>
      <c r="F30" s="339">
        <v>439</v>
      </c>
      <c r="G30" s="339">
        <v>5523</v>
      </c>
      <c r="H30" s="339">
        <v>4456</v>
      </c>
      <c r="I30" s="339">
        <v>537</v>
      </c>
      <c r="J30" s="339">
        <v>4815</v>
      </c>
      <c r="K30" s="339">
        <v>2022</v>
      </c>
      <c r="L30" s="340">
        <v>697</v>
      </c>
      <c r="M30" s="275" t="s">
        <v>398</v>
      </c>
      <c r="N30" s="338">
        <v>1458</v>
      </c>
      <c r="O30" s="339">
        <v>78</v>
      </c>
      <c r="P30" s="489">
        <v>162</v>
      </c>
      <c r="Q30" s="339">
        <v>128</v>
      </c>
      <c r="R30" s="489">
        <v>32</v>
      </c>
      <c r="S30" s="345">
        <v>95</v>
      </c>
      <c r="T30" s="340">
        <v>0</v>
      </c>
      <c r="U30" s="275" t="s">
        <v>398</v>
      </c>
      <c r="V30" s="338">
        <v>747</v>
      </c>
      <c r="W30" s="339">
        <v>152</v>
      </c>
      <c r="X30" s="345">
        <v>337</v>
      </c>
      <c r="Y30" s="339">
        <v>566</v>
      </c>
      <c r="Z30" s="339">
        <v>250</v>
      </c>
      <c r="AA30" s="339">
        <v>99</v>
      </c>
      <c r="AB30" s="339">
        <v>445</v>
      </c>
      <c r="AC30" s="340">
        <v>73</v>
      </c>
      <c r="AD30" s="275" t="s">
        <v>398</v>
      </c>
      <c r="AE30" s="251">
        <v>58</v>
      </c>
      <c r="AF30" s="252">
        <v>36</v>
      </c>
      <c r="AG30" s="252">
        <v>112</v>
      </c>
      <c r="AH30" s="252">
        <v>96</v>
      </c>
      <c r="AI30" s="258">
        <v>0</v>
      </c>
      <c r="AJ30" s="252">
        <v>86</v>
      </c>
      <c r="AK30" s="252">
        <v>13746</v>
      </c>
      <c r="AL30" s="252">
        <v>0</v>
      </c>
      <c r="AM30" s="258">
        <v>0</v>
      </c>
      <c r="AN30" s="275" t="s">
        <v>398</v>
      </c>
      <c r="AO30" s="251">
        <v>81</v>
      </c>
      <c r="AP30" s="253">
        <v>435</v>
      </c>
      <c r="AQ30" s="253">
        <v>296</v>
      </c>
      <c r="AR30" s="253">
        <v>2</v>
      </c>
      <c r="AS30" s="253">
        <v>17</v>
      </c>
      <c r="AT30" s="258">
        <v>5</v>
      </c>
    </row>
    <row r="31" spans="1:46" s="244" customFormat="1" ht="16.5" customHeight="1">
      <c r="A31" s="275" t="s">
        <v>6</v>
      </c>
      <c r="B31" s="338">
        <v>2</v>
      </c>
      <c r="C31" s="339">
        <v>331</v>
      </c>
      <c r="D31" s="339">
        <v>0</v>
      </c>
      <c r="E31" s="339">
        <v>2856</v>
      </c>
      <c r="F31" s="339">
        <v>148</v>
      </c>
      <c r="G31" s="339">
        <v>2401</v>
      </c>
      <c r="H31" s="339">
        <v>1860</v>
      </c>
      <c r="I31" s="339">
        <v>242</v>
      </c>
      <c r="J31" s="339">
        <v>2057</v>
      </c>
      <c r="K31" s="339">
        <v>938</v>
      </c>
      <c r="L31" s="340">
        <v>293</v>
      </c>
      <c r="M31" s="275" t="s">
        <v>6</v>
      </c>
      <c r="N31" s="338">
        <v>694</v>
      </c>
      <c r="O31" s="339">
        <v>59</v>
      </c>
      <c r="P31" s="489">
        <v>68</v>
      </c>
      <c r="Q31" s="339">
        <v>42</v>
      </c>
      <c r="R31" s="489">
        <v>29</v>
      </c>
      <c r="S31" s="345">
        <v>52</v>
      </c>
      <c r="T31" s="340">
        <v>0</v>
      </c>
      <c r="U31" s="275" t="s">
        <v>6</v>
      </c>
      <c r="V31" s="338">
        <v>281</v>
      </c>
      <c r="W31" s="339">
        <v>91</v>
      </c>
      <c r="X31" s="345">
        <v>150</v>
      </c>
      <c r="Y31" s="339">
        <v>258</v>
      </c>
      <c r="Z31" s="339">
        <v>103</v>
      </c>
      <c r="AA31" s="339">
        <v>45</v>
      </c>
      <c r="AB31" s="339">
        <v>349</v>
      </c>
      <c r="AC31" s="340">
        <v>22</v>
      </c>
      <c r="AD31" s="275" t="s">
        <v>6</v>
      </c>
      <c r="AE31" s="251">
        <v>30</v>
      </c>
      <c r="AF31" s="252">
        <v>9</v>
      </c>
      <c r="AG31" s="252">
        <v>38</v>
      </c>
      <c r="AH31" s="252">
        <v>34</v>
      </c>
      <c r="AI31" s="258">
        <v>0</v>
      </c>
      <c r="AJ31" s="252">
        <v>45</v>
      </c>
      <c r="AK31" s="252">
        <v>16191</v>
      </c>
      <c r="AL31" s="252">
        <v>0</v>
      </c>
      <c r="AM31" s="258">
        <v>0</v>
      </c>
      <c r="AN31" s="275" t="s">
        <v>6</v>
      </c>
      <c r="AO31" s="251">
        <v>37</v>
      </c>
      <c r="AP31" s="253">
        <v>112</v>
      </c>
      <c r="AQ31" s="253">
        <v>116</v>
      </c>
      <c r="AR31" s="253">
        <v>0</v>
      </c>
      <c r="AS31" s="253">
        <v>17</v>
      </c>
      <c r="AT31" s="258">
        <v>4</v>
      </c>
    </row>
    <row r="32" spans="1:46" s="244" customFormat="1" ht="16.5" customHeight="1">
      <c r="A32" s="277" t="s">
        <v>7</v>
      </c>
      <c r="B32" s="338">
        <v>0</v>
      </c>
      <c r="C32" s="339">
        <v>195</v>
      </c>
      <c r="D32" s="339">
        <v>0</v>
      </c>
      <c r="E32" s="339">
        <v>1936</v>
      </c>
      <c r="F32" s="339">
        <v>62</v>
      </c>
      <c r="G32" s="339">
        <v>1549</v>
      </c>
      <c r="H32" s="339">
        <v>1122</v>
      </c>
      <c r="I32" s="339">
        <v>131</v>
      </c>
      <c r="J32" s="339">
        <v>1275</v>
      </c>
      <c r="K32" s="339">
        <v>683</v>
      </c>
      <c r="L32" s="340">
        <v>171</v>
      </c>
      <c r="M32" s="277" t="s">
        <v>7</v>
      </c>
      <c r="N32" s="338">
        <v>499</v>
      </c>
      <c r="O32" s="339">
        <v>57</v>
      </c>
      <c r="P32" s="489">
        <v>47</v>
      </c>
      <c r="Q32" s="339">
        <v>48</v>
      </c>
      <c r="R32" s="490">
        <v>24</v>
      </c>
      <c r="S32" s="349">
        <v>35</v>
      </c>
      <c r="T32" s="348">
        <v>1</v>
      </c>
      <c r="U32" s="277" t="s">
        <v>7</v>
      </c>
      <c r="V32" s="346">
        <v>164</v>
      </c>
      <c r="W32" s="347">
        <v>68</v>
      </c>
      <c r="X32" s="349">
        <v>88</v>
      </c>
      <c r="Y32" s="347">
        <v>175</v>
      </c>
      <c r="Z32" s="347">
        <v>71</v>
      </c>
      <c r="AA32" s="347">
        <v>51</v>
      </c>
      <c r="AB32" s="347">
        <v>285</v>
      </c>
      <c r="AC32" s="348">
        <v>28</v>
      </c>
      <c r="AD32" s="277" t="s">
        <v>7</v>
      </c>
      <c r="AE32" s="259">
        <v>18</v>
      </c>
      <c r="AF32" s="260">
        <v>9</v>
      </c>
      <c r="AG32" s="260">
        <v>29</v>
      </c>
      <c r="AH32" s="252">
        <v>39</v>
      </c>
      <c r="AI32" s="258">
        <v>0</v>
      </c>
      <c r="AJ32" s="252">
        <v>8</v>
      </c>
      <c r="AK32" s="252">
        <v>574</v>
      </c>
      <c r="AL32" s="252">
        <v>0</v>
      </c>
      <c r="AM32" s="258">
        <v>0</v>
      </c>
      <c r="AN32" s="277" t="s">
        <v>7</v>
      </c>
      <c r="AO32" s="251">
        <v>8</v>
      </c>
      <c r="AP32" s="253">
        <v>48</v>
      </c>
      <c r="AQ32" s="253">
        <v>67</v>
      </c>
      <c r="AR32" s="253">
        <v>0</v>
      </c>
      <c r="AS32" s="253">
        <v>3</v>
      </c>
      <c r="AT32" s="258">
        <v>2</v>
      </c>
    </row>
    <row r="33" spans="1:46" s="244" customFormat="1" ht="16.5" customHeight="1">
      <c r="A33" s="275" t="s">
        <v>8</v>
      </c>
      <c r="B33" s="338">
        <v>0</v>
      </c>
      <c r="C33" s="339">
        <v>285</v>
      </c>
      <c r="D33" s="339">
        <v>1</v>
      </c>
      <c r="E33" s="339">
        <v>4377</v>
      </c>
      <c r="F33" s="339">
        <v>171</v>
      </c>
      <c r="G33" s="339">
        <v>3446</v>
      </c>
      <c r="H33" s="339">
        <v>2851</v>
      </c>
      <c r="I33" s="339">
        <v>314</v>
      </c>
      <c r="J33" s="339">
        <v>3072</v>
      </c>
      <c r="K33" s="339">
        <v>1189</v>
      </c>
      <c r="L33" s="340">
        <v>265</v>
      </c>
      <c r="M33" s="275" t="s">
        <v>8</v>
      </c>
      <c r="N33" s="338">
        <v>1336</v>
      </c>
      <c r="O33" s="339">
        <v>21</v>
      </c>
      <c r="P33" s="489">
        <v>73</v>
      </c>
      <c r="Q33" s="339">
        <v>72</v>
      </c>
      <c r="R33" s="489">
        <v>41</v>
      </c>
      <c r="S33" s="345">
        <v>86</v>
      </c>
      <c r="T33" s="340">
        <v>0</v>
      </c>
      <c r="U33" s="275" t="s">
        <v>8</v>
      </c>
      <c r="V33" s="338">
        <v>513</v>
      </c>
      <c r="W33" s="339">
        <v>185</v>
      </c>
      <c r="X33" s="345">
        <v>246</v>
      </c>
      <c r="Y33" s="339">
        <v>280</v>
      </c>
      <c r="Z33" s="339">
        <v>141</v>
      </c>
      <c r="AA33" s="339">
        <v>48</v>
      </c>
      <c r="AB33" s="339">
        <v>275</v>
      </c>
      <c r="AC33" s="340">
        <v>39</v>
      </c>
      <c r="AD33" s="275" t="s">
        <v>8</v>
      </c>
      <c r="AE33" s="251">
        <v>23</v>
      </c>
      <c r="AF33" s="252">
        <v>23</v>
      </c>
      <c r="AG33" s="252">
        <v>53</v>
      </c>
      <c r="AH33" s="254">
        <v>50</v>
      </c>
      <c r="AI33" s="255">
        <v>0</v>
      </c>
      <c r="AJ33" s="254">
        <v>27</v>
      </c>
      <c r="AK33" s="254">
        <v>12325</v>
      </c>
      <c r="AL33" s="254">
        <v>0</v>
      </c>
      <c r="AM33" s="255">
        <v>0</v>
      </c>
      <c r="AN33" s="275" t="s">
        <v>8</v>
      </c>
      <c r="AO33" s="256">
        <v>24</v>
      </c>
      <c r="AP33" s="257">
        <v>462</v>
      </c>
      <c r="AQ33" s="257">
        <v>127</v>
      </c>
      <c r="AR33" s="257">
        <v>1</v>
      </c>
      <c r="AS33" s="257">
        <v>14</v>
      </c>
      <c r="AT33" s="255">
        <v>6</v>
      </c>
    </row>
    <row r="34" spans="1:46" s="244" customFormat="1" ht="16.5" customHeight="1">
      <c r="A34" s="275" t="s">
        <v>9</v>
      </c>
      <c r="B34" s="338">
        <v>0</v>
      </c>
      <c r="C34" s="339">
        <v>459</v>
      </c>
      <c r="D34" s="339">
        <v>4</v>
      </c>
      <c r="E34" s="339">
        <v>5539</v>
      </c>
      <c r="F34" s="339">
        <v>264</v>
      </c>
      <c r="G34" s="339">
        <v>4444</v>
      </c>
      <c r="H34" s="339">
        <v>3557</v>
      </c>
      <c r="I34" s="339">
        <v>369</v>
      </c>
      <c r="J34" s="339">
        <v>3845</v>
      </c>
      <c r="K34" s="339">
        <v>1481</v>
      </c>
      <c r="L34" s="340">
        <v>322</v>
      </c>
      <c r="M34" s="275" t="s">
        <v>9</v>
      </c>
      <c r="N34" s="338">
        <v>1603</v>
      </c>
      <c r="O34" s="339">
        <v>60</v>
      </c>
      <c r="P34" s="489">
        <v>146</v>
      </c>
      <c r="Q34" s="339">
        <v>117</v>
      </c>
      <c r="R34" s="489">
        <v>56</v>
      </c>
      <c r="S34" s="345">
        <v>81</v>
      </c>
      <c r="T34" s="340">
        <v>0</v>
      </c>
      <c r="U34" s="275" t="s">
        <v>9</v>
      </c>
      <c r="V34" s="338">
        <v>662</v>
      </c>
      <c r="W34" s="339">
        <v>199</v>
      </c>
      <c r="X34" s="345">
        <v>317</v>
      </c>
      <c r="Y34" s="339">
        <v>426</v>
      </c>
      <c r="Z34" s="339">
        <v>186</v>
      </c>
      <c r="AA34" s="339">
        <v>86</v>
      </c>
      <c r="AB34" s="339">
        <v>479</v>
      </c>
      <c r="AC34" s="340">
        <v>69</v>
      </c>
      <c r="AD34" s="275" t="s">
        <v>9</v>
      </c>
      <c r="AE34" s="251">
        <v>48</v>
      </c>
      <c r="AF34" s="252">
        <v>20</v>
      </c>
      <c r="AG34" s="252">
        <v>99</v>
      </c>
      <c r="AH34" s="252">
        <v>98</v>
      </c>
      <c r="AI34" s="258">
        <v>0</v>
      </c>
      <c r="AJ34" s="252">
        <v>44</v>
      </c>
      <c r="AK34" s="252">
        <v>91632</v>
      </c>
      <c r="AL34" s="252">
        <v>0</v>
      </c>
      <c r="AM34" s="258">
        <v>0</v>
      </c>
      <c r="AN34" s="275" t="s">
        <v>9</v>
      </c>
      <c r="AO34" s="251">
        <v>42</v>
      </c>
      <c r="AP34" s="253">
        <v>517</v>
      </c>
      <c r="AQ34" s="253">
        <v>124</v>
      </c>
      <c r="AR34" s="253">
        <v>0</v>
      </c>
      <c r="AS34" s="253">
        <v>19</v>
      </c>
      <c r="AT34" s="258">
        <v>6</v>
      </c>
    </row>
    <row r="35" spans="1:46" s="244" customFormat="1" ht="16.5" customHeight="1">
      <c r="A35" s="275" t="s">
        <v>10</v>
      </c>
      <c r="B35" s="338">
        <v>0</v>
      </c>
      <c r="C35" s="339">
        <v>259</v>
      </c>
      <c r="D35" s="339">
        <v>0</v>
      </c>
      <c r="E35" s="339">
        <v>3098</v>
      </c>
      <c r="F35" s="339">
        <v>110</v>
      </c>
      <c r="G35" s="339">
        <v>2308</v>
      </c>
      <c r="H35" s="339">
        <v>1705</v>
      </c>
      <c r="I35" s="339">
        <v>139</v>
      </c>
      <c r="J35" s="339">
        <v>1914</v>
      </c>
      <c r="K35" s="339">
        <v>982</v>
      </c>
      <c r="L35" s="340">
        <v>178</v>
      </c>
      <c r="M35" s="275" t="s">
        <v>10</v>
      </c>
      <c r="N35" s="338">
        <v>633</v>
      </c>
      <c r="O35" s="339">
        <v>59</v>
      </c>
      <c r="P35" s="489">
        <v>71</v>
      </c>
      <c r="Q35" s="339">
        <v>42</v>
      </c>
      <c r="R35" s="489">
        <v>40</v>
      </c>
      <c r="S35" s="345">
        <v>41</v>
      </c>
      <c r="T35" s="340">
        <v>0</v>
      </c>
      <c r="U35" s="275" t="s">
        <v>10</v>
      </c>
      <c r="V35" s="338">
        <v>341</v>
      </c>
      <c r="W35" s="339">
        <v>118</v>
      </c>
      <c r="X35" s="345">
        <v>182</v>
      </c>
      <c r="Y35" s="339">
        <v>237</v>
      </c>
      <c r="Z35" s="339">
        <v>104</v>
      </c>
      <c r="AA35" s="339">
        <v>63</v>
      </c>
      <c r="AB35" s="339">
        <v>263</v>
      </c>
      <c r="AC35" s="340">
        <v>25</v>
      </c>
      <c r="AD35" s="275" t="s">
        <v>10</v>
      </c>
      <c r="AE35" s="251">
        <v>29</v>
      </c>
      <c r="AF35" s="252">
        <v>10</v>
      </c>
      <c r="AG35" s="252">
        <v>42</v>
      </c>
      <c r="AH35" s="252">
        <v>35</v>
      </c>
      <c r="AI35" s="258">
        <v>0</v>
      </c>
      <c r="AJ35" s="252">
        <v>24</v>
      </c>
      <c r="AK35" s="252">
        <v>6954</v>
      </c>
      <c r="AL35" s="252">
        <v>0</v>
      </c>
      <c r="AM35" s="258">
        <v>0</v>
      </c>
      <c r="AN35" s="275" t="s">
        <v>10</v>
      </c>
      <c r="AO35" s="251">
        <v>19</v>
      </c>
      <c r="AP35" s="253">
        <v>116</v>
      </c>
      <c r="AQ35" s="253">
        <v>98</v>
      </c>
      <c r="AR35" s="253">
        <v>0</v>
      </c>
      <c r="AS35" s="253">
        <v>15</v>
      </c>
      <c r="AT35" s="258">
        <v>7</v>
      </c>
    </row>
    <row r="36" spans="1:46" s="244" customFormat="1" ht="16.5" customHeight="1">
      <c r="A36" s="275" t="s">
        <v>11</v>
      </c>
      <c r="B36" s="338">
        <v>0</v>
      </c>
      <c r="C36" s="339">
        <v>104</v>
      </c>
      <c r="D36" s="339">
        <v>0</v>
      </c>
      <c r="E36" s="339">
        <v>1213</v>
      </c>
      <c r="F36" s="339">
        <v>31</v>
      </c>
      <c r="G36" s="339">
        <v>939</v>
      </c>
      <c r="H36" s="339">
        <v>696</v>
      </c>
      <c r="I36" s="339">
        <v>70</v>
      </c>
      <c r="J36" s="339">
        <v>746</v>
      </c>
      <c r="K36" s="339">
        <v>395</v>
      </c>
      <c r="L36" s="340">
        <v>48</v>
      </c>
      <c r="M36" s="275" t="s">
        <v>11</v>
      </c>
      <c r="N36" s="338">
        <v>301</v>
      </c>
      <c r="O36" s="339">
        <v>18</v>
      </c>
      <c r="P36" s="489">
        <v>22</v>
      </c>
      <c r="Q36" s="339">
        <v>20</v>
      </c>
      <c r="R36" s="489">
        <v>9</v>
      </c>
      <c r="S36" s="345">
        <v>16</v>
      </c>
      <c r="T36" s="340">
        <v>0</v>
      </c>
      <c r="U36" s="275" t="s">
        <v>11</v>
      </c>
      <c r="V36" s="338">
        <v>120</v>
      </c>
      <c r="W36" s="339">
        <v>43</v>
      </c>
      <c r="X36" s="345">
        <v>65</v>
      </c>
      <c r="Y36" s="339">
        <v>91</v>
      </c>
      <c r="Z36" s="339">
        <v>35</v>
      </c>
      <c r="AA36" s="339">
        <v>43</v>
      </c>
      <c r="AB36" s="339">
        <v>128</v>
      </c>
      <c r="AC36" s="340">
        <v>7</v>
      </c>
      <c r="AD36" s="275" t="s">
        <v>11</v>
      </c>
      <c r="AE36" s="251">
        <v>10</v>
      </c>
      <c r="AF36" s="252">
        <v>5</v>
      </c>
      <c r="AG36" s="252">
        <v>13</v>
      </c>
      <c r="AH36" s="252">
        <v>15</v>
      </c>
      <c r="AI36" s="258">
        <v>0</v>
      </c>
      <c r="AJ36" s="252">
        <v>20</v>
      </c>
      <c r="AK36" s="252">
        <v>17984</v>
      </c>
      <c r="AL36" s="252">
        <v>0</v>
      </c>
      <c r="AM36" s="258">
        <v>0</v>
      </c>
      <c r="AN36" s="275" t="s">
        <v>11</v>
      </c>
      <c r="AO36" s="251">
        <v>20</v>
      </c>
      <c r="AP36" s="253">
        <v>59</v>
      </c>
      <c r="AQ36" s="253">
        <v>28</v>
      </c>
      <c r="AR36" s="253">
        <v>0</v>
      </c>
      <c r="AS36" s="253">
        <v>4</v>
      </c>
      <c r="AT36" s="258">
        <v>1</v>
      </c>
    </row>
    <row r="37" spans="1:46" s="244" customFormat="1" ht="16.5" customHeight="1">
      <c r="A37" s="275" t="s">
        <v>12</v>
      </c>
      <c r="B37" s="338">
        <v>0</v>
      </c>
      <c r="C37" s="339">
        <v>106</v>
      </c>
      <c r="D37" s="339">
        <v>0</v>
      </c>
      <c r="E37" s="339">
        <v>856</v>
      </c>
      <c r="F37" s="339">
        <v>27</v>
      </c>
      <c r="G37" s="339">
        <v>668</v>
      </c>
      <c r="H37" s="339">
        <v>530</v>
      </c>
      <c r="I37" s="339">
        <v>32</v>
      </c>
      <c r="J37" s="339">
        <v>558</v>
      </c>
      <c r="K37" s="339">
        <v>291</v>
      </c>
      <c r="L37" s="340">
        <v>76</v>
      </c>
      <c r="M37" s="275" t="s">
        <v>12</v>
      </c>
      <c r="N37" s="338">
        <v>227</v>
      </c>
      <c r="O37" s="339">
        <v>17</v>
      </c>
      <c r="P37" s="489">
        <v>20</v>
      </c>
      <c r="Q37" s="339">
        <v>41</v>
      </c>
      <c r="R37" s="489">
        <v>8</v>
      </c>
      <c r="S37" s="345">
        <v>12</v>
      </c>
      <c r="T37" s="340">
        <v>0</v>
      </c>
      <c r="U37" s="275" t="s">
        <v>12</v>
      </c>
      <c r="V37" s="338">
        <v>92</v>
      </c>
      <c r="W37" s="339">
        <v>23</v>
      </c>
      <c r="X37" s="345">
        <v>58</v>
      </c>
      <c r="Y37" s="339">
        <v>84</v>
      </c>
      <c r="Z37" s="339">
        <v>34</v>
      </c>
      <c r="AA37" s="339">
        <v>28</v>
      </c>
      <c r="AB37" s="339">
        <v>97</v>
      </c>
      <c r="AC37" s="340">
        <v>17</v>
      </c>
      <c r="AD37" s="275" t="s">
        <v>12</v>
      </c>
      <c r="AE37" s="251">
        <v>7</v>
      </c>
      <c r="AF37" s="252">
        <v>6</v>
      </c>
      <c r="AG37" s="252">
        <v>13</v>
      </c>
      <c r="AH37" s="252">
        <v>37</v>
      </c>
      <c r="AI37" s="258">
        <v>0</v>
      </c>
      <c r="AJ37" s="252">
        <v>11</v>
      </c>
      <c r="AK37" s="252">
        <v>15713</v>
      </c>
      <c r="AL37" s="252">
        <v>0</v>
      </c>
      <c r="AM37" s="258">
        <v>0</v>
      </c>
      <c r="AN37" s="275" t="s">
        <v>12</v>
      </c>
      <c r="AO37" s="251">
        <v>10</v>
      </c>
      <c r="AP37" s="253">
        <v>22</v>
      </c>
      <c r="AQ37" s="253">
        <v>22</v>
      </c>
      <c r="AR37" s="253">
        <v>0</v>
      </c>
      <c r="AS37" s="253">
        <v>3</v>
      </c>
      <c r="AT37" s="258">
        <v>2</v>
      </c>
    </row>
    <row r="38" spans="1:46" s="244" customFormat="1" ht="16.5" customHeight="1">
      <c r="A38" s="275" t="s">
        <v>13</v>
      </c>
      <c r="B38" s="338">
        <v>0</v>
      </c>
      <c r="C38" s="339">
        <v>322</v>
      </c>
      <c r="D38" s="339">
        <v>1</v>
      </c>
      <c r="E38" s="339">
        <v>3207</v>
      </c>
      <c r="F38" s="339">
        <v>173</v>
      </c>
      <c r="G38" s="339">
        <v>2533</v>
      </c>
      <c r="H38" s="339">
        <v>1812</v>
      </c>
      <c r="I38" s="339">
        <v>186</v>
      </c>
      <c r="J38" s="339">
        <v>2071</v>
      </c>
      <c r="K38" s="339">
        <v>1087</v>
      </c>
      <c r="L38" s="340">
        <v>245</v>
      </c>
      <c r="M38" s="275" t="s">
        <v>13</v>
      </c>
      <c r="N38" s="338">
        <v>630</v>
      </c>
      <c r="O38" s="339">
        <v>45</v>
      </c>
      <c r="P38" s="489">
        <v>43</v>
      </c>
      <c r="Q38" s="339">
        <v>55</v>
      </c>
      <c r="R38" s="489">
        <v>32</v>
      </c>
      <c r="S38" s="345">
        <v>60</v>
      </c>
      <c r="T38" s="340">
        <v>0</v>
      </c>
      <c r="U38" s="275" t="s">
        <v>13</v>
      </c>
      <c r="V38" s="338">
        <v>307</v>
      </c>
      <c r="W38" s="339">
        <v>80</v>
      </c>
      <c r="X38" s="345">
        <v>195</v>
      </c>
      <c r="Y38" s="339">
        <v>265</v>
      </c>
      <c r="Z38" s="339">
        <v>107</v>
      </c>
      <c r="AA38" s="339">
        <v>61</v>
      </c>
      <c r="AB38" s="339">
        <v>386</v>
      </c>
      <c r="AC38" s="340">
        <v>30</v>
      </c>
      <c r="AD38" s="275" t="s">
        <v>13</v>
      </c>
      <c r="AE38" s="251">
        <v>18</v>
      </c>
      <c r="AF38" s="252">
        <v>10</v>
      </c>
      <c r="AG38" s="252">
        <v>27</v>
      </c>
      <c r="AH38" s="252">
        <v>46</v>
      </c>
      <c r="AI38" s="258">
        <v>0</v>
      </c>
      <c r="AJ38" s="252">
        <v>109</v>
      </c>
      <c r="AK38" s="252">
        <v>49417</v>
      </c>
      <c r="AL38" s="252">
        <v>0</v>
      </c>
      <c r="AM38" s="258">
        <v>0</v>
      </c>
      <c r="AN38" s="275" t="s">
        <v>13</v>
      </c>
      <c r="AO38" s="251">
        <v>106</v>
      </c>
      <c r="AP38" s="253">
        <v>58</v>
      </c>
      <c r="AQ38" s="253">
        <v>101</v>
      </c>
      <c r="AR38" s="253">
        <v>1</v>
      </c>
      <c r="AS38" s="253">
        <v>12</v>
      </c>
      <c r="AT38" s="258">
        <v>3</v>
      </c>
    </row>
    <row r="39" spans="1:46" s="244" customFormat="1" ht="16.5" customHeight="1">
      <c r="A39" s="275" t="s">
        <v>14</v>
      </c>
      <c r="B39" s="338">
        <v>0</v>
      </c>
      <c r="C39" s="339">
        <v>140</v>
      </c>
      <c r="D39" s="339">
        <v>0</v>
      </c>
      <c r="E39" s="339">
        <v>1533</v>
      </c>
      <c r="F39" s="339">
        <v>73</v>
      </c>
      <c r="G39" s="339">
        <v>1241</v>
      </c>
      <c r="H39" s="339">
        <v>944</v>
      </c>
      <c r="I39" s="339">
        <v>73</v>
      </c>
      <c r="J39" s="339">
        <v>1054</v>
      </c>
      <c r="K39" s="339">
        <v>508</v>
      </c>
      <c r="L39" s="340">
        <v>105</v>
      </c>
      <c r="M39" s="275" t="s">
        <v>14</v>
      </c>
      <c r="N39" s="338">
        <v>426</v>
      </c>
      <c r="O39" s="339">
        <v>28</v>
      </c>
      <c r="P39" s="489">
        <v>20</v>
      </c>
      <c r="Q39" s="339">
        <v>25</v>
      </c>
      <c r="R39" s="489">
        <v>12</v>
      </c>
      <c r="S39" s="345">
        <v>25</v>
      </c>
      <c r="T39" s="340">
        <v>0</v>
      </c>
      <c r="U39" s="275" t="s">
        <v>14</v>
      </c>
      <c r="V39" s="338">
        <v>191</v>
      </c>
      <c r="W39" s="339">
        <v>31</v>
      </c>
      <c r="X39" s="345">
        <v>130</v>
      </c>
      <c r="Y39" s="339">
        <v>130</v>
      </c>
      <c r="Z39" s="339">
        <v>59</v>
      </c>
      <c r="AA39" s="339">
        <v>32</v>
      </c>
      <c r="AB39" s="339">
        <v>185</v>
      </c>
      <c r="AC39" s="340">
        <v>17</v>
      </c>
      <c r="AD39" s="275" t="s">
        <v>14</v>
      </c>
      <c r="AE39" s="251">
        <v>3</v>
      </c>
      <c r="AF39" s="252">
        <v>3</v>
      </c>
      <c r="AG39" s="252">
        <v>17</v>
      </c>
      <c r="AH39" s="252">
        <v>23</v>
      </c>
      <c r="AI39" s="258">
        <v>0</v>
      </c>
      <c r="AJ39" s="252">
        <v>11</v>
      </c>
      <c r="AK39" s="252">
        <v>12834</v>
      </c>
      <c r="AL39" s="252">
        <v>1</v>
      </c>
      <c r="AM39" s="258">
        <v>4</v>
      </c>
      <c r="AN39" s="275" t="s">
        <v>14</v>
      </c>
      <c r="AO39" s="251">
        <v>10</v>
      </c>
      <c r="AP39" s="253">
        <v>96</v>
      </c>
      <c r="AQ39" s="253">
        <v>42</v>
      </c>
      <c r="AR39" s="253">
        <v>0</v>
      </c>
      <c r="AS39" s="253">
        <v>4</v>
      </c>
      <c r="AT39" s="258">
        <v>2</v>
      </c>
    </row>
    <row r="40" spans="1:46" s="244" customFormat="1" ht="16.5" customHeight="1">
      <c r="A40" s="275" t="s">
        <v>15</v>
      </c>
      <c r="B40" s="338">
        <v>0</v>
      </c>
      <c r="C40" s="339">
        <v>264</v>
      </c>
      <c r="D40" s="339">
        <v>0</v>
      </c>
      <c r="E40" s="339">
        <v>1990</v>
      </c>
      <c r="F40" s="339">
        <v>92</v>
      </c>
      <c r="G40" s="339">
        <v>1601</v>
      </c>
      <c r="H40" s="339">
        <v>1139</v>
      </c>
      <c r="I40" s="339">
        <v>105</v>
      </c>
      <c r="J40" s="339">
        <v>1254</v>
      </c>
      <c r="K40" s="339">
        <v>683</v>
      </c>
      <c r="L40" s="340">
        <v>116</v>
      </c>
      <c r="M40" s="275" t="s">
        <v>15</v>
      </c>
      <c r="N40" s="338">
        <v>404</v>
      </c>
      <c r="O40" s="339">
        <v>42</v>
      </c>
      <c r="P40" s="489">
        <v>38</v>
      </c>
      <c r="Q40" s="339">
        <v>43</v>
      </c>
      <c r="R40" s="489">
        <v>30</v>
      </c>
      <c r="S40" s="345">
        <v>35</v>
      </c>
      <c r="T40" s="340">
        <v>0</v>
      </c>
      <c r="U40" s="275" t="s">
        <v>15</v>
      </c>
      <c r="V40" s="338">
        <v>178</v>
      </c>
      <c r="W40" s="339">
        <v>44</v>
      </c>
      <c r="X40" s="345">
        <v>130</v>
      </c>
      <c r="Y40" s="339">
        <v>157</v>
      </c>
      <c r="Z40" s="339">
        <v>73</v>
      </c>
      <c r="AA40" s="339">
        <v>61</v>
      </c>
      <c r="AB40" s="339">
        <v>289</v>
      </c>
      <c r="AC40" s="340">
        <v>28</v>
      </c>
      <c r="AD40" s="275" t="s">
        <v>15</v>
      </c>
      <c r="AE40" s="251">
        <v>10</v>
      </c>
      <c r="AF40" s="252">
        <v>7</v>
      </c>
      <c r="AG40" s="252">
        <v>28</v>
      </c>
      <c r="AH40" s="252">
        <v>38</v>
      </c>
      <c r="AI40" s="258">
        <v>0</v>
      </c>
      <c r="AJ40" s="252">
        <v>18</v>
      </c>
      <c r="AK40" s="252">
        <v>252</v>
      </c>
      <c r="AL40" s="252">
        <v>0</v>
      </c>
      <c r="AM40" s="258">
        <v>0</v>
      </c>
      <c r="AN40" s="275" t="s">
        <v>15</v>
      </c>
      <c r="AO40" s="251">
        <v>17</v>
      </c>
      <c r="AP40" s="253">
        <v>48</v>
      </c>
      <c r="AQ40" s="253">
        <v>40</v>
      </c>
      <c r="AR40" s="253">
        <v>0</v>
      </c>
      <c r="AS40" s="253">
        <v>4</v>
      </c>
      <c r="AT40" s="258">
        <v>0</v>
      </c>
    </row>
    <row r="41" spans="1:46" s="244" customFormat="1" ht="16.5" customHeight="1">
      <c r="A41" s="277" t="s">
        <v>49</v>
      </c>
      <c r="B41" s="338">
        <v>0</v>
      </c>
      <c r="C41" s="339">
        <v>696</v>
      </c>
      <c r="D41" s="339">
        <v>1</v>
      </c>
      <c r="E41" s="339">
        <v>5913</v>
      </c>
      <c r="F41" s="339">
        <v>365</v>
      </c>
      <c r="G41" s="339">
        <v>4686</v>
      </c>
      <c r="H41" s="339">
        <v>3518</v>
      </c>
      <c r="I41" s="339">
        <v>327</v>
      </c>
      <c r="J41" s="339">
        <v>3835</v>
      </c>
      <c r="K41" s="339">
        <v>1953</v>
      </c>
      <c r="L41" s="340">
        <v>417</v>
      </c>
      <c r="M41" s="277" t="s">
        <v>49</v>
      </c>
      <c r="N41" s="338">
        <v>1334</v>
      </c>
      <c r="O41" s="339">
        <v>150</v>
      </c>
      <c r="P41" s="489">
        <v>169</v>
      </c>
      <c r="Q41" s="339">
        <v>141</v>
      </c>
      <c r="R41" s="490">
        <v>59</v>
      </c>
      <c r="S41" s="349">
        <v>102</v>
      </c>
      <c r="T41" s="348">
        <v>0</v>
      </c>
      <c r="U41" s="277" t="s">
        <v>49</v>
      </c>
      <c r="V41" s="346">
        <v>743</v>
      </c>
      <c r="W41" s="347">
        <v>222</v>
      </c>
      <c r="X41" s="349">
        <v>427</v>
      </c>
      <c r="Y41" s="347">
        <v>568</v>
      </c>
      <c r="Z41" s="347">
        <v>221</v>
      </c>
      <c r="AA41" s="347">
        <v>128</v>
      </c>
      <c r="AB41" s="347">
        <v>682</v>
      </c>
      <c r="AC41" s="348">
        <v>76</v>
      </c>
      <c r="AD41" s="277" t="s">
        <v>49</v>
      </c>
      <c r="AE41" s="259">
        <v>55</v>
      </c>
      <c r="AF41" s="260">
        <v>29</v>
      </c>
      <c r="AG41" s="260">
        <v>118</v>
      </c>
      <c r="AH41" s="260">
        <v>114</v>
      </c>
      <c r="AI41" s="262">
        <v>0</v>
      </c>
      <c r="AJ41" s="260">
        <v>46</v>
      </c>
      <c r="AK41" s="260">
        <v>16392</v>
      </c>
      <c r="AL41" s="260">
        <v>1</v>
      </c>
      <c r="AM41" s="262">
        <v>206</v>
      </c>
      <c r="AN41" s="277" t="s">
        <v>49</v>
      </c>
      <c r="AO41" s="259">
        <v>40</v>
      </c>
      <c r="AP41" s="261">
        <v>166</v>
      </c>
      <c r="AQ41" s="261">
        <v>153</v>
      </c>
      <c r="AR41" s="261">
        <v>2</v>
      </c>
      <c r="AS41" s="261">
        <v>17</v>
      </c>
      <c r="AT41" s="262">
        <v>10</v>
      </c>
    </row>
    <row r="42" spans="1:46" s="244" customFormat="1" ht="16.5" customHeight="1">
      <c r="A42" s="281" t="s">
        <v>16</v>
      </c>
      <c r="B42" s="346">
        <v>0</v>
      </c>
      <c r="C42" s="347">
        <v>571</v>
      </c>
      <c r="D42" s="347">
        <v>2</v>
      </c>
      <c r="E42" s="347">
        <v>4312</v>
      </c>
      <c r="F42" s="347">
        <v>201</v>
      </c>
      <c r="G42" s="347">
        <v>3419</v>
      </c>
      <c r="H42" s="347">
        <v>2562</v>
      </c>
      <c r="I42" s="347">
        <v>253</v>
      </c>
      <c r="J42" s="347">
        <v>2866</v>
      </c>
      <c r="K42" s="347">
        <v>1427</v>
      </c>
      <c r="L42" s="348">
        <v>332</v>
      </c>
      <c r="M42" s="281" t="s">
        <v>16</v>
      </c>
      <c r="N42" s="346">
        <v>903</v>
      </c>
      <c r="O42" s="347">
        <v>74</v>
      </c>
      <c r="P42" s="490">
        <v>78</v>
      </c>
      <c r="Q42" s="347">
        <v>86</v>
      </c>
      <c r="R42" s="490">
        <v>46</v>
      </c>
      <c r="S42" s="349">
        <v>77</v>
      </c>
      <c r="T42" s="348">
        <v>0</v>
      </c>
      <c r="U42" s="281" t="s">
        <v>16</v>
      </c>
      <c r="V42" s="346">
        <v>373</v>
      </c>
      <c r="W42" s="347">
        <v>129</v>
      </c>
      <c r="X42" s="349">
        <v>265</v>
      </c>
      <c r="Y42" s="347">
        <v>327</v>
      </c>
      <c r="Z42" s="347">
        <v>164</v>
      </c>
      <c r="AA42" s="347">
        <v>77</v>
      </c>
      <c r="AB42" s="347">
        <v>468</v>
      </c>
      <c r="AC42" s="348">
        <v>47</v>
      </c>
      <c r="AD42" s="281" t="s">
        <v>16</v>
      </c>
      <c r="AE42" s="259">
        <v>21</v>
      </c>
      <c r="AF42" s="260">
        <v>31</v>
      </c>
      <c r="AG42" s="260">
        <v>60</v>
      </c>
      <c r="AH42" s="260">
        <v>55</v>
      </c>
      <c r="AI42" s="262">
        <v>0</v>
      </c>
      <c r="AJ42" s="260">
        <v>98</v>
      </c>
      <c r="AK42" s="260">
        <v>33267</v>
      </c>
      <c r="AL42" s="260">
        <v>1</v>
      </c>
      <c r="AM42" s="262">
        <v>20</v>
      </c>
      <c r="AN42" s="281" t="s">
        <v>16</v>
      </c>
      <c r="AO42" s="259">
        <v>91</v>
      </c>
      <c r="AP42" s="261">
        <v>133</v>
      </c>
      <c r="AQ42" s="261">
        <v>132</v>
      </c>
      <c r="AR42" s="261">
        <v>0</v>
      </c>
      <c r="AS42" s="261">
        <v>26</v>
      </c>
      <c r="AT42" s="262">
        <v>7</v>
      </c>
    </row>
    <row r="43" spans="1:46" s="244" customFormat="1" ht="16.5" customHeight="1">
      <c r="A43" s="280" t="s">
        <v>50</v>
      </c>
      <c r="B43" s="354">
        <f aca="true" t="shared" si="2" ref="B43:AT43">SUM(B24:B42)</f>
        <v>19</v>
      </c>
      <c r="C43" s="355">
        <f t="shared" si="2"/>
        <v>8576</v>
      </c>
      <c r="D43" s="355">
        <f t="shared" si="2"/>
        <v>19</v>
      </c>
      <c r="E43" s="355">
        <f t="shared" si="2"/>
        <v>86262</v>
      </c>
      <c r="F43" s="355">
        <f t="shared" si="2"/>
        <v>4320</v>
      </c>
      <c r="G43" s="355">
        <f t="shared" si="2"/>
        <v>68996</v>
      </c>
      <c r="H43" s="355">
        <f t="shared" si="2"/>
        <v>52583</v>
      </c>
      <c r="I43" s="355">
        <f>SUM(I24:I42)</f>
        <v>5789</v>
      </c>
      <c r="J43" s="355">
        <f>SUM(J24:J42)</f>
        <v>58457</v>
      </c>
      <c r="K43" s="355">
        <f>SUM(K24:K42)</f>
        <v>27381</v>
      </c>
      <c r="L43" s="356">
        <f>SUM(L24:L42)</f>
        <v>6974</v>
      </c>
      <c r="M43" s="280" t="s">
        <v>50</v>
      </c>
      <c r="N43" s="354">
        <f t="shared" si="2"/>
        <v>20309</v>
      </c>
      <c r="O43" s="355">
        <f t="shared" si="2"/>
        <v>1258</v>
      </c>
      <c r="P43" s="492">
        <f t="shared" si="2"/>
        <v>1993</v>
      </c>
      <c r="Q43" s="355">
        <f t="shared" si="2"/>
        <v>1741</v>
      </c>
      <c r="R43" s="492">
        <f t="shared" si="2"/>
        <v>752</v>
      </c>
      <c r="S43" s="357">
        <f t="shared" si="2"/>
        <v>1350</v>
      </c>
      <c r="T43" s="356">
        <f t="shared" si="2"/>
        <v>2</v>
      </c>
      <c r="U43" s="280" t="s">
        <v>50</v>
      </c>
      <c r="V43" s="354">
        <f t="shared" si="2"/>
        <v>9725</v>
      </c>
      <c r="W43" s="355">
        <f t="shared" si="2"/>
        <v>2695</v>
      </c>
      <c r="X43" s="357">
        <f t="shared" si="2"/>
        <v>5098</v>
      </c>
      <c r="Y43" s="355">
        <f t="shared" si="2"/>
        <v>6761</v>
      </c>
      <c r="Z43" s="355">
        <f t="shared" si="2"/>
        <v>3278</v>
      </c>
      <c r="AA43" s="355">
        <f t="shared" si="2"/>
        <v>1476</v>
      </c>
      <c r="AB43" s="355">
        <f t="shared" si="2"/>
        <v>7300</v>
      </c>
      <c r="AC43" s="356">
        <f t="shared" si="2"/>
        <v>973</v>
      </c>
      <c r="AD43" s="280" t="s">
        <v>50</v>
      </c>
      <c r="AE43" s="55">
        <f t="shared" si="2"/>
        <v>672</v>
      </c>
      <c r="AF43" s="56">
        <f t="shared" si="2"/>
        <v>409</v>
      </c>
      <c r="AG43" s="56">
        <f t="shared" si="2"/>
        <v>1383</v>
      </c>
      <c r="AH43" s="56">
        <f t="shared" si="2"/>
        <v>1373</v>
      </c>
      <c r="AI43" s="57">
        <f t="shared" si="2"/>
        <v>0</v>
      </c>
      <c r="AJ43" s="56">
        <f t="shared" si="2"/>
        <v>986</v>
      </c>
      <c r="AK43" s="56">
        <f t="shared" si="2"/>
        <v>442919</v>
      </c>
      <c r="AL43" s="56">
        <f t="shared" si="2"/>
        <v>9</v>
      </c>
      <c r="AM43" s="57">
        <f t="shared" si="2"/>
        <v>881</v>
      </c>
      <c r="AN43" s="280" t="s">
        <v>50</v>
      </c>
      <c r="AO43" s="55">
        <f t="shared" si="2"/>
        <v>884</v>
      </c>
      <c r="AP43" s="56">
        <f>SUM(AP24:AP42)</f>
        <v>4909</v>
      </c>
      <c r="AQ43" s="56">
        <f>SUM(AQ24:AQ42)</f>
        <v>3442</v>
      </c>
      <c r="AR43" s="56">
        <f>SUM(AR24:AR42)</f>
        <v>13</v>
      </c>
      <c r="AS43" s="56">
        <f>SUM(AS24:AS42)</f>
        <v>336</v>
      </c>
      <c r="AT43" s="57">
        <f t="shared" si="2"/>
        <v>111</v>
      </c>
    </row>
    <row r="44" spans="1:46" s="244" customFormat="1" ht="16.5" customHeight="1">
      <c r="A44" s="280" t="s">
        <v>51</v>
      </c>
      <c r="B44" s="354">
        <f>SUM(B23,B43)</f>
        <v>86</v>
      </c>
      <c r="C44" s="355">
        <f aca="true" t="shared" si="3" ref="C44:AT44">SUM(C23,C43)</f>
        <v>48808</v>
      </c>
      <c r="D44" s="355">
        <f>SUM(D23,D43)</f>
        <v>147</v>
      </c>
      <c r="E44" s="355">
        <f t="shared" si="3"/>
        <v>528952</v>
      </c>
      <c r="F44" s="355">
        <f t="shared" si="3"/>
        <v>30028</v>
      </c>
      <c r="G44" s="355">
        <f t="shared" si="3"/>
        <v>419184</v>
      </c>
      <c r="H44" s="355">
        <f t="shared" si="3"/>
        <v>323039</v>
      </c>
      <c r="I44" s="355">
        <f t="shared" si="3"/>
        <v>37960</v>
      </c>
      <c r="J44" s="355">
        <f>SUM(J23,J43)</f>
        <v>357450</v>
      </c>
      <c r="K44" s="355">
        <f>SUM(K23,K43)</f>
        <v>161196</v>
      </c>
      <c r="L44" s="356">
        <f>SUM(L23,L43)</f>
        <v>44248</v>
      </c>
      <c r="M44" s="280" t="s">
        <v>51</v>
      </c>
      <c r="N44" s="354">
        <f t="shared" si="3"/>
        <v>119073</v>
      </c>
      <c r="O44" s="355">
        <f t="shared" si="3"/>
        <v>5601</v>
      </c>
      <c r="P44" s="492">
        <f t="shared" si="3"/>
        <v>11097</v>
      </c>
      <c r="Q44" s="355">
        <f t="shared" si="3"/>
        <v>8686</v>
      </c>
      <c r="R44" s="492">
        <f t="shared" si="3"/>
        <v>4726</v>
      </c>
      <c r="S44" s="357">
        <f t="shared" si="3"/>
        <v>8466</v>
      </c>
      <c r="T44" s="356">
        <f t="shared" si="3"/>
        <v>17</v>
      </c>
      <c r="U44" s="280" t="s">
        <v>51</v>
      </c>
      <c r="V44" s="354">
        <f t="shared" si="3"/>
        <v>60170</v>
      </c>
      <c r="W44" s="355">
        <f t="shared" si="3"/>
        <v>18242</v>
      </c>
      <c r="X44" s="357">
        <f t="shared" si="3"/>
        <v>28303</v>
      </c>
      <c r="Y44" s="355">
        <f t="shared" si="3"/>
        <v>39054</v>
      </c>
      <c r="Z44" s="355">
        <f t="shared" si="3"/>
        <v>20456</v>
      </c>
      <c r="AA44" s="355">
        <f t="shared" si="3"/>
        <v>6698</v>
      </c>
      <c r="AB44" s="355">
        <f t="shared" si="3"/>
        <v>30206</v>
      </c>
      <c r="AC44" s="356">
        <f t="shared" si="3"/>
        <v>4575</v>
      </c>
      <c r="AD44" s="280" t="s">
        <v>51</v>
      </c>
      <c r="AE44" s="55">
        <f t="shared" si="3"/>
        <v>4552</v>
      </c>
      <c r="AF44" s="56">
        <f t="shared" si="3"/>
        <v>2736</v>
      </c>
      <c r="AG44" s="56">
        <f t="shared" si="3"/>
        <v>6903</v>
      </c>
      <c r="AH44" s="56">
        <f t="shared" si="3"/>
        <v>6155</v>
      </c>
      <c r="AI44" s="57">
        <f t="shared" si="3"/>
        <v>5</v>
      </c>
      <c r="AJ44" s="56">
        <f t="shared" si="3"/>
        <v>7482</v>
      </c>
      <c r="AK44" s="56">
        <f t="shared" si="3"/>
        <v>5281774</v>
      </c>
      <c r="AL44" s="56">
        <f t="shared" si="3"/>
        <v>46</v>
      </c>
      <c r="AM44" s="57">
        <f t="shared" si="3"/>
        <v>21139</v>
      </c>
      <c r="AN44" s="280" t="s">
        <v>51</v>
      </c>
      <c r="AO44" s="55">
        <f t="shared" si="3"/>
        <v>6750</v>
      </c>
      <c r="AP44" s="56">
        <f t="shared" si="3"/>
        <v>29001</v>
      </c>
      <c r="AQ44" s="56">
        <f t="shared" si="3"/>
        <v>29052</v>
      </c>
      <c r="AR44" s="56">
        <f t="shared" si="3"/>
        <v>89</v>
      </c>
      <c r="AS44" s="267">
        <f t="shared" si="3"/>
        <v>2764</v>
      </c>
      <c r="AT44" s="57">
        <f t="shared" si="3"/>
        <v>896</v>
      </c>
    </row>
    <row r="45" spans="1:46" s="244" customFormat="1" ht="16.5" customHeight="1">
      <c r="A45" s="199" t="s">
        <v>52</v>
      </c>
      <c r="B45" s="354">
        <v>48</v>
      </c>
      <c r="C45" s="355">
        <v>49135</v>
      </c>
      <c r="D45" s="494">
        <v>153</v>
      </c>
      <c r="E45" s="355">
        <v>532844</v>
      </c>
      <c r="F45" s="355">
        <v>26733</v>
      </c>
      <c r="G45" s="355">
        <v>422691</v>
      </c>
      <c r="H45" s="355">
        <v>314709</v>
      </c>
      <c r="I45" s="355">
        <v>36333</v>
      </c>
      <c r="J45" s="355">
        <v>350692</v>
      </c>
      <c r="K45" s="355">
        <v>180237</v>
      </c>
      <c r="L45" s="356">
        <v>46180</v>
      </c>
      <c r="M45" s="199" t="s">
        <v>52</v>
      </c>
      <c r="N45" s="354">
        <v>118718</v>
      </c>
      <c r="O45" s="355">
        <v>7046</v>
      </c>
      <c r="P45" s="492">
        <v>11373</v>
      </c>
      <c r="Q45" s="355">
        <v>8936</v>
      </c>
      <c r="R45" s="492">
        <v>4708</v>
      </c>
      <c r="S45" s="357">
        <v>8416</v>
      </c>
      <c r="T45" s="356">
        <v>14</v>
      </c>
      <c r="U45" s="199" t="s">
        <v>52</v>
      </c>
      <c r="V45" s="354">
        <v>64085</v>
      </c>
      <c r="W45" s="355">
        <v>18571</v>
      </c>
      <c r="X45" s="358">
        <v>29310</v>
      </c>
      <c r="Y45" s="355">
        <v>40483</v>
      </c>
      <c r="Z45" s="355">
        <v>20572</v>
      </c>
      <c r="AA45" s="355">
        <v>7002</v>
      </c>
      <c r="AB45" s="355">
        <v>32046</v>
      </c>
      <c r="AC45" s="356">
        <v>4849</v>
      </c>
      <c r="AD45" s="199" t="s">
        <v>52</v>
      </c>
      <c r="AE45" s="55">
        <v>4564</v>
      </c>
      <c r="AF45" s="56">
        <v>2613</v>
      </c>
      <c r="AG45" s="56">
        <v>7204</v>
      </c>
      <c r="AH45" s="56">
        <v>6572</v>
      </c>
      <c r="AI45" s="57">
        <v>11</v>
      </c>
      <c r="AJ45" s="56">
        <v>7419</v>
      </c>
      <c r="AK45" s="56">
        <v>4169725</v>
      </c>
      <c r="AL45" s="56">
        <v>51</v>
      </c>
      <c r="AM45" s="57">
        <v>22697</v>
      </c>
      <c r="AN45" s="199" t="s">
        <v>52</v>
      </c>
      <c r="AO45" s="55">
        <v>6693</v>
      </c>
      <c r="AP45" s="56">
        <v>27689</v>
      </c>
      <c r="AQ45" s="56">
        <v>20655</v>
      </c>
      <c r="AR45" s="59">
        <v>63</v>
      </c>
      <c r="AS45" s="56">
        <v>3125</v>
      </c>
      <c r="AT45" s="57">
        <v>944</v>
      </c>
    </row>
    <row r="46" ht="10.5" customHeight="1" hidden="1">
      <c r="D46" s="245" t="s">
        <v>534</v>
      </c>
    </row>
    <row r="47" spans="1:40" ht="10.5" customHeight="1" hidden="1">
      <c r="A47" s="1" t="s">
        <v>500</v>
      </c>
      <c r="B47" s="1"/>
      <c r="M47" s="1" t="s">
        <v>500</v>
      </c>
      <c r="U47" s="1" t="s">
        <v>500</v>
      </c>
      <c r="AD47" s="1" t="s">
        <v>500</v>
      </c>
      <c r="AN47" s="1" t="s">
        <v>500</v>
      </c>
    </row>
    <row r="48" spans="1:46" ht="10.5" customHeight="1" hidden="1">
      <c r="A48" s="1" t="s">
        <v>529</v>
      </c>
      <c r="B48" s="570" t="s">
        <v>629</v>
      </c>
      <c r="C48" s="570" t="s">
        <v>631</v>
      </c>
      <c r="D48" s="570" t="s">
        <v>632</v>
      </c>
      <c r="E48" s="570" t="s">
        <v>619</v>
      </c>
      <c r="F48" s="570" t="s">
        <v>620</v>
      </c>
      <c r="G48" s="570" t="s">
        <v>633</v>
      </c>
      <c r="H48" s="570" t="s">
        <v>509</v>
      </c>
      <c r="I48" s="570" t="s">
        <v>510</v>
      </c>
      <c r="J48" s="570" t="s">
        <v>511</v>
      </c>
      <c r="K48" s="570" t="s">
        <v>512</v>
      </c>
      <c r="L48" s="570" t="s">
        <v>513</v>
      </c>
      <c r="M48" s="1" t="s">
        <v>529</v>
      </c>
      <c r="N48" s="570" t="s">
        <v>514</v>
      </c>
      <c r="O48" s="570" t="s">
        <v>515</v>
      </c>
      <c r="P48" s="570" t="s">
        <v>516</v>
      </c>
      <c r="Q48" s="570" t="s">
        <v>517</v>
      </c>
      <c r="R48" s="570" t="s">
        <v>519</v>
      </c>
      <c r="S48" s="570" t="s">
        <v>637</v>
      </c>
      <c r="T48" s="581" t="s">
        <v>729</v>
      </c>
      <c r="U48" s="1" t="s">
        <v>529</v>
      </c>
      <c r="V48" s="581" t="s">
        <v>730</v>
      </c>
      <c r="W48" s="581" t="s">
        <v>520</v>
      </c>
      <c r="X48" s="581" t="s">
        <v>731</v>
      </c>
      <c r="Y48" s="581" t="s">
        <v>643</v>
      </c>
      <c r="Z48" s="581" t="s">
        <v>644</v>
      </c>
      <c r="AA48" s="581" t="s">
        <v>645</v>
      </c>
      <c r="AB48" s="581" t="s">
        <v>646</v>
      </c>
      <c r="AC48" s="581" t="s">
        <v>732</v>
      </c>
      <c r="AD48" s="1" t="s">
        <v>529</v>
      </c>
      <c r="AE48" s="581" t="s">
        <v>733</v>
      </c>
      <c r="AF48" s="581" t="s">
        <v>659</v>
      </c>
      <c r="AG48" s="581" t="s">
        <v>734</v>
      </c>
      <c r="AH48" s="581" t="s">
        <v>735</v>
      </c>
      <c r="AI48" s="581" t="s">
        <v>736</v>
      </c>
      <c r="AJ48" s="581" t="s">
        <v>737</v>
      </c>
      <c r="AK48" s="581" t="s">
        <v>660</v>
      </c>
      <c r="AL48" s="581" t="s">
        <v>661</v>
      </c>
      <c r="AM48" s="581" t="s">
        <v>662</v>
      </c>
      <c r="AN48" s="1" t="s">
        <v>529</v>
      </c>
      <c r="AO48" s="581" t="s">
        <v>738</v>
      </c>
      <c r="AP48" s="581" t="s">
        <v>663</v>
      </c>
      <c r="AQ48" s="581" t="s">
        <v>664</v>
      </c>
      <c r="AR48" s="581" t="s">
        <v>665</v>
      </c>
      <c r="AS48" s="581" t="s">
        <v>666</v>
      </c>
      <c r="AT48" s="581" t="s">
        <v>667</v>
      </c>
    </row>
    <row r="49" spans="1:40" ht="10.5" customHeight="1" hidden="1">
      <c r="A49" s="1" t="s">
        <v>657</v>
      </c>
      <c r="B49" s="571" t="s">
        <v>656</v>
      </c>
      <c r="M49" s="1" t="s">
        <v>657</v>
      </c>
      <c r="U49" s="1" t="s">
        <v>657</v>
      </c>
      <c r="AD49" s="1" t="s">
        <v>657</v>
      </c>
      <c r="AN49" s="1" t="s">
        <v>657</v>
      </c>
    </row>
    <row r="50" spans="1:2" ht="10.5" customHeight="1" hidden="1">
      <c r="A50" s="1"/>
      <c r="B50" s="1"/>
    </row>
    <row r="51" spans="1:2" ht="10.5" customHeight="1" hidden="1">
      <c r="A51" s="1"/>
      <c r="B51" s="1"/>
    </row>
    <row r="52" spans="1:46" s="244" customFormat="1" ht="16.5" customHeight="1" hidden="1">
      <c r="A52" s="199" t="s">
        <v>52</v>
      </c>
      <c r="B52" s="354">
        <f>B44</f>
        <v>86</v>
      </c>
      <c r="C52" s="355">
        <f aca="true" t="shared" si="4" ref="C52:L52">C44</f>
        <v>48808</v>
      </c>
      <c r="D52" s="494">
        <f t="shared" si="4"/>
        <v>147</v>
      </c>
      <c r="E52" s="355">
        <f t="shared" si="4"/>
        <v>528952</v>
      </c>
      <c r="F52" s="355">
        <f t="shared" si="4"/>
        <v>30028</v>
      </c>
      <c r="G52" s="355">
        <f t="shared" si="4"/>
        <v>419184</v>
      </c>
      <c r="H52" s="355">
        <f t="shared" si="4"/>
        <v>323039</v>
      </c>
      <c r="I52" s="355">
        <f t="shared" si="4"/>
        <v>37960</v>
      </c>
      <c r="J52" s="355">
        <f t="shared" si="4"/>
        <v>357450</v>
      </c>
      <c r="K52" s="355">
        <f t="shared" si="4"/>
        <v>161196</v>
      </c>
      <c r="L52" s="356">
        <f t="shared" si="4"/>
        <v>44248</v>
      </c>
      <c r="M52" s="199" t="s">
        <v>52</v>
      </c>
      <c r="N52" s="354">
        <f>N44</f>
        <v>119073</v>
      </c>
      <c r="O52" s="355">
        <f aca="true" t="shared" si="5" ref="O52:T52">O44</f>
        <v>5601</v>
      </c>
      <c r="P52" s="492">
        <f t="shared" si="5"/>
        <v>11097</v>
      </c>
      <c r="Q52" s="355">
        <f t="shared" si="5"/>
        <v>8686</v>
      </c>
      <c r="R52" s="492">
        <f t="shared" si="5"/>
        <v>4726</v>
      </c>
      <c r="S52" s="357">
        <f t="shared" si="5"/>
        <v>8466</v>
      </c>
      <c r="T52" s="356">
        <f t="shared" si="5"/>
        <v>17</v>
      </c>
      <c r="U52" s="199" t="s">
        <v>52</v>
      </c>
      <c r="V52" s="354">
        <f>V44</f>
        <v>60170</v>
      </c>
      <c r="W52" s="355">
        <f aca="true" t="shared" si="6" ref="W52:AC52">W44</f>
        <v>18242</v>
      </c>
      <c r="X52" s="358">
        <f t="shared" si="6"/>
        <v>28303</v>
      </c>
      <c r="Y52" s="355">
        <f t="shared" si="6"/>
        <v>39054</v>
      </c>
      <c r="Z52" s="355">
        <f t="shared" si="6"/>
        <v>20456</v>
      </c>
      <c r="AA52" s="355">
        <f t="shared" si="6"/>
        <v>6698</v>
      </c>
      <c r="AB52" s="355">
        <f t="shared" si="6"/>
        <v>30206</v>
      </c>
      <c r="AC52" s="356">
        <f t="shared" si="6"/>
        <v>4575</v>
      </c>
      <c r="AD52" s="199" t="s">
        <v>52</v>
      </c>
      <c r="AE52" s="55">
        <f>AE44</f>
        <v>4552</v>
      </c>
      <c r="AF52" s="56">
        <f aca="true" t="shared" si="7" ref="AF52:AM52">AF44</f>
        <v>2736</v>
      </c>
      <c r="AG52" s="56">
        <f t="shared" si="7"/>
        <v>6903</v>
      </c>
      <c r="AH52" s="56">
        <f t="shared" si="7"/>
        <v>6155</v>
      </c>
      <c r="AI52" s="57">
        <f t="shared" si="7"/>
        <v>5</v>
      </c>
      <c r="AJ52" s="56">
        <f t="shared" si="7"/>
        <v>7482</v>
      </c>
      <c r="AK52" s="56">
        <f t="shared" si="7"/>
        <v>5281774</v>
      </c>
      <c r="AL52" s="56">
        <f t="shared" si="7"/>
        <v>46</v>
      </c>
      <c r="AM52" s="57">
        <f t="shared" si="7"/>
        <v>21139</v>
      </c>
      <c r="AN52" s="199" t="s">
        <v>52</v>
      </c>
      <c r="AO52" s="55">
        <f aca="true" t="shared" si="8" ref="AO52:AT52">AO44</f>
        <v>6750</v>
      </c>
      <c r="AP52" s="56">
        <f t="shared" si="8"/>
        <v>29001</v>
      </c>
      <c r="AQ52" s="56">
        <f t="shared" si="8"/>
        <v>29052</v>
      </c>
      <c r="AR52" s="59">
        <f t="shared" si="8"/>
        <v>89</v>
      </c>
      <c r="AS52" s="56">
        <f t="shared" si="8"/>
        <v>2764</v>
      </c>
      <c r="AT52" s="57">
        <f t="shared" si="8"/>
        <v>896</v>
      </c>
    </row>
    <row r="53" spans="1:2" ht="10.5" customHeight="1" hidden="1">
      <c r="A53" s="1"/>
      <c r="B53" s="1"/>
    </row>
    <row r="54" spans="1:2" ht="10.5" customHeight="1" hidden="1">
      <c r="A54" s="569" t="s">
        <v>618</v>
      </c>
      <c r="B54" s="1"/>
    </row>
    <row r="55" ht="10.5" customHeight="1" hidden="1"/>
    <row r="56" ht="10.5" customHeight="1" hidden="1"/>
    <row r="57" ht="10.5" customHeight="1" hidden="1"/>
    <row r="58" ht="10.5" customHeight="1" hidden="1"/>
    <row r="59" ht="10.5" customHeight="1" hidden="1"/>
    <row r="60" ht="10.5" customHeight="1" hidden="1"/>
    <row r="61" ht="10.5" customHeight="1" hidden="1"/>
    <row r="62" ht="10.5" customHeight="1" hidden="1"/>
  </sheetData>
  <sheetProtection/>
  <mergeCells count="53">
    <mergeCell ref="X5:X8"/>
    <mergeCell ref="O6:O8"/>
    <mergeCell ref="Z6:Z8"/>
    <mergeCell ref="AB6:AB8"/>
    <mergeCell ref="AA6:AA8"/>
    <mergeCell ref="P5:Q5"/>
    <mergeCell ref="Q6:Q8"/>
    <mergeCell ref="E5:E8"/>
    <mergeCell ref="N5:N8"/>
    <mergeCell ref="V6:V7"/>
    <mergeCell ref="W6:W7"/>
    <mergeCell ref="D6:D8"/>
    <mergeCell ref="R5:R8"/>
    <mergeCell ref="S5:S8"/>
    <mergeCell ref="H6:H8"/>
    <mergeCell ref="P6:P8"/>
    <mergeCell ref="I6:I8"/>
    <mergeCell ref="B4:L4"/>
    <mergeCell ref="N4:T4"/>
    <mergeCell ref="V4:AC4"/>
    <mergeCell ref="Y5:AB5"/>
    <mergeCell ref="V5:W5"/>
    <mergeCell ref="Y6:Y8"/>
    <mergeCell ref="F5:F8"/>
    <mergeCell ref="G5:G8"/>
    <mergeCell ref="B5:B8"/>
    <mergeCell ref="C5:C8"/>
    <mergeCell ref="AC5:AC8"/>
    <mergeCell ref="AE5:AF6"/>
    <mergeCell ref="AE7:AE8"/>
    <mergeCell ref="AF7:AF8"/>
    <mergeCell ref="AG5:AH6"/>
    <mergeCell ref="AJ4:AK6"/>
    <mergeCell ref="AH7:AH8"/>
    <mergeCell ref="AE4:AH4"/>
    <mergeCell ref="AI4:AI8"/>
    <mergeCell ref="AO4:AT6"/>
    <mergeCell ref="AK7:AK8"/>
    <mergeCell ref="AL7:AL8"/>
    <mergeCell ref="AT7:AT8"/>
    <mergeCell ref="AO7:AO8"/>
    <mergeCell ref="AR7:AR8"/>
    <mergeCell ref="AS7:AS8"/>
    <mergeCell ref="J6:J8"/>
    <mergeCell ref="K6:K8"/>
    <mergeCell ref="L6:L8"/>
    <mergeCell ref="T5:T8"/>
    <mergeCell ref="AQ7:AQ8"/>
    <mergeCell ref="AG7:AG8"/>
    <mergeCell ref="AP7:AP8"/>
    <mergeCell ref="AJ7:AJ8"/>
    <mergeCell ref="AL4:AM6"/>
    <mergeCell ref="AM7:AM8"/>
  </mergeCells>
  <printOptions/>
  <pageMargins left="0.5905511811023623" right="0.3937007874015748" top="0.5905511811023623" bottom="0.3937007874015748" header="0.5118110236220472" footer="0.31496062992125984"/>
  <pageSetup firstPageNumber="67" useFirstPageNumber="1" fitToHeight="0" fitToWidth="3" horizontalDpi="600" verticalDpi="600" orientation="portrait" paperSize="9" scale="94" r:id="rId2"/>
  <headerFooter alignWithMargins="0">
    <oddFooter>&amp;C&amp;P</oddFooter>
  </headerFooter>
  <colBreaks count="4" manualBreakCount="4">
    <brk id="12" max="44" man="1"/>
    <brk id="20" max="44" man="1"/>
    <brk id="29" max="44" man="1"/>
    <brk id="39" max="44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X54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35" sqref="A35"/>
      <selection pane="bottomLeft" activeCell="A1" sqref="A1"/>
    </sheetView>
  </sheetViews>
  <sheetFormatPr defaultColWidth="8.875" defaultRowHeight="10.5" customHeight="1"/>
  <cols>
    <col min="1" max="1" width="10.375" style="245" customWidth="1"/>
    <col min="2" max="11" width="8.375" style="245" customWidth="1"/>
    <col min="12" max="12" width="10.375" style="245" customWidth="1"/>
    <col min="13" max="13" width="7.375" style="245" customWidth="1"/>
    <col min="14" max="14" width="7.125" style="245" customWidth="1"/>
    <col min="15" max="15" width="7.25390625" style="245" customWidth="1"/>
    <col min="16" max="24" width="6.875" style="245" customWidth="1"/>
    <col min="25" max="16384" width="8.875" style="245" customWidth="1"/>
  </cols>
  <sheetData>
    <row r="1" spans="1:12" s="539" customFormat="1" ht="15" customHeight="1">
      <c r="A1" s="539" t="str">
        <f>'設定用'!A12</f>
        <v>第８表　令和４年度配偶者控除・配偶者特別控除に係る納税義務者数の状況</v>
      </c>
      <c r="L1" s="539" t="str">
        <f>'設定用'!A13</f>
        <v>第９表　扶養親族等の人員別令和４年度納税義務者数の状況</v>
      </c>
    </row>
    <row r="3" spans="11:24" s="244" customFormat="1" ht="15" customHeight="1">
      <c r="K3" s="542" t="s">
        <v>94</v>
      </c>
      <c r="X3" s="542" t="s">
        <v>94</v>
      </c>
    </row>
    <row r="4" spans="1:24" s="244" customFormat="1" ht="15" customHeight="1">
      <c r="A4" s="269" t="s">
        <v>95</v>
      </c>
      <c r="B4" s="842" t="s">
        <v>546</v>
      </c>
      <c r="C4" s="843"/>
      <c r="D4" s="843"/>
      <c r="E4" s="843"/>
      <c r="F4" s="843"/>
      <c r="G4" s="843"/>
      <c r="H4" s="843"/>
      <c r="I4" s="843"/>
      <c r="J4" s="843"/>
      <c r="K4" s="844"/>
      <c r="L4" s="269" t="s">
        <v>95</v>
      </c>
      <c r="M4" s="853" t="s">
        <v>96</v>
      </c>
      <c r="N4" s="856" t="s">
        <v>249</v>
      </c>
      <c r="O4" s="843"/>
      <c r="P4" s="843"/>
      <c r="Q4" s="843"/>
      <c r="R4" s="843"/>
      <c r="S4" s="843"/>
      <c r="T4" s="843"/>
      <c r="U4" s="843"/>
      <c r="V4" s="843"/>
      <c r="W4" s="843"/>
      <c r="X4" s="844"/>
    </row>
    <row r="5" spans="1:24" s="244" customFormat="1" ht="15" customHeight="1">
      <c r="A5" s="270"/>
      <c r="B5" s="845"/>
      <c r="C5" s="846"/>
      <c r="D5" s="846"/>
      <c r="E5" s="846"/>
      <c r="F5" s="846"/>
      <c r="G5" s="846"/>
      <c r="H5" s="846"/>
      <c r="I5" s="846"/>
      <c r="J5" s="846"/>
      <c r="K5" s="847"/>
      <c r="L5" s="270"/>
      <c r="M5" s="854"/>
      <c r="N5" s="857"/>
      <c r="O5" s="846"/>
      <c r="P5" s="846"/>
      <c r="Q5" s="846"/>
      <c r="R5" s="846"/>
      <c r="S5" s="846"/>
      <c r="T5" s="846"/>
      <c r="U5" s="846"/>
      <c r="V5" s="846"/>
      <c r="W5" s="846"/>
      <c r="X5" s="847"/>
    </row>
    <row r="6" spans="1:24" s="244" customFormat="1" ht="15" customHeight="1">
      <c r="A6" s="270"/>
      <c r="B6" s="858" t="s">
        <v>739</v>
      </c>
      <c r="C6" s="836" t="s">
        <v>740</v>
      </c>
      <c r="D6" s="836" t="s">
        <v>547</v>
      </c>
      <c r="E6" s="839" t="s">
        <v>548</v>
      </c>
      <c r="F6" s="839" t="s">
        <v>550</v>
      </c>
      <c r="G6" s="839" t="s">
        <v>549</v>
      </c>
      <c r="H6" s="839" t="s">
        <v>741</v>
      </c>
      <c r="I6" s="839" t="s">
        <v>742</v>
      </c>
      <c r="J6" s="839" t="s">
        <v>743</v>
      </c>
      <c r="K6" s="833" t="s">
        <v>109</v>
      </c>
      <c r="L6" s="270"/>
      <c r="M6" s="854"/>
      <c r="N6" s="848" t="s">
        <v>97</v>
      </c>
      <c r="O6" s="848" t="s">
        <v>98</v>
      </c>
      <c r="P6" s="848" t="s">
        <v>99</v>
      </c>
      <c r="Q6" s="848" t="s">
        <v>100</v>
      </c>
      <c r="R6" s="848" t="s">
        <v>101</v>
      </c>
      <c r="S6" s="848" t="s">
        <v>102</v>
      </c>
      <c r="T6" s="848" t="s">
        <v>103</v>
      </c>
      <c r="U6" s="848" t="s">
        <v>104</v>
      </c>
      <c r="V6" s="848" t="s">
        <v>105</v>
      </c>
      <c r="W6" s="848" t="s">
        <v>106</v>
      </c>
      <c r="X6" s="850" t="s">
        <v>107</v>
      </c>
    </row>
    <row r="7" spans="1:24" s="244" customFormat="1" ht="15" customHeight="1">
      <c r="A7" s="270"/>
      <c r="B7" s="859"/>
      <c r="C7" s="837"/>
      <c r="D7" s="837"/>
      <c r="E7" s="840"/>
      <c r="F7" s="840"/>
      <c r="G7" s="840"/>
      <c r="H7" s="840"/>
      <c r="I7" s="840"/>
      <c r="J7" s="840"/>
      <c r="K7" s="834"/>
      <c r="L7" s="270"/>
      <c r="M7" s="854"/>
      <c r="N7" s="848"/>
      <c r="O7" s="848"/>
      <c r="P7" s="848"/>
      <c r="Q7" s="848"/>
      <c r="R7" s="848"/>
      <c r="S7" s="848"/>
      <c r="T7" s="848"/>
      <c r="U7" s="848"/>
      <c r="V7" s="848"/>
      <c r="W7" s="848"/>
      <c r="X7" s="851"/>
    </row>
    <row r="8" spans="1:24" s="244" customFormat="1" ht="15" customHeight="1">
      <c r="A8" s="271" t="s">
        <v>108</v>
      </c>
      <c r="B8" s="860"/>
      <c r="C8" s="838"/>
      <c r="D8" s="838"/>
      <c r="E8" s="841"/>
      <c r="F8" s="841"/>
      <c r="G8" s="841"/>
      <c r="H8" s="841"/>
      <c r="I8" s="841"/>
      <c r="J8" s="841"/>
      <c r="K8" s="835"/>
      <c r="L8" s="271" t="s">
        <v>108</v>
      </c>
      <c r="M8" s="855"/>
      <c r="N8" s="849"/>
      <c r="O8" s="849"/>
      <c r="P8" s="849"/>
      <c r="Q8" s="849"/>
      <c r="R8" s="849"/>
      <c r="S8" s="849"/>
      <c r="T8" s="849"/>
      <c r="U8" s="849"/>
      <c r="V8" s="849"/>
      <c r="W8" s="849"/>
      <c r="X8" s="852"/>
    </row>
    <row r="9" spans="1:24" s="244" customFormat="1" ht="16.5" customHeight="1">
      <c r="A9" s="273" t="s">
        <v>53</v>
      </c>
      <c r="B9" s="256">
        <v>23021</v>
      </c>
      <c r="C9" s="254">
        <v>5040</v>
      </c>
      <c r="D9" s="254">
        <v>220</v>
      </c>
      <c r="E9" s="254">
        <v>242</v>
      </c>
      <c r="F9" s="254">
        <v>330</v>
      </c>
      <c r="G9" s="254">
        <v>297</v>
      </c>
      <c r="H9" s="254">
        <v>233</v>
      </c>
      <c r="I9" s="254">
        <v>225</v>
      </c>
      <c r="J9" s="254">
        <v>141</v>
      </c>
      <c r="K9" s="255">
        <v>29749</v>
      </c>
      <c r="L9" s="273" t="s">
        <v>53</v>
      </c>
      <c r="M9" s="274">
        <v>137349</v>
      </c>
      <c r="N9" s="254">
        <v>92055</v>
      </c>
      <c r="O9" s="254">
        <v>24876</v>
      </c>
      <c r="P9" s="254">
        <v>12629</v>
      </c>
      <c r="Q9" s="254">
        <v>6045</v>
      </c>
      <c r="R9" s="254">
        <v>1495</v>
      </c>
      <c r="S9" s="254">
        <v>207</v>
      </c>
      <c r="T9" s="254">
        <v>33</v>
      </c>
      <c r="U9" s="254">
        <v>6</v>
      </c>
      <c r="V9" s="254">
        <v>1</v>
      </c>
      <c r="W9" s="254">
        <v>1</v>
      </c>
      <c r="X9" s="255">
        <v>1</v>
      </c>
    </row>
    <row r="10" spans="1:24" s="244" customFormat="1" ht="16.5" customHeight="1">
      <c r="A10" s="275" t="s">
        <v>54</v>
      </c>
      <c r="B10" s="251">
        <v>3187</v>
      </c>
      <c r="C10" s="252">
        <v>713</v>
      </c>
      <c r="D10" s="252">
        <v>49</v>
      </c>
      <c r="E10" s="252">
        <v>44</v>
      </c>
      <c r="F10" s="252">
        <v>43</v>
      </c>
      <c r="G10" s="252">
        <v>56</v>
      </c>
      <c r="H10" s="252">
        <v>46</v>
      </c>
      <c r="I10" s="252">
        <v>33</v>
      </c>
      <c r="J10" s="252">
        <v>39</v>
      </c>
      <c r="K10" s="258">
        <v>4210</v>
      </c>
      <c r="L10" s="275" t="s">
        <v>54</v>
      </c>
      <c r="M10" s="276">
        <v>20288</v>
      </c>
      <c r="N10" s="252">
        <v>13523</v>
      </c>
      <c r="O10" s="252">
        <v>3907</v>
      </c>
      <c r="P10" s="252">
        <v>1753</v>
      </c>
      <c r="Q10" s="252">
        <v>802</v>
      </c>
      <c r="R10" s="252">
        <v>244</v>
      </c>
      <c r="S10" s="252">
        <v>47</v>
      </c>
      <c r="T10" s="252">
        <v>10</v>
      </c>
      <c r="U10" s="252">
        <v>2</v>
      </c>
      <c r="V10" s="252">
        <v>0</v>
      </c>
      <c r="W10" s="252">
        <v>0</v>
      </c>
      <c r="X10" s="258">
        <v>0</v>
      </c>
    </row>
    <row r="11" spans="1:24" s="244" customFormat="1" ht="16.5" customHeight="1">
      <c r="A11" s="275" t="s">
        <v>55</v>
      </c>
      <c r="B11" s="251">
        <v>1976</v>
      </c>
      <c r="C11" s="252">
        <v>511</v>
      </c>
      <c r="D11" s="252">
        <v>27</v>
      </c>
      <c r="E11" s="252">
        <v>33</v>
      </c>
      <c r="F11" s="252">
        <v>36</v>
      </c>
      <c r="G11" s="252">
        <v>42</v>
      </c>
      <c r="H11" s="252">
        <v>44</v>
      </c>
      <c r="I11" s="252">
        <v>21</v>
      </c>
      <c r="J11" s="252">
        <v>18</v>
      </c>
      <c r="K11" s="258">
        <v>2708</v>
      </c>
      <c r="L11" s="275" t="s">
        <v>55</v>
      </c>
      <c r="M11" s="276">
        <v>14835</v>
      </c>
      <c r="N11" s="252">
        <v>9784</v>
      </c>
      <c r="O11" s="252">
        <v>2971</v>
      </c>
      <c r="P11" s="252">
        <v>1352</v>
      </c>
      <c r="Q11" s="252">
        <v>543</v>
      </c>
      <c r="R11" s="252">
        <v>149</v>
      </c>
      <c r="S11" s="252">
        <v>31</v>
      </c>
      <c r="T11" s="252">
        <v>4</v>
      </c>
      <c r="U11" s="252">
        <v>1</v>
      </c>
      <c r="V11" s="252">
        <v>0</v>
      </c>
      <c r="W11" s="252">
        <v>0</v>
      </c>
      <c r="X11" s="258">
        <v>0</v>
      </c>
    </row>
    <row r="12" spans="1:24" s="244" customFormat="1" ht="16.5" customHeight="1">
      <c r="A12" s="275" t="s">
        <v>56</v>
      </c>
      <c r="B12" s="251">
        <v>5480</v>
      </c>
      <c r="C12" s="252">
        <v>1528</v>
      </c>
      <c r="D12" s="252">
        <v>85</v>
      </c>
      <c r="E12" s="252">
        <v>94</v>
      </c>
      <c r="F12" s="252">
        <v>106</v>
      </c>
      <c r="G12" s="252">
        <v>97</v>
      </c>
      <c r="H12" s="252">
        <v>97</v>
      </c>
      <c r="I12" s="252">
        <v>115</v>
      </c>
      <c r="J12" s="252">
        <v>54</v>
      </c>
      <c r="K12" s="258">
        <v>7656</v>
      </c>
      <c r="L12" s="275" t="s">
        <v>56</v>
      </c>
      <c r="M12" s="276">
        <v>42342</v>
      </c>
      <c r="N12" s="252">
        <v>28492</v>
      </c>
      <c r="O12" s="252">
        <v>7487</v>
      </c>
      <c r="P12" s="252">
        <v>4011</v>
      </c>
      <c r="Q12" s="252">
        <v>1727</v>
      </c>
      <c r="R12" s="252">
        <v>506</v>
      </c>
      <c r="S12" s="252">
        <v>91</v>
      </c>
      <c r="T12" s="252">
        <v>23</v>
      </c>
      <c r="U12" s="252">
        <v>3</v>
      </c>
      <c r="V12" s="252">
        <v>2</v>
      </c>
      <c r="W12" s="252">
        <v>0</v>
      </c>
      <c r="X12" s="258">
        <v>0</v>
      </c>
    </row>
    <row r="13" spans="1:24" s="244" customFormat="1" ht="16.5" customHeight="1">
      <c r="A13" s="275" t="s">
        <v>57</v>
      </c>
      <c r="B13" s="251">
        <v>6364</v>
      </c>
      <c r="C13" s="252">
        <v>1607</v>
      </c>
      <c r="D13" s="252">
        <v>71</v>
      </c>
      <c r="E13" s="252">
        <v>79</v>
      </c>
      <c r="F13" s="252">
        <v>129</v>
      </c>
      <c r="G13" s="252">
        <v>114</v>
      </c>
      <c r="H13" s="252">
        <v>109</v>
      </c>
      <c r="I13" s="252">
        <v>93</v>
      </c>
      <c r="J13" s="252">
        <v>72</v>
      </c>
      <c r="K13" s="258">
        <v>8638</v>
      </c>
      <c r="L13" s="275" t="s">
        <v>57</v>
      </c>
      <c r="M13" s="276">
        <v>45449</v>
      </c>
      <c r="N13" s="252">
        <v>30836</v>
      </c>
      <c r="O13" s="252">
        <v>7693</v>
      </c>
      <c r="P13" s="252">
        <v>4341</v>
      </c>
      <c r="Q13" s="252">
        <v>1940</v>
      </c>
      <c r="R13" s="252">
        <v>535</v>
      </c>
      <c r="S13" s="252">
        <v>87</v>
      </c>
      <c r="T13" s="252">
        <v>12</v>
      </c>
      <c r="U13" s="252">
        <v>4</v>
      </c>
      <c r="V13" s="252">
        <v>1</v>
      </c>
      <c r="W13" s="252">
        <v>0</v>
      </c>
      <c r="X13" s="258">
        <v>0</v>
      </c>
    </row>
    <row r="14" spans="1:24" s="244" customFormat="1" ht="16.5" customHeight="1">
      <c r="A14" s="275" t="s">
        <v>58</v>
      </c>
      <c r="B14" s="251">
        <v>2066</v>
      </c>
      <c r="C14" s="252">
        <v>623</v>
      </c>
      <c r="D14" s="252">
        <v>38</v>
      </c>
      <c r="E14" s="252">
        <v>49</v>
      </c>
      <c r="F14" s="252">
        <v>52</v>
      </c>
      <c r="G14" s="252">
        <v>34</v>
      </c>
      <c r="H14" s="252">
        <v>39</v>
      </c>
      <c r="I14" s="252">
        <v>34</v>
      </c>
      <c r="J14" s="252">
        <v>21</v>
      </c>
      <c r="K14" s="258">
        <v>2956</v>
      </c>
      <c r="L14" s="275" t="s">
        <v>58</v>
      </c>
      <c r="M14" s="276">
        <v>14126</v>
      </c>
      <c r="N14" s="252">
        <v>9244</v>
      </c>
      <c r="O14" s="252">
        <v>2674</v>
      </c>
      <c r="P14" s="252">
        <v>1366</v>
      </c>
      <c r="Q14" s="252">
        <v>591</v>
      </c>
      <c r="R14" s="252">
        <v>181</v>
      </c>
      <c r="S14" s="252">
        <v>63</v>
      </c>
      <c r="T14" s="252">
        <v>6</v>
      </c>
      <c r="U14" s="252">
        <v>1</v>
      </c>
      <c r="V14" s="252">
        <v>0</v>
      </c>
      <c r="W14" s="252">
        <v>0</v>
      </c>
      <c r="X14" s="258">
        <v>0</v>
      </c>
    </row>
    <row r="15" spans="1:24" s="244" customFormat="1" ht="16.5" customHeight="1">
      <c r="A15" s="275" t="s">
        <v>59</v>
      </c>
      <c r="B15" s="251">
        <v>1184</v>
      </c>
      <c r="C15" s="252">
        <v>389</v>
      </c>
      <c r="D15" s="252">
        <v>36</v>
      </c>
      <c r="E15" s="252">
        <v>45</v>
      </c>
      <c r="F15" s="252">
        <v>41</v>
      </c>
      <c r="G15" s="252">
        <v>41</v>
      </c>
      <c r="H15" s="252">
        <v>39</v>
      </c>
      <c r="I15" s="252">
        <v>28</v>
      </c>
      <c r="J15" s="252">
        <v>21</v>
      </c>
      <c r="K15" s="258">
        <v>1824</v>
      </c>
      <c r="L15" s="275" t="s">
        <v>59</v>
      </c>
      <c r="M15" s="276">
        <v>10364</v>
      </c>
      <c r="N15" s="252">
        <v>6688</v>
      </c>
      <c r="O15" s="252">
        <v>2083</v>
      </c>
      <c r="P15" s="252">
        <v>975</v>
      </c>
      <c r="Q15" s="252">
        <v>437</v>
      </c>
      <c r="R15" s="252">
        <v>153</v>
      </c>
      <c r="S15" s="252">
        <v>17</v>
      </c>
      <c r="T15" s="252">
        <v>8</v>
      </c>
      <c r="U15" s="252">
        <v>3</v>
      </c>
      <c r="V15" s="252">
        <v>0</v>
      </c>
      <c r="W15" s="252">
        <v>0</v>
      </c>
      <c r="X15" s="258">
        <v>0</v>
      </c>
    </row>
    <row r="16" spans="1:24" s="244" customFormat="1" ht="16.5" customHeight="1">
      <c r="A16" s="275" t="s">
        <v>60</v>
      </c>
      <c r="B16" s="251">
        <v>5960</v>
      </c>
      <c r="C16" s="252">
        <v>1627</v>
      </c>
      <c r="D16" s="252">
        <v>92</v>
      </c>
      <c r="E16" s="252">
        <v>112</v>
      </c>
      <c r="F16" s="252">
        <v>164</v>
      </c>
      <c r="G16" s="252">
        <v>173</v>
      </c>
      <c r="H16" s="252">
        <v>130</v>
      </c>
      <c r="I16" s="252">
        <v>115</v>
      </c>
      <c r="J16" s="252">
        <v>56</v>
      </c>
      <c r="K16" s="258">
        <v>8429</v>
      </c>
      <c r="L16" s="275" t="s">
        <v>60</v>
      </c>
      <c r="M16" s="276">
        <v>47802</v>
      </c>
      <c r="N16" s="252">
        <v>31481</v>
      </c>
      <c r="O16" s="252">
        <v>9033</v>
      </c>
      <c r="P16" s="252">
        <v>4543</v>
      </c>
      <c r="Q16" s="252">
        <v>1960</v>
      </c>
      <c r="R16" s="252">
        <v>609</v>
      </c>
      <c r="S16" s="252">
        <v>142</v>
      </c>
      <c r="T16" s="252">
        <v>29</v>
      </c>
      <c r="U16" s="252">
        <v>2</v>
      </c>
      <c r="V16" s="252">
        <v>3</v>
      </c>
      <c r="W16" s="252">
        <v>0</v>
      </c>
      <c r="X16" s="258">
        <v>0</v>
      </c>
    </row>
    <row r="17" spans="1:24" s="244" customFormat="1" ht="16.5" customHeight="1">
      <c r="A17" s="275" t="s">
        <v>61</v>
      </c>
      <c r="B17" s="251">
        <v>979</v>
      </c>
      <c r="C17" s="252">
        <v>251</v>
      </c>
      <c r="D17" s="252">
        <v>16</v>
      </c>
      <c r="E17" s="252">
        <v>20</v>
      </c>
      <c r="F17" s="252">
        <v>21</v>
      </c>
      <c r="G17" s="252">
        <v>18</v>
      </c>
      <c r="H17" s="252">
        <v>17</v>
      </c>
      <c r="I17" s="252">
        <v>24</v>
      </c>
      <c r="J17" s="252">
        <v>11</v>
      </c>
      <c r="K17" s="258">
        <v>1357</v>
      </c>
      <c r="L17" s="275" t="s">
        <v>61</v>
      </c>
      <c r="M17" s="276">
        <v>7391</v>
      </c>
      <c r="N17" s="252">
        <v>4683</v>
      </c>
      <c r="O17" s="252">
        <v>1547</v>
      </c>
      <c r="P17" s="252">
        <v>758</v>
      </c>
      <c r="Q17" s="252">
        <v>295</v>
      </c>
      <c r="R17" s="252">
        <v>82</v>
      </c>
      <c r="S17" s="252">
        <v>22</v>
      </c>
      <c r="T17" s="252">
        <v>3</v>
      </c>
      <c r="U17" s="252">
        <v>1</v>
      </c>
      <c r="V17" s="252">
        <v>0</v>
      </c>
      <c r="W17" s="252">
        <v>0</v>
      </c>
      <c r="X17" s="258">
        <v>0</v>
      </c>
    </row>
    <row r="18" spans="1:24" s="244" customFormat="1" ht="16.5" customHeight="1">
      <c r="A18" s="275" t="s">
        <v>62</v>
      </c>
      <c r="B18" s="251">
        <v>1996</v>
      </c>
      <c r="C18" s="252">
        <v>461</v>
      </c>
      <c r="D18" s="252">
        <v>17</v>
      </c>
      <c r="E18" s="252">
        <v>32</v>
      </c>
      <c r="F18" s="252">
        <v>27</v>
      </c>
      <c r="G18" s="252">
        <v>27</v>
      </c>
      <c r="H18" s="252">
        <v>25</v>
      </c>
      <c r="I18" s="252">
        <v>23</v>
      </c>
      <c r="J18" s="252">
        <v>14</v>
      </c>
      <c r="K18" s="258">
        <v>2622</v>
      </c>
      <c r="L18" s="275" t="s">
        <v>62</v>
      </c>
      <c r="M18" s="276">
        <v>13407</v>
      </c>
      <c r="N18" s="252">
        <v>9185</v>
      </c>
      <c r="O18" s="252">
        <v>2558</v>
      </c>
      <c r="P18" s="252">
        <v>1012</v>
      </c>
      <c r="Q18" s="252">
        <v>510</v>
      </c>
      <c r="R18" s="252">
        <v>119</v>
      </c>
      <c r="S18" s="252">
        <v>22</v>
      </c>
      <c r="T18" s="252">
        <v>0</v>
      </c>
      <c r="U18" s="252">
        <v>1</v>
      </c>
      <c r="V18" s="252">
        <v>0</v>
      </c>
      <c r="W18" s="252">
        <v>0</v>
      </c>
      <c r="X18" s="258">
        <v>0</v>
      </c>
    </row>
    <row r="19" spans="1:24" s="244" customFormat="1" ht="16.5" customHeight="1">
      <c r="A19" s="277" t="s">
        <v>63</v>
      </c>
      <c r="B19" s="259">
        <v>1336</v>
      </c>
      <c r="C19" s="260">
        <v>333</v>
      </c>
      <c r="D19" s="260">
        <v>29</v>
      </c>
      <c r="E19" s="260">
        <v>28</v>
      </c>
      <c r="F19" s="260">
        <v>49</v>
      </c>
      <c r="G19" s="260">
        <v>29</v>
      </c>
      <c r="H19" s="260">
        <v>25</v>
      </c>
      <c r="I19" s="260">
        <v>26</v>
      </c>
      <c r="J19" s="260">
        <v>22</v>
      </c>
      <c r="K19" s="262">
        <v>1877</v>
      </c>
      <c r="L19" s="277" t="s">
        <v>63</v>
      </c>
      <c r="M19" s="278">
        <v>10963</v>
      </c>
      <c r="N19" s="260">
        <v>7452</v>
      </c>
      <c r="O19" s="260">
        <v>1952</v>
      </c>
      <c r="P19" s="260">
        <v>998</v>
      </c>
      <c r="Q19" s="260">
        <v>414</v>
      </c>
      <c r="R19" s="260">
        <v>118</v>
      </c>
      <c r="S19" s="260">
        <v>23</v>
      </c>
      <c r="T19" s="260">
        <v>3</v>
      </c>
      <c r="U19" s="260">
        <v>3</v>
      </c>
      <c r="V19" s="260">
        <v>0</v>
      </c>
      <c r="W19" s="260">
        <v>0</v>
      </c>
      <c r="X19" s="262">
        <v>0</v>
      </c>
    </row>
    <row r="20" spans="1:24" s="244" customFormat="1" ht="16.5" customHeight="1">
      <c r="A20" s="275" t="s">
        <v>69</v>
      </c>
      <c r="B20" s="251">
        <v>1249</v>
      </c>
      <c r="C20" s="252">
        <v>352</v>
      </c>
      <c r="D20" s="252">
        <v>23</v>
      </c>
      <c r="E20" s="252">
        <v>19</v>
      </c>
      <c r="F20" s="252">
        <v>35</v>
      </c>
      <c r="G20" s="252">
        <v>35</v>
      </c>
      <c r="H20" s="252">
        <v>29</v>
      </c>
      <c r="I20" s="252">
        <v>22</v>
      </c>
      <c r="J20" s="252">
        <v>6</v>
      </c>
      <c r="K20" s="262">
        <v>1770</v>
      </c>
      <c r="L20" s="275" t="s">
        <v>69</v>
      </c>
      <c r="M20" s="276">
        <v>9881</v>
      </c>
      <c r="N20" s="252">
        <v>6668</v>
      </c>
      <c r="O20" s="252">
        <v>1851</v>
      </c>
      <c r="P20" s="252">
        <v>868</v>
      </c>
      <c r="Q20" s="252">
        <v>360</v>
      </c>
      <c r="R20" s="252">
        <v>112</v>
      </c>
      <c r="S20" s="252">
        <v>19</v>
      </c>
      <c r="T20" s="252">
        <v>2</v>
      </c>
      <c r="U20" s="252">
        <v>1</v>
      </c>
      <c r="V20" s="252">
        <v>0</v>
      </c>
      <c r="W20" s="252">
        <v>0</v>
      </c>
      <c r="X20" s="258">
        <v>0</v>
      </c>
    </row>
    <row r="21" spans="1:24" s="244" customFormat="1" ht="16.5" customHeight="1">
      <c r="A21" s="277" t="s">
        <v>46</v>
      </c>
      <c r="B21" s="259">
        <v>6596</v>
      </c>
      <c r="C21" s="260">
        <v>1829</v>
      </c>
      <c r="D21" s="260">
        <v>89</v>
      </c>
      <c r="E21" s="260">
        <v>122</v>
      </c>
      <c r="F21" s="260">
        <v>139</v>
      </c>
      <c r="G21" s="260">
        <v>138</v>
      </c>
      <c r="H21" s="260">
        <v>108</v>
      </c>
      <c r="I21" s="260">
        <v>87</v>
      </c>
      <c r="J21" s="260">
        <v>51</v>
      </c>
      <c r="K21" s="262">
        <v>9159</v>
      </c>
      <c r="L21" s="277" t="s">
        <v>46</v>
      </c>
      <c r="M21" s="278">
        <v>50749</v>
      </c>
      <c r="N21" s="260">
        <v>33712</v>
      </c>
      <c r="O21" s="260">
        <v>9339</v>
      </c>
      <c r="P21" s="260">
        <v>4769</v>
      </c>
      <c r="Q21" s="260">
        <v>2197</v>
      </c>
      <c r="R21" s="260">
        <v>583</v>
      </c>
      <c r="S21" s="260">
        <v>119</v>
      </c>
      <c r="T21" s="260">
        <v>25</v>
      </c>
      <c r="U21" s="260">
        <v>5</v>
      </c>
      <c r="V21" s="260">
        <v>0</v>
      </c>
      <c r="W21" s="260">
        <v>0</v>
      </c>
      <c r="X21" s="262">
        <v>0</v>
      </c>
    </row>
    <row r="22" spans="1:24" s="244" customFormat="1" ht="16.5" customHeight="1">
      <c r="A22" s="279" t="s">
        <v>351</v>
      </c>
      <c r="B22" s="251">
        <v>4598</v>
      </c>
      <c r="C22" s="252">
        <v>1188</v>
      </c>
      <c r="D22" s="252">
        <v>63</v>
      </c>
      <c r="E22" s="252">
        <v>69</v>
      </c>
      <c r="F22" s="252">
        <v>93</v>
      </c>
      <c r="G22" s="252">
        <v>64</v>
      </c>
      <c r="H22" s="252">
        <v>79</v>
      </c>
      <c r="I22" s="252">
        <v>53</v>
      </c>
      <c r="J22" s="252">
        <v>35</v>
      </c>
      <c r="K22" s="258">
        <v>6242</v>
      </c>
      <c r="L22" s="279" t="s">
        <v>351</v>
      </c>
      <c r="M22" s="276">
        <v>26463</v>
      </c>
      <c r="N22" s="252">
        <v>17154</v>
      </c>
      <c r="O22" s="252">
        <v>4937</v>
      </c>
      <c r="P22" s="252">
        <v>2655</v>
      </c>
      <c r="Q22" s="252">
        <v>1276</v>
      </c>
      <c r="R22" s="252">
        <v>364</v>
      </c>
      <c r="S22" s="252">
        <v>65</v>
      </c>
      <c r="T22" s="252">
        <v>9</v>
      </c>
      <c r="U22" s="252">
        <v>3</v>
      </c>
      <c r="V22" s="252">
        <v>0</v>
      </c>
      <c r="W22" s="252">
        <v>0</v>
      </c>
      <c r="X22" s="258">
        <v>0</v>
      </c>
    </row>
    <row r="23" spans="1:24" s="244" customFormat="1" ht="16.5" customHeight="1">
      <c r="A23" s="280" t="s">
        <v>278</v>
      </c>
      <c r="B23" s="55">
        <f aca="true" t="shared" si="0" ref="B23:J23">SUM(B9:B22)</f>
        <v>65992</v>
      </c>
      <c r="C23" s="56">
        <f t="shared" si="0"/>
        <v>16452</v>
      </c>
      <c r="D23" s="56">
        <f t="shared" si="0"/>
        <v>855</v>
      </c>
      <c r="E23" s="56">
        <f t="shared" si="0"/>
        <v>988</v>
      </c>
      <c r="F23" s="56">
        <f t="shared" si="0"/>
        <v>1265</v>
      </c>
      <c r="G23" s="56">
        <f t="shared" si="0"/>
        <v>1165</v>
      </c>
      <c r="H23" s="56">
        <f t="shared" si="0"/>
        <v>1020</v>
      </c>
      <c r="I23" s="56">
        <f>SUM(I9:I22)</f>
        <v>899</v>
      </c>
      <c r="J23" s="56">
        <f t="shared" si="0"/>
        <v>561</v>
      </c>
      <c r="K23" s="57">
        <f>SUM(B23:J23)</f>
        <v>89197</v>
      </c>
      <c r="L23" s="280" t="s">
        <v>278</v>
      </c>
      <c r="M23" s="58">
        <f aca="true" t="shared" si="1" ref="M23:X23">SUM(M9:M22)</f>
        <v>451409</v>
      </c>
      <c r="N23" s="56">
        <f t="shared" si="1"/>
        <v>300957</v>
      </c>
      <c r="O23" s="56">
        <f t="shared" si="1"/>
        <v>82908</v>
      </c>
      <c r="P23" s="56">
        <f t="shared" si="1"/>
        <v>42030</v>
      </c>
      <c r="Q23" s="56">
        <f t="shared" si="1"/>
        <v>19097</v>
      </c>
      <c r="R23" s="56">
        <f t="shared" si="1"/>
        <v>5250</v>
      </c>
      <c r="S23" s="56">
        <f t="shared" si="1"/>
        <v>955</v>
      </c>
      <c r="T23" s="56">
        <f t="shared" si="1"/>
        <v>167</v>
      </c>
      <c r="U23" s="56">
        <f t="shared" si="1"/>
        <v>36</v>
      </c>
      <c r="V23" s="56">
        <f t="shared" si="1"/>
        <v>7</v>
      </c>
      <c r="W23" s="56">
        <f t="shared" si="1"/>
        <v>1</v>
      </c>
      <c r="X23" s="57">
        <f t="shared" si="1"/>
        <v>1</v>
      </c>
    </row>
    <row r="24" spans="1:24" s="244" customFormat="1" ht="16.5" customHeight="1">
      <c r="A24" s="273" t="s">
        <v>0</v>
      </c>
      <c r="B24" s="256">
        <v>863</v>
      </c>
      <c r="C24" s="254">
        <v>251</v>
      </c>
      <c r="D24" s="254">
        <v>15</v>
      </c>
      <c r="E24" s="254">
        <v>24</v>
      </c>
      <c r="F24" s="254">
        <v>14</v>
      </c>
      <c r="G24" s="254">
        <v>32</v>
      </c>
      <c r="H24" s="254">
        <v>24</v>
      </c>
      <c r="I24" s="254">
        <v>8</v>
      </c>
      <c r="J24" s="254">
        <v>9</v>
      </c>
      <c r="K24" s="255">
        <v>1240</v>
      </c>
      <c r="L24" s="273" t="s">
        <v>0</v>
      </c>
      <c r="M24" s="274">
        <v>6527</v>
      </c>
      <c r="N24" s="254">
        <v>4278</v>
      </c>
      <c r="O24" s="254">
        <v>1259</v>
      </c>
      <c r="P24" s="254">
        <v>617</v>
      </c>
      <c r="Q24" s="254">
        <v>274</v>
      </c>
      <c r="R24" s="254">
        <v>80</v>
      </c>
      <c r="S24" s="254">
        <v>16</v>
      </c>
      <c r="T24" s="254">
        <v>3</v>
      </c>
      <c r="U24" s="254">
        <v>0</v>
      </c>
      <c r="V24" s="254">
        <v>0</v>
      </c>
      <c r="W24" s="254">
        <v>0</v>
      </c>
      <c r="X24" s="255">
        <v>0</v>
      </c>
    </row>
    <row r="25" spans="1:24" s="244" customFormat="1" ht="16.5" customHeight="1">
      <c r="A25" s="275" t="s">
        <v>1</v>
      </c>
      <c r="B25" s="251">
        <v>266</v>
      </c>
      <c r="C25" s="252">
        <v>74</v>
      </c>
      <c r="D25" s="252">
        <v>3</v>
      </c>
      <c r="E25" s="252">
        <v>8</v>
      </c>
      <c r="F25" s="252">
        <v>10</v>
      </c>
      <c r="G25" s="252">
        <v>13</v>
      </c>
      <c r="H25" s="252">
        <v>18</v>
      </c>
      <c r="I25" s="252">
        <v>10</v>
      </c>
      <c r="J25" s="252">
        <v>6</v>
      </c>
      <c r="K25" s="258">
        <v>408</v>
      </c>
      <c r="L25" s="275" t="s">
        <v>1</v>
      </c>
      <c r="M25" s="276">
        <v>2097</v>
      </c>
      <c r="N25" s="252">
        <v>1374</v>
      </c>
      <c r="O25" s="252">
        <v>416</v>
      </c>
      <c r="P25" s="252">
        <v>206</v>
      </c>
      <c r="Q25" s="252">
        <v>74</v>
      </c>
      <c r="R25" s="252">
        <v>22</v>
      </c>
      <c r="S25" s="252">
        <v>4</v>
      </c>
      <c r="T25" s="252">
        <v>1</v>
      </c>
      <c r="U25" s="252">
        <v>0</v>
      </c>
      <c r="V25" s="252">
        <v>0</v>
      </c>
      <c r="W25" s="252">
        <v>0</v>
      </c>
      <c r="X25" s="258">
        <v>0</v>
      </c>
    </row>
    <row r="26" spans="1:24" s="244" customFormat="1" ht="16.5" customHeight="1">
      <c r="A26" s="275" t="s">
        <v>2</v>
      </c>
      <c r="B26" s="251">
        <v>586</v>
      </c>
      <c r="C26" s="252">
        <v>188</v>
      </c>
      <c r="D26" s="252">
        <v>12</v>
      </c>
      <c r="E26" s="252">
        <v>7</v>
      </c>
      <c r="F26" s="252">
        <v>15</v>
      </c>
      <c r="G26" s="252">
        <v>19</v>
      </c>
      <c r="H26" s="252">
        <v>9</v>
      </c>
      <c r="I26" s="252">
        <v>17</v>
      </c>
      <c r="J26" s="252">
        <v>4</v>
      </c>
      <c r="K26" s="258">
        <v>857</v>
      </c>
      <c r="L26" s="275" t="s">
        <v>2</v>
      </c>
      <c r="M26" s="276">
        <v>5035</v>
      </c>
      <c r="N26" s="252">
        <v>3360</v>
      </c>
      <c r="O26" s="252">
        <v>922</v>
      </c>
      <c r="P26" s="252">
        <v>465</v>
      </c>
      <c r="Q26" s="252">
        <v>203</v>
      </c>
      <c r="R26" s="252">
        <v>61</v>
      </c>
      <c r="S26" s="252">
        <v>21</v>
      </c>
      <c r="T26" s="252">
        <v>1</v>
      </c>
      <c r="U26" s="252">
        <v>1</v>
      </c>
      <c r="V26" s="252">
        <v>1</v>
      </c>
      <c r="W26" s="252">
        <v>0</v>
      </c>
      <c r="X26" s="258">
        <v>0</v>
      </c>
    </row>
    <row r="27" spans="1:24" s="244" customFormat="1" ht="16.5" customHeight="1">
      <c r="A27" s="275" t="s">
        <v>4</v>
      </c>
      <c r="B27" s="251">
        <v>2291</v>
      </c>
      <c r="C27" s="252">
        <v>657</v>
      </c>
      <c r="D27" s="252">
        <v>23</v>
      </c>
      <c r="E27" s="252">
        <v>30</v>
      </c>
      <c r="F27" s="252">
        <v>36</v>
      </c>
      <c r="G27" s="252">
        <v>56</v>
      </c>
      <c r="H27" s="252">
        <v>35</v>
      </c>
      <c r="I27" s="252">
        <v>35</v>
      </c>
      <c r="J27" s="252">
        <v>18</v>
      </c>
      <c r="K27" s="258">
        <v>3181</v>
      </c>
      <c r="L27" s="275" t="s">
        <v>4</v>
      </c>
      <c r="M27" s="276">
        <v>14863</v>
      </c>
      <c r="N27" s="252">
        <v>9562</v>
      </c>
      <c r="O27" s="252">
        <v>2810</v>
      </c>
      <c r="P27" s="252">
        <v>1492</v>
      </c>
      <c r="Q27" s="252">
        <v>724</v>
      </c>
      <c r="R27" s="252">
        <v>222</v>
      </c>
      <c r="S27" s="252">
        <v>42</v>
      </c>
      <c r="T27" s="252">
        <v>10</v>
      </c>
      <c r="U27" s="252">
        <v>0</v>
      </c>
      <c r="V27" s="252">
        <v>1</v>
      </c>
      <c r="W27" s="252">
        <v>0</v>
      </c>
      <c r="X27" s="258">
        <v>0</v>
      </c>
    </row>
    <row r="28" spans="1:24" s="244" customFormat="1" ht="16.5" customHeight="1">
      <c r="A28" s="275" t="s">
        <v>5</v>
      </c>
      <c r="B28" s="251">
        <v>2131</v>
      </c>
      <c r="C28" s="252">
        <v>509</v>
      </c>
      <c r="D28" s="252">
        <v>23</v>
      </c>
      <c r="E28" s="252">
        <v>26</v>
      </c>
      <c r="F28" s="252">
        <v>36</v>
      </c>
      <c r="G28" s="252">
        <v>44</v>
      </c>
      <c r="H28" s="252">
        <v>35</v>
      </c>
      <c r="I28" s="252">
        <v>16</v>
      </c>
      <c r="J28" s="252">
        <v>8</v>
      </c>
      <c r="K28" s="258">
        <v>2828</v>
      </c>
      <c r="L28" s="275" t="s">
        <v>5</v>
      </c>
      <c r="M28" s="276">
        <v>12901</v>
      </c>
      <c r="N28" s="252">
        <v>8467</v>
      </c>
      <c r="O28" s="252">
        <v>2372</v>
      </c>
      <c r="P28" s="252">
        <v>1286</v>
      </c>
      <c r="Q28" s="252">
        <v>588</v>
      </c>
      <c r="R28" s="252">
        <v>150</v>
      </c>
      <c r="S28" s="252">
        <v>32</v>
      </c>
      <c r="T28" s="252">
        <v>5</v>
      </c>
      <c r="U28" s="252">
        <v>0</v>
      </c>
      <c r="V28" s="252">
        <v>1</v>
      </c>
      <c r="W28" s="252">
        <v>0</v>
      </c>
      <c r="X28" s="258">
        <v>0</v>
      </c>
    </row>
    <row r="29" spans="1:24" s="244" customFormat="1" ht="16.5" customHeight="1">
      <c r="A29" s="275" t="s">
        <v>48</v>
      </c>
      <c r="B29" s="251">
        <v>186</v>
      </c>
      <c r="C29" s="252">
        <v>82</v>
      </c>
      <c r="D29" s="252">
        <v>5</v>
      </c>
      <c r="E29" s="252">
        <v>8</v>
      </c>
      <c r="F29" s="252">
        <v>9</v>
      </c>
      <c r="G29" s="252">
        <v>9</v>
      </c>
      <c r="H29" s="252">
        <v>7</v>
      </c>
      <c r="I29" s="252">
        <v>7</v>
      </c>
      <c r="J29" s="252">
        <v>4</v>
      </c>
      <c r="K29" s="258">
        <v>317</v>
      </c>
      <c r="L29" s="275" t="s">
        <v>48</v>
      </c>
      <c r="M29" s="276">
        <v>1914</v>
      </c>
      <c r="N29" s="252">
        <v>1210</v>
      </c>
      <c r="O29" s="252">
        <v>427</v>
      </c>
      <c r="P29" s="252">
        <v>167</v>
      </c>
      <c r="Q29" s="252">
        <v>79</v>
      </c>
      <c r="R29" s="252">
        <v>22</v>
      </c>
      <c r="S29" s="252">
        <v>7</v>
      </c>
      <c r="T29" s="252">
        <v>1</v>
      </c>
      <c r="U29" s="252">
        <v>1</v>
      </c>
      <c r="V29" s="252">
        <v>0</v>
      </c>
      <c r="W29" s="252">
        <v>0</v>
      </c>
      <c r="X29" s="258">
        <v>0</v>
      </c>
    </row>
    <row r="30" spans="1:24" s="244" customFormat="1" ht="16.5" customHeight="1">
      <c r="A30" s="275" t="s">
        <v>398</v>
      </c>
      <c r="B30" s="251">
        <v>899</v>
      </c>
      <c r="C30" s="252">
        <v>245</v>
      </c>
      <c r="D30" s="252">
        <v>15</v>
      </c>
      <c r="E30" s="252">
        <v>15</v>
      </c>
      <c r="F30" s="252">
        <v>8</v>
      </c>
      <c r="G30" s="252">
        <v>22</v>
      </c>
      <c r="H30" s="252">
        <v>16</v>
      </c>
      <c r="I30" s="252">
        <v>6</v>
      </c>
      <c r="J30" s="252">
        <v>10</v>
      </c>
      <c r="K30" s="258">
        <v>1236</v>
      </c>
      <c r="L30" s="275" t="s">
        <v>398</v>
      </c>
      <c r="M30" s="276">
        <v>7050</v>
      </c>
      <c r="N30" s="252">
        <v>4691</v>
      </c>
      <c r="O30" s="252">
        <v>1205</v>
      </c>
      <c r="P30" s="252">
        <v>700</v>
      </c>
      <c r="Q30" s="252">
        <v>331</v>
      </c>
      <c r="R30" s="252">
        <v>99</v>
      </c>
      <c r="S30" s="252">
        <v>20</v>
      </c>
      <c r="T30" s="252">
        <v>2</v>
      </c>
      <c r="U30" s="252">
        <v>1</v>
      </c>
      <c r="V30" s="252">
        <v>1</v>
      </c>
      <c r="W30" s="252">
        <v>0</v>
      </c>
      <c r="X30" s="258">
        <v>0</v>
      </c>
    </row>
    <row r="31" spans="1:24" s="244" customFormat="1" ht="16.5" customHeight="1">
      <c r="A31" s="275" t="s">
        <v>6</v>
      </c>
      <c r="B31" s="251">
        <v>372</v>
      </c>
      <c r="C31" s="252">
        <v>109</v>
      </c>
      <c r="D31" s="252">
        <v>7</v>
      </c>
      <c r="E31" s="252">
        <v>2</v>
      </c>
      <c r="F31" s="252">
        <v>7</v>
      </c>
      <c r="G31" s="252">
        <v>8</v>
      </c>
      <c r="H31" s="252">
        <v>10</v>
      </c>
      <c r="I31" s="252">
        <v>4</v>
      </c>
      <c r="J31" s="252">
        <v>3</v>
      </c>
      <c r="K31" s="258">
        <v>522</v>
      </c>
      <c r="L31" s="275" t="s">
        <v>6</v>
      </c>
      <c r="M31" s="276">
        <v>2908</v>
      </c>
      <c r="N31" s="252">
        <v>1799</v>
      </c>
      <c r="O31" s="252">
        <v>607</v>
      </c>
      <c r="P31" s="252">
        <v>308</v>
      </c>
      <c r="Q31" s="252">
        <v>141</v>
      </c>
      <c r="R31" s="252">
        <v>43</v>
      </c>
      <c r="S31" s="252">
        <v>7</v>
      </c>
      <c r="T31" s="252">
        <v>1</v>
      </c>
      <c r="U31" s="252">
        <v>2</v>
      </c>
      <c r="V31" s="252">
        <v>0</v>
      </c>
      <c r="W31" s="252">
        <v>0</v>
      </c>
      <c r="X31" s="258">
        <v>0</v>
      </c>
    </row>
    <row r="32" spans="1:24" s="244" customFormat="1" ht="16.5" customHeight="1">
      <c r="A32" s="275" t="s">
        <v>7</v>
      </c>
      <c r="B32" s="251">
        <v>232</v>
      </c>
      <c r="C32" s="252">
        <v>63</v>
      </c>
      <c r="D32" s="252">
        <v>2</v>
      </c>
      <c r="E32" s="252">
        <v>3</v>
      </c>
      <c r="F32" s="252">
        <v>5</v>
      </c>
      <c r="G32" s="252">
        <v>4</v>
      </c>
      <c r="H32" s="252">
        <v>7</v>
      </c>
      <c r="I32" s="252">
        <v>4</v>
      </c>
      <c r="J32" s="252">
        <v>0</v>
      </c>
      <c r="K32" s="258">
        <v>320</v>
      </c>
      <c r="L32" s="275" t="s">
        <v>7</v>
      </c>
      <c r="M32" s="276">
        <v>1975</v>
      </c>
      <c r="N32" s="252">
        <v>1208</v>
      </c>
      <c r="O32" s="252">
        <v>450</v>
      </c>
      <c r="P32" s="252">
        <v>211</v>
      </c>
      <c r="Q32" s="252">
        <v>74</v>
      </c>
      <c r="R32" s="252">
        <v>26</v>
      </c>
      <c r="S32" s="252">
        <v>5</v>
      </c>
      <c r="T32" s="252">
        <v>0</v>
      </c>
      <c r="U32" s="252">
        <v>1</v>
      </c>
      <c r="V32" s="252">
        <v>0</v>
      </c>
      <c r="W32" s="252">
        <v>0</v>
      </c>
      <c r="X32" s="258">
        <v>0</v>
      </c>
    </row>
    <row r="33" spans="1:24" s="244" customFormat="1" ht="16.5" customHeight="1">
      <c r="A33" s="275" t="s">
        <v>8</v>
      </c>
      <c r="B33" s="251">
        <v>698</v>
      </c>
      <c r="C33" s="252">
        <v>182</v>
      </c>
      <c r="D33" s="252">
        <v>9</v>
      </c>
      <c r="E33" s="252">
        <v>10</v>
      </c>
      <c r="F33" s="252">
        <v>12</v>
      </c>
      <c r="G33" s="252">
        <v>9</v>
      </c>
      <c r="H33" s="252">
        <v>9</v>
      </c>
      <c r="I33" s="252">
        <v>12</v>
      </c>
      <c r="J33" s="252">
        <v>3</v>
      </c>
      <c r="K33" s="258">
        <v>944</v>
      </c>
      <c r="L33" s="275" t="s">
        <v>8</v>
      </c>
      <c r="M33" s="276">
        <v>4451</v>
      </c>
      <c r="N33" s="252">
        <v>2979</v>
      </c>
      <c r="O33" s="252">
        <v>890</v>
      </c>
      <c r="P33" s="252">
        <v>341</v>
      </c>
      <c r="Q33" s="252">
        <v>175</v>
      </c>
      <c r="R33" s="252">
        <v>48</v>
      </c>
      <c r="S33" s="252">
        <v>16</v>
      </c>
      <c r="T33" s="252">
        <v>1</v>
      </c>
      <c r="U33" s="252">
        <v>0</v>
      </c>
      <c r="V33" s="252">
        <v>1</v>
      </c>
      <c r="W33" s="252">
        <v>0</v>
      </c>
      <c r="X33" s="258">
        <v>0</v>
      </c>
    </row>
    <row r="34" spans="1:24" s="244" customFormat="1" ht="16.5" customHeight="1">
      <c r="A34" s="275" t="s">
        <v>9</v>
      </c>
      <c r="B34" s="251">
        <v>861</v>
      </c>
      <c r="C34" s="252">
        <v>205</v>
      </c>
      <c r="D34" s="252">
        <v>9</v>
      </c>
      <c r="E34" s="252">
        <v>21</v>
      </c>
      <c r="F34" s="252">
        <v>16</v>
      </c>
      <c r="G34" s="252">
        <v>18</v>
      </c>
      <c r="H34" s="252">
        <v>21</v>
      </c>
      <c r="I34" s="252">
        <v>16</v>
      </c>
      <c r="J34" s="252">
        <v>11</v>
      </c>
      <c r="K34" s="258">
        <v>1178</v>
      </c>
      <c r="L34" s="275" t="s">
        <v>9</v>
      </c>
      <c r="M34" s="276">
        <v>5665</v>
      </c>
      <c r="N34" s="252">
        <v>3645</v>
      </c>
      <c r="O34" s="252">
        <v>1181</v>
      </c>
      <c r="P34" s="252">
        <v>538</v>
      </c>
      <c r="Q34" s="252">
        <v>204</v>
      </c>
      <c r="R34" s="252">
        <v>78</v>
      </c>
      <c r="S34" s="252">
        <v>17</v>
      </c>
      <c r="T34" s="252">
        <v>2</v>
      </c>
      <c r="U34" s="252">
        <v>0</v>
      </c>
      <c r="V34" s="252">
        <v>0</v>
      </c>
      <c r="W34" s="252">
        <v>0</v>
      </c>
      <c r="X34" s="258">
        <v>0</v>
      </c>
    </row>
    <row r="35" spans="1:24" s="244" customFormat="1" ht="16.5" customHeight="1">
      <c r="A35" s="275" t="s">
        <v>10</v>
      </c>
      <c r="B35" s="251">
        <v>459</v>
      </c>
      <c r="C35" s="252">
        <v>118</v>
      </c>
      <c r="D35" s="252">
        <v>11</v>
      </c>
      <c r="E35" s="252">
        <v>10</v>
      </c>
      <c r="F35" s="252">
        <v>12</v>
      </c>
      <c r="G35" s="252">
        <v>19</v>
      </c>
      <c r="H35" s="252">
        <v>4</v>
      </c>
      <c r="I35" s="252">
        <v>5</v>
      </c>
      <c r="J35" s="252">
        <v>3</v>
      </c>
      <c r="K35" s="258">
        <v>641</v>
      </c>
      <c r="L35" s="275" t="s">
        <v>10</v>
      </c>
      <c r="M35" s="276">
        <v>3141</v>
      </c>
      <c r="N35" s="252">
        <v>2058</v>
      </c>
      <c r="O35" s="252">
        <v>632</v>
      </c>
      <c r="P35" s="252">
        <v>271</v>
      </c>
      <c r="Q35" s="252">
        <v>121</v>
      </c>
      <c r="R35" s="252">
        <v>47</v>
      </c>
      <c r="S35" s="252">
        <v>7</v>
      </c>
      <c r="T35" s="252">
        <v>3</v>
      </c>
      <c r="U35" s="252">
        <v>2</v>
      </c>
      <c r="V35" s="252">
        <v>0</v>
      </c>
      <c r="W35" s="252">
        <v>0</v>
      </c>
      <c r="X35" s="258">
        <v>0</v>
      </c>
    </row>
    <row r="36" spans="1:24" s="244" customFormat="1" ht="16.5" customHeight="1">
      <c r="A36" s="275" t="s">
        <v>11</v>
      </c>
      <c r="B36" s="251">
        <v>163</v>
      </c>
      <c r="C36" s="252">
        <v>42</v>
      </c>
      <c r="D36" s="252">
        <v>7</v>
      </c>
      <c r="E36" s="252">
        <v>4</v>
      </c>
      <c r="F36" s="252">
        <v>5</v>
      </c>
      <c r="G36" s="252">
        <v>2</v>
      </c>
      <c r="H36" s="252">
        <v>2</v>
      </c>
      <c r="I36" s="252">
        <v>2</v>
      </c>
      <c r="J36" s="252">
        <v>1</v>
      </c>
      <c r="K36" s="258">
        <v>228</v>
      </c>
      <c r="L36" s="275" t="s">
        <v>11</v>
      </c>
      <c r="M36" s="276">
        <v>1232</v>
      </c>
      <c r="N36" s="252">
        <v>789</v>
      </c>
      <c r="O36" s="252">
        <v>270</v>
      </c>
      <c r="P36" s="252">
        <v>99</v>
      </c>
      <c r="Q36" s="252">
        <v>46</v>
      </c>
      <c r="R36" s="252">
        <v>17</v>
      </c>
      <c r="S36" s="252">
        <v>5</v>
      </c>
      <c r="T36" s="252">
        <v>3</v>
      </c>
      <c r="U36" s="252">
        <v>2</v>
      </c>
      <c r="V36" s="252">
        <v>1</v>
      </c>
      <c r="W36" s="252">
        <v>0</v>
      </c>
      <c r="X36" s="258">
        <v>0</v>
      </c>
    </row>
    <row r="37" spans="1:24" s="244" customFormat="1" ht="16.5" customHeight="1">
      <c r="A37" s="275" t="s">
        <v>12</v>
      </c>
      <c r="B37" s="251">
        <v>115</v>
      </c>
      <c r="C37" s="252">
        <v>29</v>
      </c>
      <c r="D37" s="252">
        <v>3</v>
      </c>
      <c r="E37" s="252">
        <v>7</v>
      </c>
      <c r="F37" s="252">
        <v>7</v>
      </c>
      <c r="G37" s="252">
        <v>4</v>
      </c>
      <c r="H37" s="252">
        <v>4</v>
      </c>
      <c r="I37" s="252">
        <v>2</v>
      </c>
      <c r="J37" s="252">
        <v>2</v>
      </c>
      <c r="K37" s="258">
        <v>173</v>
      </c>
      <c r="L37" s="275" t="s">
        <v>12</v>
      </c>
      <c r="M37" s="276">
        <v>885</v>
      </c>
      <c r="N37" s="252">
        <v>566</v>
      </c>
      <c r="O37" s="252">
        <v>185</v>
      </c>
      <c r="P37" s="252">
        <v>81</v>
      </c>
      <c r="Q37" s="252">
        <v>35</v>
      </c>
      <c r="R37" s="252">
        <v>11</v>
      </c>
      <c r="S37" s="252">
        <v>6</v>
      </c>
      <c r="T37" s="252">
        <v>0</v>
      </c>
      <c r="U37" s="252">
        <v>1</v>
      </c>
      <c r="V37" s="252">
        <v>0</v>
      </c>
      <c r="W37" s="252">
        <v>0</v>
      </c>
      <c r="X37" s="258">
        <v>0</v>
      </c>
    </row>
    <row r="38" spans="1:24" s="244" customFormat="1" ht="16.5" customHeight="1">
      <c r="A38" s="275" t="s">
        <v>13</v>
      </c>
      <c r="B38" s="251">
        <v>387</v>
      </c>
      <c r="C38" s="252">
        <v>126</v>
      </c>
      <c r="D38" s="252">
        <v>9</v>
      </c>
      <c r="E38" s="252">
        <v>11</v>
      </c>
      <c r="F38" s="252">
        <v>16</v>
      </c>
      <c r="G38" s="252">
        <v>11</v>
      </c>
      <c r="H38" s="252">
        <v>9</v>
      </c>
      <c r="I38" s="252">
        <v>11</v>
      </c>
      <c r="J38" s="252">
        <v>2</v>
      </c>
      <c r="K38" s="258">
        <v>582</v>
      </c>
      <c r="L38" s="275" t="s">
        <v>13</v>
      </c>
      <c r="M38" s="276">
        <v>3286</v>
      </c>
      <c r="N38" s="252">
        <v>2116</v>
      </c>
      <c r="O38" s="252">
        <v>656</v>
      </c>
      <c r="P38" s="252">
        <v>337</v>
      </c>
      <c r="Q38" s="252">
        <v>129</v>
      </c>
      <c r="R38" s="252">
        <v>37</v>
      </c>
      <c r="S38" s="252">
        <v>9</v>
      </c>
      <c r="T38" s="252">
        <v>2</v>
      </c>
      <c r="U38" s="252">
        <v>0</v>
      </c>
      <c r="V38" s="252">
        <v>0</v>
      </c>
      <c r="W38" s="252">
        <v>0</v>
      </c>
      <c r="X38" s="258">
        <v>0</v>
      </c>
    </row>
    <row r="39" spans="1:24" s="244" customFormat="1" ht="16.5" customHeight="1">
      <c r="A39" s="275" t="s">
        <v>14</v>
      </c>
      <c r="B39" s="251">
        <v>222</v>
      </c>
      <c r="C39" s="252">
        <v>89</v>
      </c>
      <c r="D39" s="252">
        <v>4</v>
      </c>
      <c r="E39" s="252">
        <v>13</v>
      </c>
      <c r="F39" s="252">
        <v>6</v>
      </c>
      <c r="G39" s="252">
        <v>4</v>
      </c>
      <c r="H39" s="252">
        <v>7</v>
      </c>
      <c r="I39" s="252">
        <v>0</v>
      </c>
      <c r="J39" s="252">
        <v>7</v>
      </c>
      <c r="K39" s="258">
        <v>352</v>
      </c>
      <c r="L39" s="275" t="s">
        <v>14</v>
      </c>
      <c r="M39" s="276">
        <v>1566</v>
      </c>
      <c r="N39" s="252">
        <v>950</v>
      </c>
      <c r="O39" s="252">
        <v>331</v>
      </c>
      <c r="P39" s="252">
        <v>166</v>
      </c>
      <c r="Q39" s="252">
        <v>88</v>
      </c>
      <c r="R39" s="252">
        <v>23</v>
      </c>
      <c r="S39" s="252">
        <v>8</v>
      </c>
      <c r="T39" s="252">
        <v>0</v>
      </c>
      <c r="U39" s="252">
        <v>0</v>
      </c>
      <c r="V39" s="252">
        <v>0</v>
      </c>
      <c r="W39" s="252">
        <v>0</v>
      </c>
      <c r="X39" s="258">
        <v>0</v>
      </c>
    </row>
    <row r="40" spans="1:24" s="244" customFormat="1" ht="16.5" customHeight="1">
      <c r="A40" s="275" t="s">
        <v>15</v>
      </c>
      <c r="B40" s="251">
        <v>222</v>
      </c>
      <c r="C40" s="252">
        <v>81</v>
      </c>
      <c r="D40" s="252">
        <v>5</v>
      </c>
      <c r="E40" s="252">
        <v>5</v>
      </c>
      <c r="F40" s="252">
        <v>7</v>
      </c>
      <c r="G40" s="252">
        <v>10</v>
      </c>
      <c r="H40" s="252">
        <v>11</v>
      </c>
      <c r="I40" s="252">
        <v>5</v>
      </c>
      <c r="J40" s="252">
        <v>6</v>
      </c>
      <c r="K40" s="258">
        <v>352</v>
      </c>
      <c r="L40" s="275" t="s">
        <v>15</v>
      </c>
      <c r="M40" s="276">
        <v>2041</v>
      </c>
      <c r="N40" s="252">
        <v>1284</v>
      </c>
      <c r="O40" s="252">
        <v>414</v>
      </c>
      <c r="P40" s="252">
        <v>218</v>
      </c>
      <c r="Q40" s="252">
        <v>78</v>
      </c>
      <c r="R40" s="252">
        <v>32</v>
      </c>
      <c r="S40" s="252">
        <v>13</v>
      </c>
      <c r="T40" s="252">
        <v>1</v>
      </c>
      <c r="U40" s="252">
        <v>1</v>
      </c>
      <c r="V40" s="252">
        <v>0</v>
      </c>
      <c r="W40" s="252">
        <v>0</v>
      </c>
      <c r="X40" s="258">
        <v>0</v>
      </c>
    </row>
    <row r="41" spans="1:24" s="244" customFormat="1" ht="16.5" customHeight="1">
      <c r="A41" s="277" t="s">
        <v>49</v>
      </c>
      <c r="B41" s="259">
        <v>965</v>
      </c>
      <c r="C41" s="260">
        <v>269</v>
      </c>
      <c r="D41" s="260">
        <v>21</v>
      </c>
      <c r="E41" s="260">
        <v>36</v>
      </c>
      <c r="F41" s="260">
        <v>33</v>
      </c>
      <c r="G41" s="260">
        <v>25</v>
      </c>
      <c r="H41" s="260">
        <v>20</v>
      </c>
      <c r="I41" s="260">
        <v>14</v>
      </c>
      <c r="J41" s="260">
        <v>9</v>
      </c>
      <c r="K41" s="258">
        <v>1392</v>
      </c>
      <c r="L41" s="277" t="s">
        <v>49</v>
      </c>
      <c r="M41" s="278">
        <v>6058</v>
      </c>
      <c r="N41" s="260">
        <v>3732</v>
      </c>
      <c r="O41" s="260">
        <v>1348</v>
      </c>
      <c r="P41" s="260">
        <v>596</v>
      </c>
      <c r="Q41" s="260">
        <v>256</v>
      </c>
      <c r="R41" s="260">
        <v>96</v>
      </c>
      <c r="S41" s="260">
        <v>26</v>
      </c>
      <c r="T41" s="260">
        <v>4</v>
      </c>
      <c r="U41" s="260">
        <v>0</v>
      </c>
      <c r="V41" s="260">
        <v>0</v>
      </c>
      <c r="W41" s="260">
        <v>0</v>
      </c>
      <c r="X41" s="262">
        <v>0</v>
      </c>
    </row>
    <row r="42" spans="1:24" s="244" customFormat="1" ht="16.5" customHeight="1">
      <c r="A42" s="281" t="s">
        <v>16</v>
      </c>
      <c r="B42" s="259">
        <v>502</v>
      </c>
      <c r="C42" s="260">
        <v>148</v>
      </c>
      <c r="D42" s="260">
        <v>9</v>
      </c>
      <c r="E42" s="260">
        <v>17</v>
      </c>
      <c r="F42" s="260">
        <v>22</v>
      </c>
      <c r="G42" s="260">
        <v>23</v>
      </c>
      <c r="H42" s="260">
        <v>22</v>
      </c>
      <c r="I42" s="260">
        <v>17</v>
      </c>
      <c r="J42" s="260">
        <v>7</v>
      </c>
      <c r="K42" s="262">
        <v>767</v>
      </c>
      <c r="L42" s="281" t="s">
        <v>16</v>
      </c>
      <c r="M42" s="278">
        <v>4398</v>
      </c>
      <c r="N42" s="260">
        <v>2886</v>
      </c>
      <c r="O42" s="260">
        <v>885</v>
      </c>
      <c r="P42" s="260">
        <v>393</v>
      </c>
      <c r="Q42" s="260">
        <v>164</v>
      </c>
      <c r="R42" s="260">
        <v>58</v>
      </c>
      <c r="S42" s="260">
        <v>11</v>
      </c>
      <c r="T42" s="260">
        <v>1</v>
      </c>
      <c r="U42" s="260">
        <v>0</v>
      </c>
      <c r="V42" s="260">
        <v>0</v>
      </c>
      <c r="W42" s="260">
        <v>0</v>
      </c>
      <c r="X42" s="262">
        <v>0</v>
      </c>
    </row>
    <row r="43" spans="1:24" s="244" customFormat="1" ht="16.5" customHeight="1">
      <c r="A43" s="280" t="s">
        <v>64</v>
      </c>
      <c r="B43" s="55">
        <f aca="true" t="shared" si="2" ref="B43:X43">SUM(B24:B42)</f>
        <v>12420</v>
      </c>
      <c r="C43" s="56">
        <f t="shared" si="2"/>
        <v>3467</v>
      </c>
      <c r="D43" s="56">
        <f t="shared" si="2"/>
        <v>192</v>
      </c>
      <c r="E43" s="56">
        <f t="shared" si="2"/>
        <v>257</v>
      </c>
      <c r="F43" s="56">
        <f t="shared" si="2"/>
        <v>276</v>
      </c>
      <c r="G43" s="56">
        <f t="shared" si="2"/>
        <v>332</v>
      </c>
      <c r="H43" s="56">
        <f t="shared" si="2"/>
        <v>270</v>
      </c>
      <c r="I43" s="56">
        <f>SUM(I24:I42)</f>
        <v>191</v>
      </c>
      <c r="J43" s="56">
        <f t="shared" si="2"/>
        <v>113</v>
      </c>
      <c r="K43" s="57">
        <f t="shared" si="2"/>
        <v>17518</v>
      </c>
      <c r="L43" s="280" t="s">
        <v>64</v>
      </c>
      <c r="M43" s="58">
        <f t="shared" si="2"/>
        <v>87993</v>
      </c>
      <c r="N43" s="56">
        <f t="shared" si="2"/>
        <v>56954</v>
      </c>
      <c r="O43" s="56">
        <f t="shared" si="2"/>
        <v>17260</v>
      </c>
      <c r="P43" s="56">
        <f t="shared" si="2"/>
        <v>8492</v>
      </c>
      <c r="Q43" s="56">
        <f t="shared" si="2"/>
        <v>3784</v>
      </c>
      <c r="R43" s="56">
        <f t="shared" si="2"/>
        <v>1172</v>
      </c>
      <c r="S43" s="56">
        <f t="shared" si="2"/>
        <v>272</v>
      </c>
      <c r="T43" s="56">
        <f t="shared" si="2"/>
        <v>41</v>
      </c>
      <c r="U43" s="56">
        <f t="shared" si="2"/>
        <v>12</v>
      </c>
      <c r="V43" s="56">
        <f t="shared" si="2"/>
        <v>6</v>
      </c>
      <c r="W43" s="56">
        <f t="shared" si="2"/>
        <v>0</v>
      </c>
      <c r="X43" s="57">
        <f t="shared" si="2"/>
        <v>0</v>
      </c>
    </row>
    <row r="44" spans="1:24" s="244" customFormat="1" ht="16.5" customHeight="1">
      <c r="A44" s="280" t="s">
        <v>65</v>
      </c>
      <c r="B44" s="55">
        <f aca="true" t="shared" si="3" ref="B44:X44">SUM(B23,B43)</f>
        <v>78412</v>
      </c>
      <c r="C44" s="56">
        <f t="shared" si="3"/>
        <v>19919</v>
      </c>
      <c r="D44" s="56">
        <f t="shared" si="3"/>
        <v>1047</v>
      </c>
      <c r="E44" s="56">
        <f t="shared" si="3"/>
        <v>1245</v>
      </c>
      <c r="F44" s="56">
        <f t="shared" si="3"/>
        <v>1541</v>
      </c>
      <c r="G44" s="56">
        <f t="shared" si="3"/>
        <v>1497</v>
      </c>
      <c r="H44" s="56">
        <f t="shared" si="3"/>
        <v>1290</v>
      </c>
      <c r="I44" s="56">
        <f>SUM(I23,I43)</f>
        <v>1090</v>
      </c>
      <c r="J44" s="56">
        <f t="shared" si="3"/>
        <v>674</v>
      </c>
      <c r="K44" s="57">
        <f t="shared" si="3"/>
        <v>106715</v>
      </c>
      <c r="L44" s="280" t="s">
        <v>65</v>
      </c>
      <c r="M44" s="58">
        <f t="shared" si="3"/>
        <v>539402</v>
      </c>
      <c r="N44" s="56">
        <f t="shared" si="3"/>
        <v>357911</v>
      </c>
      <c r="O44" s="56">
        <f t="shared" si="3"/>
        <v>100168</v>
      </c>
      <c r="P44" s="56">
        <f t="shared" si="3"/>
        <v>50522</v>
      </c>
      <c r="Q44" s="56">
        <f t="shared" si="3"/>
        <v>22881</v>
      </c>
      <c r="R44" s="56">
        <f t="shared" si="3"/>
        <v>6422</v>
      </c>
      <c r="S44" s="56">
        <f t="shared" si="3"/>
        <v>1227</v>
      </c>
      <c r="T44" s="56">
        <f t="shared" si="3"/>
        <v>208</v>
      </c>
      <c r="U44" s="56">
        <f t="shared" si="3"/>
        <v>48</v>
      </c>
      <c r="V44" s="56">
        <f t="shared" si="3"/>
        <v>13</v>
      </c>
      <c r="W44" s="56">
        <f t="shared" si="3"/>
        <v>1</v>
      </c>
      <c r="X44" s="57">
        <f t="shared" si="3"/>
        <v>1</v>
      </c>
    </row>
    <row r="45" spans="1:24" s="244" customFormat="1" ht="16.5" customHeight="1">
      <c r="A45" s="199" t="s">
        <v>52</v>
      </c>
      <c r="B45" s="55">
        <v>82653</v>
      </c>
      <c r="C45" s="56">
        <v>20469</v>
      </c>
      <c r="D45" s="56">
        <v>1124</v>
      </c>
      <c r="E45" s="56">
        <v>1275</v>
      </c>
      <c r="F45" s="56">
        <v>1675</v>
      </c>
      <c r="G45" s="56">
        <v>1628</v>
      </c>
      <c r="H45" s="56">
        <v>1279</v>
      </c>
      <c r="I45" s="56">
        <v>1152</v>
      </c>
      <c r="J45" s="56">
        <v>708</v>
      </c>
      <c r="K45" s="57">
        <v>111963</v>
      </c>
      <c r="L45" s="199" t="s">
        <v>52</v>
      </c>
      <c r="M45" s="58">
        <v>543952</v>
      </c>
      <c r="N45" s="56">
        <v>356708</v>
      </c>
      <c r="O45" s="56">
        <v>102747</v>
      </c>
      <c r="P45" s="56">
        <v>52142</v>
      </c>
      <c r="Q45" s="56">
        <v>23992</v>
      </c>
      <c r="R45" s="56">
        <v>6791</v>
      </c>
      <c r="S45" s="56">
        <v>1286</v>
      </c>
      <c r="T45" s="56">
        <v>223</v>
      </c>
      <c r="U45" s="56">
        <v>52</v>
      </c>
      <c r="V45" s="56">
        <v>10</v>
      </c>
      <c r="W45" s="56">
        <v>0</v>
      </c>
      <c r="X45" s="57">
        <v>1</v>
      </c>
    </row>
    <row r="47" spans="1:12" ht="10.5" customHeight="1" hidden="1">
      <c r="A47" s="245" t="s">
        <v>500</v>
      </c>
      <c r="L47" s="245" t="s">
        <v>500</v>
      </c>
    </row>
    <row r="48" spans="1:24" ht="10.5" customHeight="1" hidden="1">
      <c r="A48" s="245" t="s">
        <v>501</v>
      </c>
      <c r="B48" s="570" t="s">
        <v>629</v>
      </c>
      <c r="C48" s="570" t="s">
        <v>631</v>
      </c>
      <c r="D48" s="570" t="s">
        <v>632</v>
      </c>
      <c r="E48" s="570" t="s">
        <v>619</v>
      </c>
      <c r="F48" s="570" t="s">
        <v>620</v>
      </c>
      <c r="G48" s="570" t="s">
        <v>633</v>
      </c>
      <c r="H48" s="570" t="s">
        <v>509</v>
      </c>
      <c r="I48" s="570" t="s">
        <v>510</v>
      </c>
      <c r="J48" s="570" t="s">
        <v>511</v>
      </c>
      <c r="K48" s="570" t="s">
        <v>512</v>
      </c>
      <c r="L48" s="245" t="s">
        <v>501</v>
      </c>
      <c r="M48" s="570" t="s">
        <v>629</v>
      </c>
      <c r="N48" s="570" t="s">
        <v>631</v>
      </c>
      <c r="O48" s="570" t="s">
        <v>632</v>
      </c>
      <c r="P48" s="570" t="s">
        <v>619</v>
      </c>
      <c r="Q48" s="570" t="s">
        <v>620</v>
      </c>
      <c r="R48" s="570" t="s">
        <v>633</v>
      </c>
      <c r="S48" s="570" t="s">
        <v>509</v>
      </c>
      <c r="T48" s="570" t="s">
        <v>510</v>
      </c>
      <c r="U48" s="570" t="s">
        <v>511</v>
      </c>
      <c r="V48" s="570" t="s">
        <v>512</v>
      </c>
      <c r="W48" s="570" t="s">
        <v>513</v>
      </c>
      <c r="X48" s="570" t="s">
        <v>514</v>
      </c>
    </row>
    <row r="49" spans="1:13" ht="10.5" customHeight="1" hidden="1">
      <c r="A49" s="245" t="s">
        <v>535</v>
      </c>
      <c r="B49" s="571" t="s">
        <v>656</v>
      </c>
      <c r="L49" s="245" t="s">
        <v>669</v>
      </c>
      <c r="M49" s="571" t="s">
        <v>656</v>
      </c>
    </row>
    <row r="50" ht="10.5" customHeight="1" hidden="1"/>
    <row r="51" ht="10.5" customHeight="1" hidden="1"/>
    <row r="52" spans="1:24" s="244" customFormat="1" ht="16.5" customHeight="1" hidden="1">
      <c r="A52" s="199" t="s">
        <v>52</v>
      </c>
      <c r="B52" s="55">
        <f>B44</f>
        <v>78412</v>
      </c>
      <c r="C52" s="56">
        <f aca="true" t="shared" si="4" ref="C52:K52">C44</f>
        <v>19919</v>
      </c>
      <c r="D52" s="56">
        <f t="shared" si="4"/>
        <v>1047</v>
      </c>
      <c r="E52" s="56">
        <f t="shared" si="4"/>
        <v>1245</v>
      </c>
      <c r="F52" s="56">
        <f t="shared" si="4"/>
        <v>1541</v>
      </c>
      <c r="G52" s="56">
        <f t="shared" si="4"/>
        <v>1497</v>
      </c>
      <c r="H52" s="56">
        <f t="shared" si="4"/>
        <v>1290</v>
      </c>
      <c r="I52" s="56">
        <f t="shared" si="4"/>
        <v>1090</v>
      </c>
      <c r="J52" s="56">
        <f t="shared" si="4"/>
        <v>674</v>
      </c>
      <c r="K52" s="57">
        <f t="shared" si="4"/>
        <v>106715</v>
      </c>
      <c r="L52" s="199" t="s">
        <v>52</v>
      </c>
      <c r="M52" s="58">
        <f>M44</f>
        <v>539402</v>
      </c>
      <c r="N52" s="56">
        <f aca="true" t="shared" si="5" ref="N52:X52">N44</f>
        <v>357911</v>
      </c>
      <c r="O52" s="56">
        <f t="shared" si="5"/>
        <v>100168</v>
      </c>
      <c r="P52" s="56">
        <f t="shared" si="5"/>
        <v>50522</v>
      </c>
      <c r="Q52" s="56">
        <f t="shared" si="5"/>
        <v>22881</v>
      </c>
      <c r="R52" s="56">
        <f t="shared" si="5"/>
        <v>6422</v>
      </c>
      <c r="S52" s="56">
        <f t="shared" si="5"/>
        <v>1227</v>
      </c>
      <c r="T52" s="56">
        <f t="shared" si="5"/>
        <v>208</v>
      </c>
      <c r="U52" s="56">
        <f t="shared" si="5"/>
        <v>48</v>
      </c>
      <c r="V52" s="56">
        <f t="shared" si="5"/>
        <v>13</v>
      </c>
      <c r="W52" s="56">
        <f t="shared" si="5"/>
        <v>1</v>
      </c>
      <c r="X52" s="57">
        <f t="shared" si="5"/>
        <v>1</v>
      </c>
    </row>
    <row r="53" ht="10.5" customHeight="1" hidden="1"/>
    <row r="54" spans="1:2" ht="10.5" customHeight="1" hidden="1">
      <c r="A54" s="569" t="s">
        <v>618</v>
      </c>
      <c r="B54" s="1"/>
    </row>
    <row r="55" ht="10.5" customHeight="1" hidden="1"/>
    <row r="56" ht="10.5" customHeight="1" hidden="1"/>
    <row r="57" ht="10.5" customHeight="1" hidden="1"/>
    <row r="58" ht="10.5" customHeight="1" hidden="1"/>
    <row r="59" ht="10.5" customHeight="1" hidden="1"/>
  </sheetData>
  <sheetProtection/>
  <mergeCells count="24">
    <mergeCell ref="Q6:Q8"/>
    <mergeCell ref="R6:R8"/>
    <mergeCell ref="V6:V8"/>
    <mergeCell ref="S6:S8"/>
    <mergeCell ref="T6:T8"/>
    <mergeCell ref="U6:U8"/>
    <mergeCell ref="B4:K5"/>
    <mergeCell ref="W6:W8"/>
    <mergeCell ref="X6:X8"/>
    <mergeCell ref="N6:N8"/>
    <mergeCell ref="O6:O8"/>
    <mergeCell ref="P6:P8"/>
    <mergeCell ref="M4:M8"/>
    <mergeCell ref="N4:X5"/>
    <mergeCell ref="B6:B8"/>
    <mergeCell ref="C6:C8"/>
    <mergeCell ref="K6:K8"/>
    <mergeCell ref="D6:D8"/>
    <mergeCell ref="E6:E8"/>
    <mergeCell ref="F6:F8"/>
    <mergeCell ref="G6:G8"/>
    <mergeCell ref="H6:H8"/>
    <mergeCell ref="J6:J8"/>
    <mergeCell ref="I6:I8"/>
  </mergeCells>
  <printOptions/>
  <pageMargins left="0.5905511811023623" right="0.5905511811023623" top="0.5905511811023623" bottom="0.3937007874015748" header="0.5118110236220472" footer="0.31496062992125984"/>
  <pageSetup firstPageNumber="72" useFirstPageNumber="1" horizontalDpi="600" verticalDpi="600" orientation="portrait" paperSize="9" scale="95" r:id="rId2"/>
  <headerFooter alignWithMargins="0">
    <oddFooter>&amp;C&amp;P</oddFooter>
  </headerFooter>
  <colBreaks count="1" manualBreakCount="1">
    <brk id="11" max="44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Q54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35" sqref="A35"/>
      <selection pane="bottomLeft" activeCell="A1" sqref="A1"/>
    </sheetView>
  </sheetViews>
  <sheetFormatPr defaultColWidth="8.875" defaultRowHeight="10.5" customHeight="1"/>
  <cols>
    <col min="1" max="1" width="10.25390625" style="3" customWidth="1"/>
    <col min="2" max="4" width="9.125" style="3" customWidth="1"/>
    <col min="5" max="5" width="10.00390625" style="3" customWidth="1"/>
    <col min="6" max="9" width="9.125" style="3" customWidth="1"/>
    <col min="10" max="10" width="10.375" style="3" customWidth="1"/>
    <col min="11" max="11" width="10.25390625" style="3" customWidth="1"/>
    <col min="12" max="17" width="14.125" style="3" customWidth="1"/>
    <col min="18" max="16384" width="8.875" style="3" customWidth="1"/>
  </cols>
  <sheetData>
    <row r="1" spans="1:11" s="540" customFormat="1" ht="15" customHeight="1">
      <c r="A1" s="540" t="str">
        <f>'設定用'!A14</f>
        <v>第10表　令和４年度青色申告者及び事業専従者の状況</v>
      </c>
      <c r="K1" s="540" t="str">
        <f>'設定用'!A15</f>
        <v>第11表　地方税法附則第３条の３第４項の非課税措置に係る者の状況</v>
      </c>
    </row>
    <row r="3" spans="10:17" s="44" customFormat="1" ht="15" customHeight="1">
      <c r="J3" s="541" t="s">
        <v>588</v>
      </c>
      <c r="Q3" s="541" t="s">
        <v>589</v>
      </c>
    </row>
    <row r="4" spans="1:17" s="44" customFormat="1" ht="15" customHeight="1">
      <c r="A4" s="60" t="s">
        <v>95</v>
      </c>
      <c r="B4" s="867" t="s">
        <v>110</v>
      </c>
      <c r="C4" s="728" t="s">
        <v>111</v>
      </c>
      <c r="D4" s="728"/>
      <c r="E4" s="728"/>
      <c r="F4" s="728"/>
      <c r="G4" s="728" t="s">
        <v>112</v>
      </c>
      <c r="H4" s="728"/>
      <c r="I4" s="728"/>
      <c r="J4" s="729"/>
      <c r="K4" s="60" t="s">
        <v>95</v>
      </c>
      <c r="L4" s="861" t="s">
        <v>118</v>
      </c>
      <c r="M4" s="862"/>
      <c r="N4" s="862"/>
      <c r="O4" s="862"/>
      <c r="P4" s="862"/>
      <c r="Q4" s="863"/>
    </row>
    <row r="5" spans="1:17" s="44" customFormat="1" ht="15" customHeight="1">
      <c r="A5" s="61"/>
      <c r="B5" s="769"/>
      <c r="C5" s="870" t="s">
        <v>113</v>
      </c>
      <c r="D5" s="870"/>
      <c r="E5" s="755" t="s">
        <v>114</v>
      </c>
      <c r="F5" s="755" t="s">
        <v>96</v>
      </c>
      <c r="G5" s="870" t="s">
        <v>115</v>
      </c>
      <c r="H5" s="870"/>
      <c r="I5" s="755" t="s">
        <v>119</v>
      </c>
      <c r="J5" s="881" t="s">
        <v>449</v>
      </c>
      <c r="K5" s="61"/>
      <c r="L5" s="864"/>
      <c r="M5" s="865"/>
      <c r="N5" s="865"/>
      <c r="O5" s="865"/>
      <c r="P5" s="865"/>
      <c r="Q5" s="866"/>
    </row>
    <row r="6" spans="1:17" s="44" customFormat="1" ht="15" customHeight="1">
      <c r="A6" s="61"/>
      <c r="B6" s="769"/>
      <c r="C6" s="870"/>
      <c r="D6" s="870"/>
      <c r="E6" s="756"/>
      <c r="F6" s="756"/>
      <c r="G6" s="870"/>
      <c r="H6" s="870"/>
      <c r="I6" s="756"/>
      <c r="J6" s="766"/>
      <c r="K6" s="61"/>
      <c r="L6" s="877" t="s">
        <v>120</v>
      </c>
      <c r="M6" s="879" t="s">
        <v>450</v>
      </c>
      <c r="N6" s="879" t="s">
        <v>121</v>
      </c>
      <c r="O6" s="879" t="s">
        <v>250</v>
      </c>
      <c r="P6" s="872" t="s">
        <v>587</v>
      </c>
      <c r="Q6" s="875" t="s">
        <v>122</v>
      </c>
    </row>
    <row r="7" spans="1:17" s="44" customFormat="1" ht="15" customHeight="1">
      <c r="A7" s="61"/>
      <c r="B7" s="769"/>
      <c r="C7" s="724" t="s">
        <v>116</v>
      </c>
      <c r="D7" s="870" t="s">
        <v>275</v>
      </c>
      <c r="E7" s="756"/>
      <c r="F7" s="756"/>
      <c r="G7" s="724" t="s">
        <v>116</v>
      </c>
      <c r="H7" s="870" t="s">
        <v>276</v>
      </c>
      <c r="I7" s="756"/>
      <c r="J7" s="766"/>
      <c r="K7" s="61"/>
      <c r="L7" s="877"/>
      <c r="M7" s="879"/>
      <c r="N7" s="879"/>
      <c r="O7" s="879"/>
      <c r="P7" s="873"/>
      <c r="Q7" s="875"/>
    </row>
    <row r="8" spans="1:17" s="44" customFormat="1" ht="18.75" customHeight="1">
      <c r="A8" s="62" t="s">
        <v>108</v>
      </c>
      <c r="B8" s="868"/>
      <c r="C8" s="869"/>
      <c r="D8" s="871"/>
      <c r="E8" s="12" t="s">
        <v>117</v>
      </c>
      <c r="F8" s="11"/>
      <c r="G8" s="869"/>
      <c r="H8" s="871"/>
      <c r="I8" s="12" t="s">
        <v>117</v>
      </c>
      <c r="J8" s="882"/>
      <c r="K8" s="62" t="s">
        <v>108</v>
      </c>
      <c r="L8" s="878"/>
      <c r="M8" s="880"/>
      <c r="N8" s="880"/>
      <c r="O8" s="880"/>
      <c r="P8" s="874"/>
      <c r="Q8" s="876"/>
    </row>
    <row r="9" spans="1:17" s="44" customFormat="1" ht="16.5" customHeight="1">
      <c r="A9" s="45" t="s">
        <v>53</v>
      </c>
      <c r="B9" s="274">
        <v>7093</v>
      </c>
      <c r="C9" s="254">
        <v>1081</v>
      </c>
      <c r="D9" s="254">
        <v>407</v>
      </c>
      <c r="E9" s="254">
        <v>3304076</v>
      </c>
      <c r="F9" s="254">
        <v>1292</v>
      </c>
      <c r="G9" s="254">
        <v>154</v>
      </c>
      <c r="H9" s="254">
        <v>53</v>
      </c>
      <c r="I9" s="254">
        <v>144546</v>
      </c>
      <c r="J9" s="255">
        <v>189</v>
      </c>
      <c r="K9" s="45" t="s">
        <v>53</v>
      </c>
      <c r="L9" s="256">
        <v>891</v>
      </c>
      <c r="M9" s="254">
        <v>83</v>
      </c>
      <c r="N9" s="254">
        <v>6</v>
      </c>
      <c r="O9" s="254">
        <v>776</v>
      </c>
      <c r="P9" s="254">
        <v>3</v>
      </c>
      <c r="Q9" s="255">
        <v>1759</v>
      </c>
    </row>
    <row r="10" spans="1:17" s="44" customFormat="1" ht="16.5" customHeight="1">
      <c r="A10" s="46" t="s">
        <v>54</v>
      </c>
      <c r="B10" s="276">
        <v>906</v>
      </c>
      <c r="C10" s="252">
        <v>265</v>
      </c>
      <c r="D10" s="252">
        <v>215</v>
      </c>
      <c r="E10" s="252">
        <v>958347</v>
      </c>
      <c r="F10" s="252">
        <v>316</v>
      </c>
      <c r="G10" s="252">
        <v>63</v>
      </c>
      <c r="H10" s="252">
        <v>20</v>
      </c>
      <c r="I10" s="252">
        <v>57352</v>
      </c>
      <c r="J10" s="258">
        <v>77</v>
      </c>
      <c r="K10" s="46" t="s">
        <v>54</v>
      </c>
      <c r="L10" s="251">
        <v>243</v>
      </c>
      <c r="M10" s="252">
        <v>19</v>
      </c>
      <c r="N10" s="252">
        <v>1</v>
      </c>
      <c r="O10" s="252">
        <v>202</v>
      </c>
      <c r="P10" s="252">
        <v>2</v>
      </c>
      <c r="Q10" s="258">
        <v>467</v>
      </c>
    </row>
    <row r="11" spans="1:17" s="44" customFormat="1" ht="16.5" customHeight="1">
      <c r="A11" s="46" t="s">
        <v>55</v>
      </c>
      <c r="B11" s="276">
        <v>704</v>
      </c>
      <c r="C11" s="252">
        <v>105</v>
      </c>
      <c r="D11" s="252">
        <v>100</v>
      </c>
      <c r="E11" s="252">
        <v>457118</v>
      </c>
      <c r="F11" s="252">
        <v>153</v>
      </c>
      <c r="G11" s="252">
        <v>92</v>
      </c>
      <c r="H11" s="252">
        <v>38</v>
      </c>
      <c r="I11" s="252">
        <v>95609</v>
      </c>
      <c r="J11" s="258">
        <v>103</v>
      </c>
      <c r="K11" s="46" t="s">
        <v>55</v>
      </c>
      <c r="L11" s="251">
        <v>103</v>
      </c>
      <c r="M11" s="252">
        <v>11</v>
      </c>
      <c r="N11" s="252">
        <v>1</v>
      </c>
      <c r="O11" s="252">
        <v>91</v>
      </c>
      <c r="P11" s="252">
        <v>1</v>
      </c>
      <c r="Q11" s="258">
        <v>207</v>
      </c>
    </row>
    <row r="12" spans="1:17" s="44" customFormat="1" ht="16.5" customHeight="1">
      <c r="A12" s="46" t="s">
        <v>56</v>
      </c>
      <c r="B12" s="276">
        <v>2186</v>
      </c>
      <c r="C12" s="252">
        <v>355</v>
      </c>
      <c r="D12" s="252">
        <v>225</v>
      </c>
      <c r="E12" s="252">
        <v>1001485</v>
      </c>
      <c r="F12" s="252">
        <v>470</v>
      </c>
      <c r="G12" s="252">
        <v>63</v>
      </c>
      <c r="H12" s="252">
        <v>23</v>
      </c>
      <c r="I12" s="252">
        <v>55352</v>
      </c>
      <c r="J12" s="258">
        <v>78</v>
      </c>
      <c r="K12" s="46" t="s">
        <v>56</v>
      </c>
      <c r="L12" s="251">
        <v>359</v>
      </c>
      <c r="M12" s="252">
        <v>42</v>
      </c>
      <c r="N12" s="252">
        <v>18</v>
      </c>
      <c r="O12" s="252">
        <v>271</v>
      </c>
      <c r="P12" s="252">
        <v>1</v>
      </c>
      <c r="Q12" s="258">
        <v>691</v>
      </c>
    </row>
    <row r="13" spans="1:17" s="44" customFormat="1" ht="16.5" customHeight="1">
      <c r="A13" s="46" t="s">
        <v>57</v>
      </c>
      <c r="B13" s="276">
        <v>2110</v>
      </c>
      <c r="C13" s="252">
        <v>351</v>
      </c>
      <c r="D13" s="252">
        <v>205</v>
      </c>
      <c r="E13" s="252">
        <v>1035674</v>
      </c>
      <c r="F13" s="252">
        <v>470</v>
      </c>
      <c r="G13" s="252">
        <v>28</v>
      </c>
      <c r="H13" s="252">
        <v>10</v>
      </c>
      <c r="I13" s="252">
        <v>26683</v>
      </c>
      <c r="J13" s="258">
        <v>36</v>
      </c>
      <c r="K13" s="46" t="s">
        <v>57</v>
      </c>
      <c r="L13" s="251">
        <v>296</v>
      </c>
      <c r="M13" s="252">
        <v>25</v>
      </c>
      <c r="N13" s="252">
        <v>6</v>
      </c>
      <c r="O13" s="252">
        <v>264</v>
      </c>
      <c r="P13" s="252">
        <v>5</v>
      </c>
      <c r="Q13" s="258">
        <v>596</v>
      </c>
    </row>
    <row r="14" spans="1:17" s="44" customFormat="1" ht="16.5" customHeight="1">
      <c r="A14" s="46" t="s">
        <v>58</v>
      </c>
      <c r="B14" s="276">
        <v>670</v>
      </c>
      <c r="C14" s="252">
        <v>114</v>
      </c>
      <c r="D14" s="252">
        <v>56</v>
      </c>
      <c r="E14" s="252">
        <v>302408</v>
      </c>
      <c r="F14" s="252">
        <v>141</v>
      </c>
      <c r="G14" s="252">
        <v>42</v>
      </c>
      <c r="H14" s="252">
        <v>17</v>
      </c>
      <c r="I14" s="252">
        <v>41957</v>
      </c>
      <c r="J14" s="258">
        <v>50</v>
      </c>
      <c r="K14" s="46" t="s">
        <v>58</v>
      </c>
      <c r="L14" s="251">
        <v>185</v>
      </c>
      <c r="M14" s="252">
        <v>14</v>
      </c>
      <c r="N14" s="252">
        <v>2</v>
      </c>
      <c r="O14" s="252">
        <v>63</v>
      </c>
      <c r="P14" s="252">
        <v>0</v>
      </c>
      <c r="Q14" s="258">
        <v>264</v>
      </c>
    </row>
    <row r="15" spans="1:17" s="44" customFormat="1" ht="16.5" customHeight="1">
      <c r="A15" s="46" t="s">
        <v>59</v>
      </c>
      <c r="B15" s="276">
        <v>487</v>
      </c>
      <c r="C15" s="252">
        <v>90</v>
      </c>
      <c r="D15" s="252">
        <v>58</v>
      </c>
      <c r="E15" s="252">
        <v>327931</v>
      </c>
      <c r="F15" s="252">
        <v>117</v>
      </c>
      <c r="G15" s="252">
        <v>33</v>
      </c>
      <c r="H15" s="252">
        <v>17</v>
      </c>
      <c r="I15" s="252">
        <v>30376</v>
      </c>
      <c r="J15" s="258">
        <v>46</v>
      </c>
      <c r="K15" s="46" t="s">
        <v>59</v>
      </c>
      <c r="L15" s="251">
        <v>126</v>
      </c>
      <c r="M15" s="252">
        <v>8</v>
      </c>
      <c r="N15" s="252">
        <v>3</v>
      </c>
      <c r="O15" s="252">
        <v>89</v>
      </c>
      <c r="P15" s="252">
        <v>0</v>
      </c>
      <c r="Q15" s="258">
        <v>226</v>
      </c>
    </row>
    <row r="16" spans="1:17" s="44" customFormat="1" ht="16.5" customHeight="1">
      <c r="A16" s="46" t="s">
        <v>60</v>
      </c>
      <c r="B16" s="276">
        <v>2497</v>
      </c>
      <c r="C16" s="252">
        <v>397</v>
      </c>
      <c r="D16" s="252">
        <v>243</v>
      </c>
      <c r="E16" s="252">
        <v>1107638</v>
      </c>
      <c r="F16" s="252">
        <v>527</v>
      </c>
      <c r="G16" s="252">
        <v>60</v>
      </c>
      <c r="H16" s="252">
        <v>30</v>
      </c>
      <c r="I16" s="252">
        <v>60815</v>
      </c>
      <c r="J16" s="258">
        <v>81</v>
      </c>
      <c r="K16" s="46" t="s">
        <v>60</v>
      </c>
      <c r="L16" s="251">
        <v>469</v>
      </c>
      <c r="M16" s="252">
        <v>35</v>
      </c>
      <c r="N16" s="252">
        <v>16</v>
      </c>
      <c r="O16" s="252">
        <v>305</v>
      </c>
      <c r="P16" s="252">
        <v>2</v>
      </c>
      <c r="Q16" s="258">
        <v>827</v>
      </c>
    </row>
    <row r="17" spans="1:17" s="44" customFormat="1" ht="16.5" customHeight="1">
      <c r="A17" s="46" t="s">
        <v>61</v>
      </c>
      <c r="B17" s="276">
        <v>296</v>
      </c>
      <c r="C17" s="252">
        <v>78</v>
      </c>
      <c r="D17" s="252">
        <v>58</v>
      </c>
      <c r="E17" s="252">
        <v>237310</v>
      </c>
      <c r="F17" s="252">
        <v>92</v>
      </c>
      <c r="G17" s="252">
        <v>19</v>
      </c>
      <c r="H17" s="252">
        <v>6</v>
      </c>
      <c r="I17" s="252">
        <v>18856</v>
      </c>
      <c r="J17" s="258">
        <v>23</v>
      </c>
      <c r="K17" s="46" t="s">
        <v>61</v>
      </c>
      <c r="L17" s="251">
        <v>82</v>
      </c>
      <c r="M17" s="252">
        <v>7</v>
      </c>
      <c r="N17" s="252">
        <v>1</v>
      </c>
      <c r="O17" s="252">
        <v>49</v>
      </c>
      <c r="P17" s="252">
        <v>0</v>
      </c>
      <c r="Q17" s="258">
        <v>139</v>
      </c>
    </row>
    <row r="18" spans="1:17" s="44" customFormat="1" ht="16.5" customHeight="1">
      <c r="A18" s="46" t="s">
        <v>62</v>
      </c>
      <c r="B18" s="276">
        <v>640</v>
      </c>
      <c r="C18" s="252">
        <v>94</v>
      </c>
      <c r="D18" s="252">
        <v>38</v>
      </c>
      <c r="E18" s="252">
        <v>224268</v>
      </c>
      <c r="F18" s="252">
        <v>114</v>
      </c>
      <c r="G18" s="252">
        <v>24</v>
      </c>
      <c r="H18" s="252">
        <v>5</v>
      </c>
      <c r="I18" s="252">
        <v>21942</v>
      </c>
      <c r="J18" s="258">
        <v>28</v>
      </c>
      <c r="K18" s="46" t="s">
        <v>62</v>
      </c>
      <c r="L18" s="251">
        <v>139</v>
      </c>
      <c r="M18" s="252">
        <v>6</v>
      </c>
      <c r="N18" s="252">
        <v>0</v>
      </c>
      <c r="O18" s="252">
        <v>173</v>
      </c>
      <c r="P18" s="252">
        <v>0</v>
      </c>
      <c r="Q18" s="258">
        <v>318</v>
      </c>
    </row>
    <row r="19" spans="1:17" s="44" customFormat="1" ht="16.5" customHeight="1">
      <c r="A19" s="52" t="s">
        <v>63</v>
      </c>
      <c r="B19" s="278">
        <v>670</v>
      </c>
      <c r="C19" s="260">
        <v>171</v>
      </c>
      <c r="D19" s="260">
        <v>112</v>
      </c>
      <c r="E19" s="260">
        <v>568061</v>
      </c>
      <c r="F19" s="260">
        <v>212</v>
      </c>
      <c r="G19" s="260">
        <v>52</v>
      </c>
      <c r="H19" s="260">
        <v>15</v>
      </c>
      <c r="I19" s="260">
        <v>47315</v>
      </c>
      <c r="J19" s="262">
        <v>62</v>
      </c>
      <c r="K19" s="52" t="s">
        <v>63</v>
      </c>
      <c r="L19" s="259">
        <v>87</v>
      </c>
      <c r="M19" s="260">
        <v>8</v>
      </c>
      <c r="N19" s="260">
        <v>4</v>
      </c>
      <c r="O19" s="260">
        <v>43</v>
      </c>
      <c r="P19" s="260">
        <v>0</v>
      </c>
      <c r="Q19" s="262">
        <v>142</v>
      </c>
    </row>
    <row r="20" spans="1:17" s="44" customFormat="1" ht="16.5" customHeight="1">
      <c r="A20" s="46" t="s">
        <v>69</v>
      </c>
      <c r="B20" s="276">
        <v>591</v>
      </c>
      <c r="C20" s="252">
        <v>170</v>
      </c>
      <c r="D20" s="252">
        <v>179</v>
      </c>
      <c r="E20" s="252">
        <v>553314</v>
      </c>
      <c r="F20" s="252">
        <v>245</v>
      </c>
      <c r="G20" s="252">
        <v>47</v>
      </c>
      <c r="H20" s="252">
        <v>13</v>
      </c>
      <c r="I20" s="252">
        <v>40210</v>
      </c>
      <c r="J20" s="258">
        <v>56</v>
      </c>
      <c r="K20" s="46" t="s">
        <v>69</v>
      </c>
      <c r="L20" s="251">
        <v>100</v>
      </c>
      <c r="M20" s="252">
        <v>8</v>
      </c>
      <c r="N20" s="252">
        <v>4</v>
      </c>
      <c r="O20" s="252">
        <v>53</v>
      </c>
      <c r="P20" s="252">
        <v>0</v>
      </c>
      <c r="Q20" s="258">
        <v>165</v>
      </c>
    </row>
    <row r="21" spans="1:17" s="44" customFormat="1" ht="16.5" customHeight="1">
      <c r="A21" s="52" t="s">
        <v>46</v>
      </c>
      <c r="B21" s="278">
        <v>740</v>
      </c>
      <c r="C21" s="260">
        <v>482</v>
      </c>
      <c r="D21" s="260">
        <v>319</v>
      </c>
      <c r="E21" s="260">
        <v>1470662</v>
      </c>
      <c r="F21" s="260">
        <v>650</v>
      </c>
      <c r="G21" s="260">
        <v>78</v>
      </c>
      <c r="H21" s="260">
        <v>29</v>
      </c>
      <c r="I21" s="260">
        <v>76601</v>
      </c>
      <c r="J21" s="262">
        <v>102</v>
      </c>
      <c r="K21" s="52" t="s">
        <v>46</v>
      </c>
      <c r="L21" s="259">
        <v>380</v>
      </c>
      <c r="M21" s="260">
        <v>11</v>
      </c>
      <c r="N21" s="260">
        <v>13</v>
      </c>
      <c r="O21" s="260">
        <v>316</v>
      </c>
      <c r="P21" s="260">
        <v>0</v>
      </c>
      <c r="Q21" s="262">
        <v>720</v>
      </c>
    </row>
    <row r="22" spans="1:17" s="282" customFormat="1" ht="16.5" customHeight="1">
      <c r="A22" s="47" t="s">
        <v>351</v>
      </c>
      <c r="B22" s="276">
        <v>955</v>
      </c>
      <c r="C22" s="252">
        <v>211</v>
      </c>
      <c r="D22" s="252">
        <v>88</v>
      </c>
      <c r="E22" s="252">
        <v>541096</v>
      </c>
      <c r="F22" s="252">
        <v>248</v>
      </c>
      <c r="G22" s="252">
        <v>40</v>
      </c>
      <c r="H22" s="252">
        <v>16</v>
      </c>
      <c r="I22" s="252">
        <v>38649</v>
      </c>
      <c r="J22" s="258">
        <v>51</v>
      </c>
      <c r="K22" s="47" t="s">
        <v>351</v>
      </c>
      <c r="L22" s="251">
        <v>203</v>
      </c>
      <c r="M22" s="252">
        <v>18</v>
      </c>
      <c r="N22" s="252">
        <v>1</v>
      </c>
      <c r="O22" s="252">
        <v>195</v>
      </c>
      <c r="P22" s="252">
        <v>0</v>
      </c>
      <c r="Q22" s="258">
        <v>417</v>
      </c>
    </row>
    <row r="23" spans="1:17" s="44" customFormat="1" ht="16.5" customHeight="1">
      <c r="A23" s="48" t="s">
        <v>278</v>
      </c>
      <c r="B23" s="49">
        <f aca="true" t="shared" si="0" ref="B23:Q23">SUM(B9:B22)</f>
        <v>20545</v>
      </c>
      <c r="C23" s="49">
        <f t="shared" si="0"/>
        <v>3964</v>
      </c>
      <c r="D23" s="49">
        <f t="shared" si="0"/>
        <v>2303</v>
      </c>
      <c r="E23" s="49">
        <f t="shared" si="0"/>
        <v>12089388</v>
      </c>
      <c r="F23" s="49">
        <f t="shared" si="0"/>
        <v>5047</v>
      </c>
      <c r="G23" s="50">
        <f t="shared" si="0"/>
        <v>795</v>
      </c>
      <c r="H23" s="49">
        <f t="shared" si="0"/>
        <v>292</v>
      </c>
      <c r="I23" s="49">
        <f t="shared" si="0"/>
        <v>756263</v>
      </c>
      <c r="J23" s="95">
        <f t="shared" si="0"/>
        <v>982</v>
      </c>
      <c r="K23" s="48" t="s">
        <v>278</v>
      </c>
      <c r="L23" s="54">
        <f t="shared" si="0"/>
        <v>3663</v>
      </c>
      <c r="M23" s="49">
        <f t="shared" si="0"/>
        <v>295</v>
      </c>
      <c r="N23" s="49">
        <f t="shared" si="0"/>
        <v>76</v>
      </c>
      <c r="O23" s="49">
        <f t="shared" si="0"/>
        <v>2890</v>
      </c>
      <c r="P23" s="49">
        <f t="shared" si="0"/>
        <v>14</v>
      </c>
      <c r="Q23" s="95">
        <f t="shared" si="0"/>
        <v>6938</v>
      </c>
    </row>
    <row r="24" spans="1:17" s="44" customFormat="1" ht="16.5" customHeight="1">
      <c r="A24" s="45" t="s">
        <v>0</v>
      </c>
      <c r="B24" s="274">
        <v>387</v>
      </c>
      <c r="C24" s="254">
        <v>81</v>
      </c>
      <c r="D24" s="254">
        <v>89</v>
      </c>
      <c r="E24" s="254">
        <v>255224</v>
      </c>
      <c r="F24" s="254">
        <v>123</v>
      </c>
      <c r="G24" s="254">
        <v>21</v>
      </c>
      <c r="H24" s="254">
        <v>14</v>
      </c>
      <c r="I24" s="254">
        <v>23853</v>
      </c>
      <c r="J24" s="255">
        <v>28</v>
      </c>
      <c r="K24" s="45" t="s">
        <v>0</v>
      </c>
      <c r="L24" s="256">
        <v>74</v>
      </c>
      <c r="M24" s="254">
        <v>7</v>
      </c>
      <c r="N24" s="254">
        <v>3</v>
      </c>
      <c r="O24" s="254">
        <v>34</v>
      </c>
      <c r="P24" s="254">
        <v>0</v>
      </c>
      <c r="Q24" s="255">
        <v>118</v>
      </c>
    </row>
    <row r="25" spans="1:17" s="44" customFormat="1" ht="16.5" customHeight="1">
      <c r="A25" s="46" t="s">
        <v>1</v>
      </c>
      <c r="B25" s="276">
        <v>107</v>
      </c>
      <c r="C25" s="252">
        <v>38</v>
      </c>
      <c r="D25" s="252">
        <v>63</v>
      </c>
      <c r="E25" s="252">
        <v>187716</v>
      </c>
      <c r="F25" s="252">
        <v>57</v>
      </c>
      <c r="G25" s="252">
        <v>22</v>
      </c>
      <c r="H25" s="252">
        <v>6</v>
      </c>
      <c r="I25" s="252">
        <v>20463</v>
      </c>
      <c r="J25" s="258">
        <v>22</v>
      </c>
      <c r="K25" s="46" t="s">
        <v>1</v>
      </c>
      <c r="L25" s="251">
        <v>22</v>
      </c>
      <c r="M25" s="252">
        <v>1</v>
      </c>
      <c r="N25" s="252">
        <v>1</v>
      </c>
      <c r="O25" s="252">
        <v>8</v>
      </c>
      <c r="P25" s="252">
        <v>0</v>
      </c>
      <c r="Q25" s="258">
        <v>32</v>
      </c>
    </row>
    <row r="26" spans="1:17" s="44" customFormat="1" ht="16.5" customHeight="1">
      <c r="A26" s="46" t="s">
        <v>2</v>
      </c>
      <c r="B26" s="276">
        <v>244</v>
      </c>
      <c r="C26" s="252">
        <v>84</v>
      </c>
      <c r="D26" s="252">
        <v>70</v>
      </c>
      <c r="E26" s="252">
        <v>259996</v>
      </c>
      <c r="F26" s="252">
        <v>96</v>
      </c>
      <c r="G26" s="252">
        <v>81</v>
      </c>
      <c r="H26" s="252">
        <v>27</v>
      </c>
      <c r="I26" s="252">
        <v>76318</v>
      </c>
      <c r="J26" s="258">
        <v>90</v>
      </c>
      <c r="K26" s="46" t="s">
        <v>2</v>
      </c>
      <c r="L26" s="251">
        <v>73</v>
      </c>
      <c r="M26" s="252">
        <v>1</v>
      </c>
      <c r="N26" s="252">
        <v>1</v>
      </c>
      <c r="O26" s="252">
        <v>23</v>
      </c>
      <c r="P26" s="252">
        <v>0</v>
      </c>
      <c r="Q26" s="258">
        <v>98</v>
      </c>
    </row>
    <row r="27" spans="1:17" s="44" customFormat="1" ht="16.5" customHeight="1">
      <c r="A27" s="46" t="s">
        <v>4</v>
      </c>
      <c r="B27" s="276">
        <v>917</v>
      </c>
      <c r="C27" s="252">
        <v>156</v>
      </c>
      <c r="D27" s="252">
        <v>82</v>
      </c>
      <c r="E27" s="252">
        <v>338400</v>
      </c>
      <c r="F27" s="252">
        <v>188</v>
      </c>
      <c r="G27" s="252">
        <v>24</v>
      </c>
      <c r="H27" s="252">
        <v>6</v>
      </c>
      <c r="I27" s="252">
        <v>21821</v>
      </c>
      <c r="J27" s="258">
        <v>29</v>
      </c>
      <c r="K27" s="46" t="s">
        <v>4</v>
      </c>
      <c r="L27" s="251">
        <v>141</v>
      </c>
      <c r="M27" s="252">
        <v>15</v>
      </c>
      <c r="N27" s="252">
        <v>4</v>
      </c>
      <c r="O27" s="252">
        <v>100</v>
      </c>
      <c r="P27" s="252">
        <v>0</v>
      </c>
      <c r="Q27" s="258">
        <v>260</v>
      </c>
    </row>
    <row r="28" spans="1:17" s="44" customFormat="1" ht="16.5" customHeight="1">
      <c r="A28" s="46" t="s">
        <v>5</v>
      </c>
      <c r="B28" s="276">
        <v>607</v>
      </c>
      <c r="C28" s="252">
        <v>94</v>
      </c>
      <c r="D28" s="252">
        <v>55</v>
      </c>
      <c r="E28" s="252">
        <v>197704</v>
      </c>
      <c r="F28" s="252">
        <v>127</v>
      </c>
      <c r="G28" s="252">
        <v>8</v>
      </c>
      <c r="H28" s="252">
        <v>3</v>
      </c>
      <c r="I28" s="252">
        <v>7680</v>
      </c>
      <c r="J28" s="258">
        <v>9</v>
      </c>
      <c r="K28" s="46" t="s">
        <v>5</v>
      </c>
      <c r="L28" s="251">
        <v>108</v>
      </c>
      <c r="M28" s="252">
        <v>6</v>
      </c>
      <c r="N28" s="252">
        <v>5</v>
      </c>
      <c r="O28" s="252">
        <v>73</v>
      </c>
      <c r="P28" s="252">
        <v>1</v>
      </c>
      <c r="Q28" s="258">
        <v>193</v>
      </c>
    </row>
    <row r="29" spans="1:17" s="44" customFormat="1" ht="16.5" customHeight="1">
      <c r="A29" s="46" t="s">
        <v>48</v>
      </c>
      <c r="B29" s="276">
        <v>95</v>
      </c>
      <c r="C29" s="252">
        <v>25</v>
      </c>
      <c r="D29" s="252">
        <v>15</v>
      </c>
      <c r="E29" s="252">
        <v>77020</v>
      </c>
      <c r="F29" s="252">
        <v>31</v>
      </c>
      <c r="G29" s="252">
        <v>10</v>
      </c>
      <c r="H29" s="252">
        <v>2</v>
      </c>
      <c r="I29" s="252">
        <v>9372</v>
      </c>
      <c r="J29" s="258">
        <v>12</v>
      </c>
      <c r="K29" s="46" t="s">
        <v>48</v>
      </c>
      <c r="L29" s="251">
        <v>22</v>
      </c>
      <c r="M29" s="252">
        <v>2</v>
      </c>
      <c r="N29" s="252">
        <v>1</v>
      </c>
      <c r="O29" s="252">
        <v>16</v>
      </c>
      <c r="P29" s="252">
        <v>0</v>
      </c>
      <c r="Q29" s="258">
        <v>41</v>
      </c>
    </row>
    <row r="30" spans="1:17" s="44" customFormat="1" ht="16.5" customHeight="1">
      <c r="A30" s="46" t="s">
        <v>398</v>
      </c>
      <c r="B30" s="276">
        <v>87</v>
      </c>
      <c r="C30" s="252">
        <v>62</v>
      </c>
      <c r="D30" s="252">
        <v>47</v>
      </c>
      <c r="E30" s="252">
        <v>190963</v>
      </c>
      <c r="F30" s="252">
        <v>83</v>
      </c>
      <c r="G30" s="252">
        <v>10</v>
      </c>
      <c r="H30" s="252">
        <v>2</v>
      </c>
      <c r="I30" s="252">
        <v>8001</v>
      </c>
      <c r="J30" s="258">
        <v>10</v>
      </c>
      <c r="K30" s="46" t="s">
        <v>398</v>
      </c>
      <c r="L30" s="251">
        <v>60</v>
      </c>
      <c r="M30" s="252">
        <v>3</v>
      </c>
      <c r="N30" s="252">
        <v>0</v>
      </c>
      <c r="O30" s="252">
        <v>40</v>
      </c>
      <c r="P30" s="252">
        <v>0</v>
      </c>
      <c r="Q30" s="258">
        <v>103</v>
      </c>
    </row>
    <row r="31" spans="1:17" s="44" customFormat="1" ht="16.5" customHeight="1">
      <c r="A31" s="46" t="s">
        <v>6</v>
      </c>
      <c r="B31" s="276">
        <v>166</v>
      </c>
      <c r="C31" s="252">
        <v>21</v>
      </c>
      <c r="D31" s="252">
        <v>14</v>
      </c>
      <c r="E31" s="252">
        <v>66856</v>
      </c>
      <c r="F31" s="252">
        <v>28</v>
      </c>
      <c r="G31" s="252">
        <v>5</v>
      </c>
      <c r="H31" s="252">
        <v>3</v>
      </c>
      <c r="I31" s="252">
        <v>5300</v>
      </c>
      <c r="J31" s="258">
        <v>7</v>
      </c>
      <c r="K31" s="46" t="s">
        <v>6</v>
      </c>
      <c r="L31" s="251">
        <v>38</v>
      </c>
      <c r="M31" s="252">
        <v>1</v>
      </c>
      <c r="N31" s="252">
        <v>1</v>
      </c>
      <c r="O31" s="252">
        <v>15</v>
      </c>
      <c r="P31" s="252">
        <v>0</v>
      </c>
      <c r="Q31" s="258">
        <v>55</v>
      </c>
    </row>
    <row r="32" spans="1:17" s="44" customFormat="1" ht="16.5" customHeight="1">
      <c r="A32" s="46" t="s">
        <v>7</v>
      </c>
      <c r="B32" s="276">
        <v>67</v>
      </c>
      <c r="C32" s="252">
        <v>9</v>
      </c>
      <c r="D32" s="252">
        <v>17</v>
      </c>
      <c r="E32" s="252">
        <v>56525</v>
      </c>
      <c r="F32" s="252">
        <v>13</v>
      </c>
      <c r="G32" s="252">
        <v>6</v>
      </c>
      <c r="H32" s="252">
        <v>6</v>
      </c>
      <c r="I32" s="252">
        <v>7900</v>
      </c>
      <c r="J32" s="258">
        <v>8</v>
      </c>
      <c r="K32" s="46" t="s">
        <v>7</v>
      </c>
      <c r="L32" s="251">
        <v>15</v>
      </c>
      <c r="M32" s="252">
        <v>2</v>
      </c>
      <c r="N32" s="252">
        <v>0</v>
      </c>
      <c r="O32" s="252">
        <v>13</v>
      </c>
      <c r="P32" s="252">
        <v>0</v>
      </c>
      <c r="Q32" s="258">
        <v>30</v>
      </c>
    </row>
    <row r="33" spans="1:17" s="44" customFormat="1" ht="16.5" customHeight="1">
      <c r="A33" s="46" t="s">
        <v>8</v>
      </c>
      <c r="B33" s="276">
        <v>168</v>
      </c>
      <c r="C33" s="252">
        <v>34</v>
      </c>
      <c r="D33" s="252">
        <v>9</v>
      </c>
      <c r="E33" s="252">
        <v>81830</v>
      </c>
      <c r="F33" s="252">
        <v>39</v>
      </c>
      <c r="G33" s="252">
        <v>7</v>
      </c>
      <c r="H33" s="252">
        <v>1</v>
      </c>
      <c r="I33" s="252">
        <v>5962</v>
      </c>
      <c r="J33" s="258">
        <v>8</v>
      </c>
      <c r="K33" s="46" t="s">
        <v>8</v>
      </c>
      <c r="L33" s="251">
        <v>53</v>
      </c>
      <c r="M33" s="252">
        <v>4</v>
      </c>
      <c r="N33" s="252">
        <v>2</v>
      </c>
      <c r="O33" s="252">
        <v>39</v>
      </c>
      <c r="P33" s="252">
        <v>1</v>
      </c>
      <c r="Q33" s="258">
        <v>99</v>
      </c>
    </row>
    <row r="34" spans="1:17" s="44" customFormat="1" ht="16.5" customHeight="1">
      <c r="A34" s="46" t="s">
        <v>9</v>
      </c>
      <c r="B34" s="276">
        <v>244</v>
      </c>
      <c r="C34" s="252">
        <v>59</v>
      </c>
      <c r="D34" s="252">
        <v>41</v>
      </c>
      <c r="E34" s="252">
        <v>172688</v>
      </c>
      <c r="F34" s="252">
        <v>77</v>
      </c>
      <c r="G34" s="252">
        <v>55</v>
      </c>
      <c r="H34" s="252">
        <v>26</v>
      </c>
      <c r="I34" s="252">
        <v>55443</v>
      </c>
      <c r="J34" s="258">
        <v>65</v>
      </c>
      <c r="K34" s="46" t="s">
        <v>9</v>
      </c>
      <c r="L34" s="251">
        <v>86</v>
      </c>
      <c r="M34" s="252">
        <v>7</v>
      </c>
      <c r="N34" s="252">
        <v>0</v>
      </c>
      <c r="O34" s="252">
        <v>38</v>
      </c>
      <c r="P34" s="252">
        <v>0</v>
      </c>
      <c r="Q34" s="258">
        <v>131</v>
      </c>
    </row>
    <row r="35" spans="1:17" s="44" customFormat="1" ht="16.5" customHeight="1">
      <c r="A35" s="46" t="s">
        <v>10</v>
      </c>
      <c r="B35" s="276">
        <v>96</v>
      </c>
      <c r="C35" s="252">
        <v>29</v>
      </c>
      <c r="D35" s="252">
        <v>32</v>
      </c>
      <c r="E35" s="252">
        <v>118725</v>
      </c>
      <c r="F35" s="252">
        <v>37</v>
      </c>
      <c r="G35" s="252">
        <v>17</v>
      </c>
      <c r="H35" s="252">
        <v>9</v>
      </c>
      <c r="I35" s="252">
        <v>18381</v>
      </c>
      <c r="J35" s="258">
        <v>22</v>
      </c>
      <c r="K35" s="46" t="s">
        <v>10</v>
      </c>
      <c r="L35" s="251">
        <v>44</v>
      </c>
      <c r="M35" s="252">
        <v>1</v>
      </c>
      <c r="N35" s="252">
        <v>1</v>
      </c>
      <c r="O35" s="252">
        <v>21</v>
      </c>
      <c r="P35" s="252">
        <v>0</v>
      </c>
      <c r="Q35" s="258">
        <v>67</v>
      </c>
    </row>
    <row r="36" spans="1:17" s="44" customFormat="1" ht="16.5" customHeight="1">
      <c r="A36" s="46" t="s">
        <v>11</v>
      </c>
      <c r="B36" s="276">
        <v>46</v>
      </c>
      <c r="C36" s="252">
        <v>15</v>
      </c>
      <c r="D36" s="252">
        <v>15</v>
      </c>
      <c r="E36" s="252">
        <v>41061</v>
      </c>
      <c r="F36" s="252">
        <v>20</v>
      </c>
      <c r="G36" s="252">
        <v>10</v>
      </c>
      <c r="H36" s="252">
        <v>2</v>
      </c>
      <c r="I36" s="252">
        <v>9140</v>
      </c>
      <c r="J36" s="258">
        <v>11</v>
      </c>
      <c r="K36" s="46" t="s">
        <v>11</v>
      </c>
      <c r="L36" s="251">
        <v>17</v>
      </c>
      <c r="M36" s="252">
        <v>2</v>
      </c>
      <c r="N36" s="252">
        <v>0</v>
      </c>
      <c r="O36" s="252">
        <v>4</v>
      </c>
      <c r="P36" s="252">
        <v>0</v>
      </c>
      <c r="Q36" s="258">
        <v>23</v>
      </c>
    </row>
    <row r="37" spans="1:17" s="44" customFormat="1" ht="16.5" customHeight="1">
      <c r="A37" s="46" t="s">
        <v>12</v>
      </c>
      <c r="B37" s="276">
        <v>79</v>
      </c>
      <c r="C37" s="252">
        <v>27</v>
      </c>
      <c r="D37" s="252">
        <v>32</v>
      </c>
      <c r="E37" s="252">
        <v>81730</v>
      </c>
      <c r="F37" s="252">
        <v>37</v>
      </c>
      <c r="G37" s="252">
        <v>0</v>
      </c>
      <c r="H37" s="252">
        <v>0</v>
      </c>
      <c r="I37" s="252">
        <v>0</v>
      </c>
      <c r="J37" s="258">
        <v>0</v>
      </c>
      <c r="K37" s="46" t="s">
        <v>12</v>
      </c>
      <c r="L37" s="251">
        <v>19</v>
      </c>
      <c r="M37" s="252">
        <v>0</v>
      </c>
      <c r="N37" s="252">
        <v>0</v>
      </c>
      <c r="O37" s="252">
        <v>3</v>
      </c>
      <c r="P37" s="252">
        <v>0</v>
      </c>
      <c r="Q37" s="258">
        <v>22</v>
      </c>
    </row>
    <row r="38" spans="1:17" s="44" customFormat="1" ht="16.5" customHeight="1">
      <c r="A38" s="46" t="s">
        <v>13</v>
      </c>
      <c r="B38" s="276">
        <v>206</v>
      </c>
      <c r="C38" s="252">
        <v>59</v>
      </c>
      <c r="D38" s="252">
        <v>47</v>
      </c>
      <c r="E38" s="252">
        <v>150447</v>
      </c>
      <c r="F38" s="252">
        <v>77</v>
      </c>
      <c r="G38" s="252">
        <v>35</v>
      </c>
      <c r="H38" s="252">
        <v>8</v>
      </c>
      <c r="I38" s="252">
        <v>32141</v>
      </c>
      <c r="J38" s="258">
        <v>38</v>
      </c>
      <c r="K38" s="46" t="s">
        <v>13</v>
      </c>
      <c r="L38" s="251">
        <v>35</v>
      </c>
      <c r="M38" s="252">
        <v>1</v>
      </c>
      <c r="N38" s="252">
        <v>2</v>
      </c>
      <c r="O38" s="252">
        <v>16</v>
      </c>
      <c r="P38" s="252">
        <v>0</v>
      </c>
      <c r="Q38" s="258">
        <v>54</v>
      </c>
    </row>
    <row r="39" spans="1:17" s="44" customFormat="1" ht="16.5" customHeight="1">
      <c r="A39" s="46" t="s">
        <v>14</v>
      </c>
      <c r="B39" s="276">
        <v>71</v>
      </c>
      <c r="C39" s="252">
        <v>21</v>
      </c>
      <c r="D39" s="252">
        <v>14</v>
      </c>
      <c r="E39" s="252">
        <v>72528</v>
      </c>
      <c r="F39" s="252">
        <v>27</v>
      </c>
      <c r="G39" s="252">
        <v>2</v>
      </c>
      <c r="H39" s="252">
        <v>0</v>
      </c>
      <c r="I39" s="252">
        <v>1720</v>
      </c>
      <c r="J39" s="258">
        <v>2</v>
      </c>
      <c r="K39" s="46" t="s">
        <v>14</v>
      </c>
      <c r="L39" s="251">
        <v>22</v>
      </c>
      <c r="M39" s="252">
        <v>1</v>
      </c>
      <c r="N39" s="252">
        <v>0</v>
      </c>
      <c r="O39" s="252">
        <v>4</v>
      </c>
      <c r="P39" s="252">
        <v>2</v>
      </c>
      <c r="Q39" s="258">
        <v>29</v>
      </c>
    </row>
    <row r="40" spans="1:17" s="44" customFormat="1" ht="16.5" customHeight="1">
      <c r="A40" s="46" t="s">
        <v>15</v>
      </c>
      <c r="B40" s="276">
        <v>98</v>
      </c>
      <c r="C40" s="252">
        <v>32</v>
      </c>
      <c r="D40" s="252">
        <v>30</v>
      </c>
      <c r="E40" s="252">
        <v>108744</v>
      </c>
      <c r="F40" s="252">
        <v>45</v>
      </c>
      <c r="G40" s="252">
        <v>25</v>
      </c>
      <c r="H40" s="252">
        <v>10</v>
      </c>
      <c r="I40" s="252">
        <v>25415</v>
      </c>
      <c r="J40" s="258">
        <v>27</v>
      </c>
      <c r="K40" s="46" t="s">
        <v>15</v>
      </c>
      <c r="L40" s="251">
        <v>22</v>
      </c>
      <c r="M40" s="252">
        <v>1</v>
      </c>
      <c r="N40" s="252">
        <v>8</v>
      </c>
      <c r="O40" s="252">
        <v>12</v>
      </c>
      <c r="P40" s="252">
        <v>0</v>
      </c>
      <c r="Q40" s="258">
        <v>43</v>
      </c>
    </row>
    <row r="41" spans="1:17" s="44" customFormat="1" ht="16.5" customHeight="1">
      <c r="A41" s="52" t="s">
        <v>49</v>
      </c>
      <c r="B41" s="278">
        <v>321</v>
      </c>
      <c r="C41" s="260">
        <v>67</v>
      </c>
      <c r="D41" s="260">
        <v>56</v>
      </c>
      <c r="E41" s="260">
        <v>213168</v>
      </c>
      <c r="F41" s="260">
        <v>86</v>
      </c>
      <c r="G41" s="260">
        <v>35</v>
      </c>
      <c r="H41" s="260">
        <v>17</v>
      </c>
      <c r="I41" s="260">
        <v>34308</v>
      </c>
      <c r="J41" s="262">
        <v>44</v>
      </c>
      <c r="K41" s="52" t="s">
        <v>49</v>
      </c>
      <c r="L41" s="259">
        <v>72</v>
      </c>
      <c r="M41" s="260">
        <v>3</v>
      </c>
      <c r="N41" s="260">
        <v>1</v>
      </c>
      <c r="O41" s="260">
        <v>22</v>
      </c>
      <c r="P41" s="260">
        <v>0</v>
      </c>
      <c r="Q41" s="262">
        <v>98</v>
      </c>
    </row>
    <row r="42" spans="1:17" s="44" customFormat="1" ht="16.5" customHeight="1">
      <c r="A42" s="53" t="s">
        <v>16</v>
      </c>
      <c r="B42" s="278">
        <v>238</v>
      </c>
      <c r="C42" s="260">
        <v>67</v>
      </c>
      <c r="D42" s="260">
        <v>68</v>
      </c>
      <c r="E42" s="260">
        <v>232439</v>
      </c>
      <c r="F42" s="260">
        <v>91</v>
      </c>
      <c r="G42" s="260">
        <v>17</v>
      </c>
      <c r="H42" s="260">
        <v>5</v>
      </c>
      <c r="I42" s="260">
        <v>15543</v>
      </c>
      <c r="J42" s="262">
        <v>21</v>
      </c>
      <c r="K42" s="53" t="s">
        <v>16</v>
      </c>
      <c r="L42" s="259">
        <v>71</v>
      </c>
      <c r="M42" s="260">
        <v>3</v>
      </c>
      <c r="N42" s="260">
        <v>2</v>
      </c>
      <c r="O42" s="260">
        <v>24</v>
      </c>
      <c r="P42" s="260">
        <v>1</v>
      </c>
      <c r="Q42" s="262">
        <v>101</v>
      </c>
    </row>
    <row r="43" spans="1:17" s="44" customFormat="1" ht="16.5" customHeight="1">
      <c r="A43" s="48" t="s">
        <v>64</v>
      </c>
      <c r="B43" s="49">
        <f aca="true" t="shared" si="1" ref="B43:Q43">SUM(B24:B42)</f>
        <v>4244</v>
      </c>
      <c r="C43" s="50">
        <f t="shared" si="1"/>
        <v>980</v>
      </c>
      <c r="D43" s="50">
        <f t="shared" si="1"/>
        <v>796</v>
      </c>
      <c r="E43" s="50">
        <f t="shared" si="1"/>
        <v>2903764</v>
      </c>
      <c r="F43" s="50">
        <f t="shared" si="1"/>
        <v>1282</v>
      </c>
      <c r="G43" s="50">
        <f t="shared" si="1"/>
        <v>390</v>
      </c>
      <c r="H43" s="50">
        <f t="shared" si="1"/>
        <v>147</v>
      </c>
      <c r="I43" s="50">
        <f t="shared" si="1"/>
        <v>378761</v>
      </c>
      <c r="J43" s="51">
        <f t="shared" si="1"/>
        <v>453</v>
      </c>
      <c r="K43" s="48" t="s">
        <v>64</v>
      </c>
      <c r="L43" s="54">
        <f t="shared" si="1"/>
        <v>994</v>
      </c>
      <c r="M43" s="50">
        <f t="shared" si="1"/>
        <v>61</v>
      </c>
      <c r="N43" s="50">
        <f t="shared" si="1"/>
        <v>32</v>
      </c>
      <c r="O43" s="50">
        <f t="shared" si="1"/>
        <v>505</v>
      </c>
      <c r="P43" s="50">
        <f t="shared" si="1"/>
        <v>5</v>
      </c>
      <c r="Q43" s="51">
        <f t="shared" si="1"/>
        <v>1597</v>
      </c>
    </row>
    <row r="44" spans="1:17" s="44" customFormat="1" ht="16.5" customHeight="1">
      <c r="A44" s="48" t="s">
        <v>65</v>
      </c>
      <c r="B44" s="50">
        <f aca="true" t="shared" si="2" ref="B44:Q44">B43+B23</f>
        <v>24789</v>
      </c>
      <c r="C44" s="50">
        <f t="shared" si="2"/>
        <v>4944</v>
      </c>
      <c r="D44" s="50">
        <f t="shared" si="2"/>
        <v>3099</v>
      </c>
      <c r="E44" s="50">
        <f t="shared" si="2"/>
        <v>14993152</v>
      </c>
      <c r="F44" s="50">
        <f t="shared" si="2"/>
        <v>6329</v>
      </c>
      <c r="G44" s="50">
        <f t="shared" si="2"/>
        <v>1185</v>
      </c>
      <c r="H44" s="50">
        <f t="shared" si="2"/>
        <v>439</v>
      </c>
      <c r="I44" s="50">
        <f t="shared" si="2"/>
        <v>1135024</v>
      </c>
      <c r="J44" s="51">
        <f t="shared" si="2"/>
        <v>1435</v>
      </c>
      <c r="K44" s="48" t="s">
        <v>65</v>
      </c>
      <c r="L44" s="54">
        <f t="shared" si="2"/>
        <v>4657</v>
      </c>
      <c r="M44" s="50">
        <f t="shared" si="2"/>
        <v>356</v>
      </c>
      <c r="N44" s="50">
        <f t="shared" si="2"/>
        <v>108</v>
      </c>
      <c r="O44" s="50">
        <f t="shared" si="2"/>
        <v>3395</v>
      </c>
      <c r="P44" s="50">
        <f t="shared" si="2"/>
        <v>19</v>
      </c>
      <c r="Q44" s="51">
        <f t="shared" si="2"/>
        <v>8535</v>
      </c>
    </row>
    <row r="45" spans="1:17" s="44" customFormat="1" ht="16.5" customHeight="1">
      <c r="A45" s="20" t="s">
        <v>52</v>
      </c>
      <c r="B45" s="241">
        <v>25711</v>
      </c>
      <c r="C45" s="242">
        <v>5492</v>
      </c>
      <c r="D45" s="242">
        <v>3534</v>
      </c>
      <c r="E45" s="242">
        <v>16107881</v>
      </c>
      <c r="F45" s="242">
        <v>7050</v>
      </c>
      <c r="G45" s="242">
        <v>1575</v>
      </c>
      <c r="H45" s="242">
        <v>523</v>
      </c>
      <c r="I45" s="242">
        <v>1482773</v>
      </c>
      <c r="J45" s="243">
        <v>1883</v>
      </c>
      <c r="K45" s="20" t="s">
        <v>52</v>
      </c>
      <c r="L45" s="241">
        <v>4947</v>
      </c>
      <c r="M45" s="242">
        <v>447</v>
      </c>
      <c r="N45" s="242">
        <v>134</v>
      </c>
      <c r="O45" s="242">
        <v>3328</v>
      </c>
      <c r="P45" s="242">
        <v>20</v>
      </c>
      <c r="Q45" s="243">
        <v>8876</v>
      </c>
    </row>
    <row r="47" spans="1:11" ht="10.5" customHeight="1" hidden="1">
      <c r="A47" s="3" t="s">
        <v>500</v>
      </c>
      <c r="K47" s="3" t="s">
        <v>500</v>
      </c>
    </row>
    <row r="48" spans="1:17" ht="10.5" customHeight="1" hidden="1">
      <c r="A48" s="3" t="s">
        <v>501</v>
      </c>
      <c r="B48" s="570" t="s">
        <v>629</v>
      </c>
      <c r="C48" s="570" t="s">
        <v>631</v>
      </c>
      <c r="D48" s="570" t="s">
        <v>632</v>
      </c>
      <c r="E48" s="570" t="s">
        <v>619</v>
      </c>
      <c r="F48" s="570" t="s">
        <v>620</v>
      </c>
      <c r="G48" s="570" t="s">
        <v>633</v>
      </c>
      <c r="H48" s="570" t="s">
        <v>509</v>
      </c>
      <c r="I48" s="570" t="s">
        <v>510</v>
      </c>
      <c r="J48" s="570" t="s">
        <v>511</v>
      </c>
      <c r="K48" s="3" t="s">
        <v>529</v>
      </c>
      <c r="L48" s="570" t="s">
        <v>629</v>
      </c>
      <c r="M48" s="570" t="s">
        <v>631</v>
      </c>
      <c r="N48" s="570" t="s">
        <v>632</v>
      </c>
      <c r="O48" s="570" t="s">
        <v>619</v>
      </c>
      <c r="P48" s="570" t="s">
        <v>620</v>
      </c>
      <c r="Q48" s="570" t="s">
        <v>633</v>
      </c>
    </row>
    <row r="49" spans="1:13" ht="10.5" customHeight="1" hidden="1">
      <c r="A49" s="3" t="s">
        <v>536</v>
      </c>
      <c r="B49" s="571" t="s">
        <v>656</v>
      </c>
      <c r="C49" s="245"/>
      <c r="K49" s="3" t="s">
        <v>537</v>
      </c>
      <c r="L49" s="571" t="s">
        <v>656</v>
      </c>
      <c r="M49" s="245"/>
    </row>
    <row r="50" ht="10.5" customHeight="1" hidden="1"/>
    <row r="51" ht="10.5" customHeight="1" hidden="1"/>
    <row r="52" spans="1:17" s="44" customFormat="1" ht="16.5" customHeight="1" hidden="1">
      <c r="A52" s="20" t="s">
        <v>52</v>
      </c>
      <c r="B52" s="241">
        <f>B44</f>
        <v>24789</v>
      </c>
      <c r="C52" s="242">
        <f aca="true" t="shared" si="3" ref="C52:J52">C44</f>
        <v>4944</v>
      </c>
      <c r="D52" s="242">
        <f t="shared" si="3"/>
        <v>3099</v>
      </c>
      <c r="E52" s="242">
        <f t="shared" si="3"/>
        <v>14993152</v>
      </c>
      <c r="F52" s="242">
        <f t="shared" si="3"/>
        <v>6329</v>
      </c>
      <c r="G52" s="242">
        <f t="shared" si="3"/>
        <v>1185</v>
      </c>
      <c r="H52" s="242">
        <f t="shared" si="3"/>
        <v>439</v>
      </c>
      <c r="I52" s="242">
        <f t="shared" si="3"/>
        <v>1135024</v>
      </c>
      <c r="J52" s="243">
        <f t="shared" si="3"/>
        <v>1435</v>
      </c>
      <c r="K52" s="20" t="s">
        <v>52</v>
      </c>
      <c r="L52" s="241">
        <f aca="true" t="shared" si="4" ref="L52:Q52">L44</f>
        <v>4657</v>
      </c>
      <c r="M52" s="242">
        <f t="shared" si="4"/>
        <v>356</v>
      </c>
      <c r="N52" s="242">
        <f t="shared" si="4"/>
        <v>108</v>
      </c>
      <c r="O52" s="242">
        <f t="shared" si="4"/>
        <v>3395</v>
      </c>
      <c r="P52" s="242">
        <f t="shared" si="4"/>
        <v>19</v>
      </c>
      <c r="Q52" s="243">
        <f t="shared" si="4"/>
        <v>8535</v>
      </c>
    </row>
    <row r="53" ht="10.5" customHeight="1" hidden="1"/>
    <row r="54" spans="1:2" s="245" customFormat="1" ht="10.5" customHeight="1" hidden="1">
      <c r="A54" s="569" t="s">
        <v>618</v>
      </c>
      <c r="B54" s="1"/>
    </row>
    <row r="55" ht="10.5" customHeight="1" hidden="1"/>
    <row r="56" ht="10.5" customHeight="1" hidden="1"/>
    <row r="57" ht="10.5" customHeight="1" hidden="1"/>
    <row r="58" ht="10.5" customHeight="1" hidden="1"/>
  </sheetData>
  <sheetProtection/>
  <mergeCells count="20">
    <mergeCell ref="G7:G8"/>
    <mergeCell ref="H7:H8"/>
    <mergeCell ref="P6:P8"/>
    <mergeCell ref="Q6:Q8"/>
    <mergeCell ref="L6:L8"/>
    <mergeCell ref="M6:M8"/>
    <mergeCell ref="I5:I7"/>
    <mergeCell ref="J5:J8"/>
    <mergeCell ref="N6:N8"/>
    <mergeCell ref="O6:O8"/>
    <mergeCell ref="L4:Q5"/>
    <mergeCell ref="B4:B8"/>
    <mergeCell ref="C7:C8"/>
    <mergeCell ref="D7:D8"/>
    <mergeCell ref="C5:D6"/>
    <mergeCell ref="C4:F4"/>
    <mergeCell ref="G4:J4"/>
    <mergeCell ref="F5:F7"/>
    <mergeCell ref="E5:E7"/>
    <mergeCell ref="G5:H6"/>
  </mergeCells>
  <printOptions/>
  <pageMargins left="0.5905511811023623" right="0.5905511811023623" top="0.5905511811023623" bottom="0.3937007874015748" header="0.5118110236220472" footer="0.31496062992125984"/>
  <pageSetup firstPageNumber="74" useFirstPageNumber="1" horizontalDpi="600" verticalDpi="600" orientation="portrait" paperSize="9" scale="95" r:id="rId2"/>
  <headerFooter alignWithMargins="0">
    <oddFooter>&amp;C&amp;P</oddFooter>
  </headerFooter>
  <colBreaks count="1" manualBreakCount="1">
    <brk id="10" max="44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S54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35" sqref="A35"/>
      <selection pane="bottomLeft" activeCell="A1" sqref="A1"/>
    </sheetView>
  </sheetViews>
  <sheetFormatPr defaultColWidth="8.875" defaultRowHeight="10.5" customHeight="1"/>
  <cols>
    <col min="1" max="1" width="10.125" style="3" customWidth="1"/>
    <col min="2" max="8" width="11.875" style="4" customWidth="1"/>
    <col min="9" max="9" width="10.125" style="3" customWidth="1"/>
    <col min="10" max="18" width="8.375" style="4" customWidth="1"/>
    <col min="19" max="19" width="9.50390625" style="4" bestFit="1" customWidth="1"/>
    <col min="20" max="16384" width="8.875" style="4" customWidth="1"/>
  </cols>
  <sheetData>
    <row r="1" spans="1:9" s="540" customFormat="1" ht="15" customHeight="1">
      <c r="A1" s="540" t="str">
        <f>'設定用'!A16</f>
        <v>第12表　令和３年度市町村民税の法人税割額及び法人均等割額等の状況</v>
      </c>
      <c r="I1" s="540" t="str">
        <f>A1&amp;"（つづき）"</f>
        <v>第12表　令和３年度市町村民税の法人税割額及び法人均等割額等の状況（つづき）</v>
      </c>
    </row>
    <row r="2" s="3" customFormat="1" ht="10.5" customHeight="1"/>
    <row r="3" spans="1:19" s="44" customFormat="1" ht="15" customHeight="1">
      <c r="A3" s="44" t="s">
        <v>593</v>
      </c>
      <c r="H3" s="541" t="s">
        <v>281</v>
      </c>
      <c r="I3" s="44" t="s">
        <v>594</v>
      </c>
      <c r="S3" s="541" t="s">
        <v>281</v>
      </c>
    </row>
    <row r="4" spans="1:19" s="44" customFormat="1" ht="15" customHeight="1">
      <c r="A4" s="60" t="s">
        <v>282</v>
      </c>
      <c r="B4" s="770" t="s">
        <v>283</v>
      </c>
      <c r="C4" s="764" t="s">
        <v>451</v>
      </c>
      <c r="D4" s="764" t="s">
        <v>452</v>
      </c>
      <c r="E4" s="764" t="s">
        <v>274</v>
      </c>
      <c r="F4" s="764" t="s">
        <v>453</v>
      </c>
      <c r="G4" s="771" t="s">
        <v>454</v>
      </c>
      <c r="H4" s="765" t="s">
        <v>123</v>
      </c>
      <c r="I4" s="60" t="s">
        <v>81</v>
      </c>
      <c r="J4" s="890" t="s">
        <v>346</v>
      </c>
      <c r="K4" s="887" t="s">
        <v>347</v>
      </c>
      <c r="L4" s="887" t="s">
        <v>319</v>
      </c>
      <c r="M4" s="887" t="s">
        <v>322</v>
      </c>
      <c r="N4" s="887" t="s">
        <v>320</v>
      </c>
      <c r="O4" s="887" t="s">
        <v>323</v>
      </c>
      <c r="P4" s="887" t="s">
        <v>321</v>
      </c>
      <c r="Q4" s="887" t="s">
        <v>324</v>
      </c>
      <c r="R4" s="893" t="s">
        <v>349</v>
      </c>
      <c r="S4" s="729" t="s">
        <v>109</v>
      </c>
    </row>
    <row r="5" spans="1:19" s="44" customFormat="1" ht="15" customHeight="1">
      <c r="A5" s="61"/>
      <c r="B5" s="884"/>
      <c r="C5" s="756"/>
      <c r="D5" s="756"/>
      <c r="E5" s="756"/>
      <c r="F5" s="756"/>
      <c r="G5" s="870"/>
      <c r="H5" s="766"/>
      <c r="I5" s="61"/>
      <c r="J5" s="891"/>
      <c r="K5" s="888"/>
      <c r="L5" s="888"/>
      <c r="M5" s="888"/>
      <c r="N5" s="888"/>
      <c r="O5" s="888"/>
      <c r="P5" s="888"/>
      <c r="Q5" s="888"/>
      <c r="R5" s="894"/>
      <c r="S5" s="730"/>
    </row>
    <row r="6" spans="1:19" s="44" customFormat="1" ht="15" customHeight="1">
      <c r="A6" s="61"/>
      <c r="B6" s="884"/>
      <c r="C6" s="756"/>
      <c r="D6" s="756"/>
      <c r="E6" s="756"/>
      <c r="F6" s="756"/>
      <c r="G6" s="870"/>
      <c r="H6" s="766"/>
      <c r="I6" s="61"/>
      <c r="J6" s="891"/>
      <c r="K6" s="888"/>
      <c r="L6" s="888"/>
      <c r="M6" s="888"/>
      <c r="N6" s="888"/>
      <c r="O6" s="888"/>
      <c r="P6" s="888"/>
      <c r="Q6" s="888"/>
      <c r="R6" s="894"/>
      <c r="S6" s="730"/>
    </row>
    <row r="7" spans="1:19" s="44" customFormat="1" ht="15" customHeight="1">
      <c r="A7" s="61"/>
      <c r="B7" s="884"/>
      <c r="C7" s="756"/>
      <c r="D7" s="756"/>
      <c r="E7" s="756"/>
      <c r="F7" s="756"/>
      <c r="G7" s="870"/>
      <c r="H7" s="766"/>
      <c r="I7" s="61"/>
      <c r="J7" s="891"/>
      <c r="K7" s="888"/>
      <c r="L7" s="888"/>
      <c r="M7" s="888"/>
      <c r="N7" s="888"/>
      <c r="O7" s="888"/>
      <c r="P7" s="888"/>
      <c r="Q7" s="888"/>
      <c r="R7" s="894"/>
      <c r="S7" s="730"/>
    </row>
    <row r="8" spans="1:19" s="44" customFormat="1" ht="15" customHeight="1">
      <c r="A8" s="62" t="s">
        <v>284</v>
      </c>
      <c r="B8" s="885"/>
      <c r="C8" s="883"/>
      <c r="D8" s="883"/>
      <c r="E8" s="883"/>
      <c r="F8" s="883"/>
      <c r="G8" s="871"/>
      <c r="H8" s="882"/>
      <c r="I8" s="62" t="s">
        <v>93</v>
      </c>
      <c r="J8" s="892"/>
      <c r="K8" s="889"/>
      <c r="L8" s="889"/>
      <c r="M8" s="889"/>
      <c r="N8" s="889"/>
      <c r="O8" s="889"/>
      <c r="P8" s="889"/>
      <c r="Q8" s="889"/>
      <c r="R8" s="895"/>
      <c r="S8" s="886"/>
    </row>
    <row r="9" spans="1:19" s="63" customFormat="1" ht="16.5" customHeight="1">
      <c r="A9" s="45" t="s">
        <v>53</v>
      </c>
      <c r="B9" s="256">
        <v>2092</v>
      </c>
      <c r="C9" s="254">
        <v>13398896</v>
      </c>
      <c r="D9" s="254">
        <v>2238568</v>
      </c>
      <c r="E9" s="254">
        <v>8902</v>
      </c>
      <c r="F9" s="254">
        <v>0</v>
      </c>
      <c r="G9" s="254">
        <v>2226032</v>
      </c>
      <c r="H9" s="255">
        <v>635955</v>
      </c>
      <c r="I9" s="45" t="s">
        <v>53</v>
      </c>
      <c r="J9" s="256">
        <v>187635</v>
      </c>
      <c r="K9" s="254">
        <v>38500</v>
      </c>
      <c r="L9" s="254">
        <v>305577</v>
      </c>
      <c r="M9" s="254">
        <v>25107</v>
      </c>
      <c r="N9" s="254">
        <v>84761</v>
      </c>
      <c r="O9" s="254">
        <v>19968</v>
      </c>
      <c r="P9" s="254">
        <v>195241</v>
      </c>
      <c r="Q9" s="254">
        <v>7475</v>
      </c>
      <c r="R9" s="254">
        <v>261414</v>
      </c>
      <c r="S9" s="255">
        <v>1125678</v>
      </c>
    </row>
    <row r="10" spans="1:19" s="63" customFormat="1" ht="16.5" customHeight="1">
      <c r="A10" s="46" t="s">
        <v>54</v>
      </c>
      <c r="B10" s="251">
        <v>246</v>
      </c>
      <c r="C10" s="252">
        <v>2102311</v>
      </c>
      <c r="D10" s="252">
        <v>293794</v>
      </c>
      <c r="E10" s="252">
        <v>37</v>
      </c>
      <c r="F10" s="252">
        <v>0</v>
      </c>
      <c r="G10" s="252">
        <v>293757</v>
      </c>
      <c r="H10" s="258">
        <v>83817</v>
      </c>
      <c r="I10" s="46" t="s">
        <v>54</v>
      </c>
      <c r="J10" s="251">
        <v>28800</v>
      </c>
      <c r="K10" s="252">
        <v>6300</v>
      </c>
      <c r="L10" s="252">
        <v>43616</v>
      </c>
      <c r="M10" s="252">
        <v>4080</v>
      </c>
      <c r="N10" s="252">
        <v>11952</v>
      </c>
      <c r="O10" s="252">
        <v>2700</v>
      </c>
      <c r="P10" s="252">
        <v>39000</v>
      </c>
      <c r="Q10" s="252">
        <v>648</v>
      </c>
      <c r="R10" s="252">
        <v>41275</v>
      </c>
      <c r="S10" s="258">
        <v>178371</v>
      </c>
    </row>
    <row r="11" spans="1:19" s="63" customFormat="1" ht="16.5" customHeight="1">
      <c r="A11" s="46" t="s">
        <v>55</v>
      </c>
      <c r="B11" s="251">
        <v>204</v>
      </c>
      <c r="C11" s="252">
        <v>1439535</v>
      </c>
      <c r="D11" s="252">
        <v>161718</v>
      </c>
      <c r="E11" s="252">
        <v>58</v>
      </c>
      <c r="F11" s="252">
        <v>0</v>
      </c>
      <c r="G11" s="252">
        <v>161538</v>
      </c>
      <c r="H11" s="258">
        <v>46149</v>
      </c>
      <c r="I11" s="46" t="s">
        <v>55</v>
      </c>
      <c r="J11" s="251">
        <v>6000</v>
      </c>
      <c r="K11" s="252">
        <v>1750</v>
      </c>
      <c r="L11" s="252">
        <v>30306</v>
      </c>
      <c r="M11" s="252">
        <v>1800</v>
      </c>
      <c r="N11" s="252">
        <v>6962</v>
      </c>
      <c r="O11" s="252">
        <v>2250</v>
      </c>
      <c r="P11" s="252">
        <v>28231</v>
      </c>
      <c r="Q11" s="252">
        <v>660</v>
      </c>
      <c r="R11" s="252">
        <v>29953</v>
      </c>
      <c r="S11" s="258">
        <v>107912</v>
      </c>
    </row>
    <row r="12" spans="1:19" s="63" customFormat="1" ht="16.5" customHeight="1">
      <c r="A12" s="46" t="s">
        <v>56</v>
      </c>
      <c r="B12" s="251">
        <v>555</v>
      </c>
      <c r="C12" s="252">
        <v>9332154</v>
      </c>
      <c r="D12" s="252">
        <v>334440</v>
      </c>
      <c r="E12" s="252">
        <v>1378</v>
      </c>
      <c r="F12" s="252">
        <v>0</v>
      </c>
      <c r="G12" s="252">
        <v>333011</v>
      </c>
      <c r="H12" s="258">
        <v>95146</v>
      </c>
      <c r="I12" s="46" t="s">
        <v>56</v>
      </c>
      <c r="J12" s="251">
        <v>50046</v>
      </c>
      <c r="K12" s="252">
        <v>12840</v>
      </c>
      <c r="L12" s="252">
        <v>40795</v>
      </c>
      <c r="M12" s="252">
        <v>9120</v>
      </c>
      <c r="N12" s="252">
        <v>13952</v>
      </c>
      <c r="O12" s="252">
        <v>6132</v>
      </c>
      <c r="P12" s="252">
        <v>63144</v>
      </c>
      <c r="Q12" s="252">
        <v>1932</v>
      </c>
      <c r="R12" s="252">
        <v>85332</v>
      </c>
      <c r="S12" s="258">
        <v>283293</v>
      </c>
    </row>
    <row r="13" spans="1:19" s="63" customFormat="1" ht="16.5" customHeight="1">
      <c r="A13" s="46" t="s">
        <v>57</v>
      </c>
      <c r="B13" s="251">
        <v>532</v>
      </c>
      <c r="C13" s="252">
        <v>12222243</v>
      </c>
      <c r="D13" s="252">
        <v>621673</v>
      </c>
      <c r="E13" s="252">
        <v>1507</v>
      </c>
      <c r="F13" s="252">
        <v>0</v>
      </c>
      <c r="G13" s="252">
        <v>619666</v>
      </c>
      <c r="H13" s="258">
        <v>0</v>
      </c>
      <c r="I13" s="46" t="s">
        <v>57</v>
      </c>
      <c r="J13" s="251">
        <v>67205</v>
      </c>
      <c r="K13" s="252">
        <v>26563</v>
      </c>
      <c r="L13" s="252">
        <v>91982</v>
      </c>
      <c r="M13" s="252">
        <v>11350</v>
      </c>
      <c r="N13" s="252">
        <v>31509</v>
      </c>
      <c r="O13" s="252">
        <v>8385</v>
      </c>
      <c r="P13" s="252">
        <v>73168</v>
      </c>
      <c r="Q13" s="252">
        <v>2375</v>
      </c>
      <c r="R13" s="252">
        <v>65613</v>
      </c>
      <c r="S13" s="258">
        <v>378150</v>
      </c>
    </row>
    <row r="14" spans="1:19" s="63" customFormat="1" ht="16.5" customHeight="1">
      <c r="A14" s="46" t="s">
        <v>58</v>
      </c>
      <c r="B14" s="251">
        <v>238</v>
      </c>
      <c r="C14" s="252">
        <v>1321488</v>
      </c>
      <c r="D14" s="252">
        <v>269302</v>
      </c>
      <c r="E14" s="252">
        <v>190</v>
      </c>
      <c r="F14" s="252">
        <v>0</v>
      </c>
      <c r="G14" s="252">
        <v>262097</v>
      </c>
      <c r="H14" s="258">
        <v>74885</v>
      </c>
      <c r="I14" s="46" t="s">
        <v>58</v>
      </c>
      <c r="J14" s="251">
        <v>9000</v>
      </c>
      <c r="K14" s="252">
        <v>4200</v>
      </c>
      <c r="L14" s="252">
        <v>33169</v>
      </c>
      <c r="M14" s="252">
        <v>960</v>
      </c>
      <c r="N14" s="252">
        <v>6864</v>
      </c>
      <c r="O14" s="252">
        <v>2520</v>
      </c>
      <c r="P14" s="252">
        <v>225854</v>
      </c>
      <c r="Q14" s="252">
        <v>1350</v>
      </c>
      <c r="R14" s="252">
        <v>32028</v>
      </c>
      <c r="S14" s="258">
        <v>315945</v>
      </c>
    </row>
    <row r="15" spans="1:19" s="63" customFormat="1" ht="16.5" customHeight="1">
      <c r="A15" s="46" t="s">
        <v>59</v>
      </c>
      <c r="B15" s="251">
        <v>146</v>
      </c>
      <c r="C15" s="252">
        <v>310277</v>
      </c>
      <c r="D15" s="252">
        <v>217647</v>
      </c>
      <c r="E15" s="252">
        <v>13</v>
      </c>
      <c r="F15" s="252">
        <v>0</v>
      </c>
      <c r="G15" s="252">
        <v>216739</v>
      </c>
      <c r="H15" s="258">
        <v>61922</v>
      </c>
      <c r="I15" s="46" t="s">
        <v>59</v>
      </c>
      <c r="J15" s="251">
        <v>7500</v>
      </c>
      <c r="K15" s="252">
        <v>0</v>
      </c>
      <c r="L15" s="252">
        <v>15819</v>
      </c>
      <c r="M15" s="252">
        <v>400</v>
      </c>
      <c r="N15" s="252">
        <v>2640</v>
      </c>
      <c r="O15" s="252">
        <v>2250</v>
      </c>
      <c r="P15" s="252">
        <v>14549</v>
      </c>
      <c r="Q15" s="252">
        <v>120</v>
      </c>
      <c r="R15" s="252">
        <v>19409</v>
      </c>
      <c r="S15" s="258">
        <v>62687</v>
      </c>
    </row>
    <row r="16" spans="1:19" s="63" customFormat="1" ht="16.5" customHeight="1">
      <c r="A16" s="46" t="s">
        <v>60</v>
      </c>
      <c r="B16" s="251">
        <v>238</v>
      </c>
      <c r="C16" s="252">
        <v>452481</v>
      </c>
      <c r="D16" s="252">
        <v>204867</v>
      </c>
      <c r="E16" s="252">
        <v>37</v>
      </c>
      <c r="F16" s="252">
        <v>0</v>
      </c>
      <c r="G16" s="252">
        <v>204773</v>
      </c>
      <c r="H16" s="258">
        <v>58517</v>
      </c>
      <c r="I16" s="46" t="s">
        <v>60</v>
      </c>
      <c r="J16" s="251">
        <v>34500</v>
      </c>
      <c r="K16" s="252">
        <v>14875</v>
      </c>
      <c r="L16" s="252">
        <v>48547</v>
      </c>
      <c r="M16" s="252">
        <v>8600</v>
      </c>
      <c r="N16" s="252">
        <v>17013</v>
      </c>
      <c r="O16" s="252">
        <v>6460</v>
      </c>
      <c r="P16" s="252">
        <v>63570</v>
      </c>
      <c r="Q16" s="252">
        <v>2640</v>
      </c>
      <c r="R16" s="252">
        <v>79034</v>
      </c>
      <c r="S16" s="258">
        <v>275239</v>
      </c>
    </row>
    <row r="17" spans="1:19" s="63" customFormat="1" ht="16.5" customHeight="1">
      <c r="A17" s="46" t="s">
        <v>61</v>
      </c>
      <c r="B17" s="251">
        <v>74</v>
      </c>
      <c r="C17" s="252">
        <v>208900</v>
      </c>
      <c r="D17" s="252">
        <v>41575</v>
      </c>
      <c r="E17" s="252">
        <v>9</v>
      </c>
      <c r="F17" s="252">
        <v>0</v>
      </c>
      <c r="G17" s="252">
        <v>41555</v>
      </c>
      <c r="H17" s="258">
        <v>11870</v>
      </c>
      <c r="I17" s="46" t="s">
        <v>61</v>
      </c>
      <c r="J17" s="251">
        <v>3600</v>
      </c>
      <c r="K17" s="252">
        <v>2100</v>
      </c>
      <c r="L17" s="252">
        <v>15170</v>
      </c>
      <c r="M17" s="252">
        <v>720</v>
      </c>
      <c r="N17" s="252">
        <v>1968</v>
      </c>
      <c r="O17" s="252">
        <v>1620</v>
      </c>
      <c r="P17" s="252">
        <v>12249</v>
      </c>
      <c r="Q17" s="252">
        <v>288</v>
      </c>
      <c r="R17" s="252">
        <v>14815</v>
      </c>
      <c r="S17" s="258">
        <v>52530</v>
      </c>
    </row>
    <row r="18" spans="1:19" s="63" customFormat="1" ht="16.5" customHeight="1">
      <c r="A18" s="46" t="s">
        <v>62</v>
      </c>
      <c r="B18" s="251">
        <v>154</v>
      </c>
      <c r="C18" s="252">
        <v>1109705</v>
      </c>
      <c r="D18" s="252">
        <v>487818</v>
      </c>
      <c r="E18" s="252">
        <v>63</v>
      </c>
      <c r="F18" s="252">
        <v>0</v>
      </c>
      <c r="G18" s="252">
        <v>487565</v>
      </c>
      <c r="H18" s="258">
        <v>139299</v>
      </c>
      <c r="I18" s="46" t="s">
        <v>62</v>
      </c>
      <c r="J18" s="251">
        <v>13500</v>
      </c>
      <c r="K18" s="252">
        <v>0</v>
      </c>
      <c r="L18" s="252">
        <v>42435</v>
      </c>
      <c r="M18" s="252">
        <v>1400</v>
      </c>
      <c r="N18" s="252">
        <v>11040</v>
      </c>
      <c r="O18" s="252">
        <v>2190</v>
      </c>
      <c r="P18" s="252">
        <v>28469</v>
      </c>
      <c r="Q18" s="252">
        <v>240</v>
      </c>
      <c r="R18" s="252">
        <v>26974</v>
      </c>
      <c r="S18" s="258">
        <v>126248</v>
      </c>
    </row>
    <row r="19" spans="1:19" s="63" customFormat="1" ht="16.5" customHeight="1">
      <c r="A19" s="52" t="s">
        <v>63</v>
      </c>
      <c r="B19" s="259">
        <v>181</v>
      </c>
      <c r="C19" s="260">
        <v>3036457</v>
      </c>
      <c r="D19" s="260">
        <v>132907</v>
      </c>
      <c r="E19" s="260">
        <v>211</v>
      </c>
      <c r="F19" s="260">
        <v>0</v>
      </c>
      <c r="G19" s="260">
        <v>131248</v>
      </c>
      <c r="H19" s="262">
        <v>37495</v>
      </c>
      <c r="I19" s="52" t="s">
        <v>63</v>
      </c>
      <c r="J19" s="259">
        <v>1500</v>
      </c>
      <c r="K19" s="260">
        <v>7000</v>
      </c>
      <c r="L19" s="260">
        <v>22003</v>
      </c>
      <c r="M19" s="260">
        <v>1000</v>
      </c>
      <c r="N19" s="260">
        <v>5315</v>
      </c>
      <c r="O19" s="260">
        <v>2060</v>
      </c>
      <c r="P19" s="260">
        <v>17346</v>
      </c>
      <c r="Q19" s="260">
        <v>420</v>
      </c>
      <c r="R19" s="260">
        <v>20132</v>
      </c>
      <c r="S19" s="262">
        <v>76776</v>
      </c>
    </row>
    <row r="20" spans="1:19" s="63" customFormat="1" ht="16.5" customHeight="1">
      <c r="A20" s="46" t="s">
        <v>69</v>
      </c>
      <c r="B20" s="251">
        <v>169</v>
      </c>
      <c r="C20" s="252">
        <v>1096136</v>
      </c>
      <c r="D20" s="252">
        <v>130419</v>
      </c>
      <c r="E20" s="252">
        <v>19</v>
      </c>
      <c r="F20" s="252">
        <v>0</v>
      </c>
      <c r="G20" s="252">
        <v>130389</v>
      </c>
      <c r="H20" s="258">
        <v>37280</v>
      </c>
      <c r="I20" s="46" t="s">
        <v>69</v>
      </c>
      <c r="J20" s="251">
        <v>16910</v>
      </c>
      <c r="K20" s="252">
        <v>3500</v>
      </c>
      <c r="L20" s="252">
        <v>19133</v>
      </c>
      <c r="M20" s="252">
        <v>400</v>
      </c>
      <c r="N20" s="252">
        <v>7013</v>
      </c>
      <c r="O20" s="252">
        <v>1800</v>
      </c>
      <c r="P20" s="252">
        <v>21435</v>
      </c>
      <c r="Q20" s="252">
        <v>590</v>
      </c>
      <c r="R20" s="252">
        <v>23708</v>
      </c>
      <c r="S20" s="258">
        <v>94489</v>
      </c>
    </row>
    <row r="21" spans="1:19" s="63" customFormat="1" ht="16.5" customHeight="1">
      <c r="A21" s="52" t="s">
        <v>46</v>
      </c>
      <c r="B21" s="259">
        <v>712</v>
      </c>
      <c r="C21" s="260">
        <v>11174687</v>
      </c>
      <c r="D21" s="260">
        <v>540257</v>
      </c>
      <c r="E21" s="260">
        <v>591</v>
      </c>
      <c r="F21" s="260">
        <v>168</v>
      </c>
      <c r="G21" s="260">
        <v>538817</v>
      </c>
      <c r="H21" s="262">
        <v>153927</v>
      </c>
      <c r="I21" s="52" t="s">
        <v>46</v>
      </c>
      <c r="J21" s="259">
        <v>55554</v>
      </c>
      <c r="K21" s="260">
        <v>18375</v>
      </c>
      <c r="L21" s="260">
        <v>55145</v>
      </c>
      <c r="M21" s="260">
        <v>10224</v>
      </c>
      <c r="N21" s="260">
        <v>18048</v>
      </c>
      <c r="O21" s="260">
        <v>11814</v>
      </c>
      <c r="P21" s="260">
        <v>71275</v>
      </c>
      <c r="Q21" s="260">
        <v>2850</v>
      </c>
      <c r="R21" s="260">
        <v>100140</v>
      </c>
      <c r="S21" s="262">
        <v>343425</v>
      </c>
    </row>
    <row r="22" spans="1:19" s="283" customFormat="1" ht="16.5" customHeight="1">
      <c r="A22" s="46" t="s">
        <v>351</v>
      </c>
      <c r="B22" s="251">
        <v>239</v>
      </c>
      <c r="C22" s="252">
        <v>4696867</v>
      </c>
      <c r="D22" s="252">
        <v>139745</v>
      </c>
      <c r="E22" s="252">
        <v>9</v>
      </c>
      <c r="F22" s="252">
        <v>0</v>
      </c>
      <c r="G22" s="252">
        <v>139415</v>
      </c>
      <c r="H22" s="258">
        <v>39827</v>
      </c>
      <c r="I22" s="46" t="s">
        <v>351</v>
      </c>
      <c r="J22" s="251">
        <v>18000</v>
      </c>
      <c r="K22" s="252">
        <v>6125</v>
      </c>
      <c r="L22" s="252">
        <v>18211</v>
      </c>
      <c r="M22" s="252">
        <v>2200</v>
      </c>
      <c r="N22" s="252">
        <v>7426</v>
      </c>
      <c r="O22" s="252">
        <v>1210</v>
      </c>
      <c r="P22" s="252">
        <v>21071</v>
      </c>
      <c r="Q22" s="252">
        <v>205</v>
      </c>
      <c r="R22" s="252">
        <v>35353</v>
      </c>
      <c r="S22" s="258">
        <v>109801</v>
      </c>
    </row>
    <row r="23" spans="1:19" s="44" customFormat="1" ht="16.5" customHeight="1">
      <c r="A23" s="48" t="s">
        <v>70</v>
      </c>
      <c r="B23" s="54">
        <f aca="true" t="shared" si="0" ref="B23:H23">SUM(B9:B22)</f>
        <v>5780</v>
      </c>
      <c r="C23" s="50">
        <f t="shared" si="0"/>
        <v>61902137</v>
      </c>
      <c r="D23" s="50">
        <f t="shared" si="0"/>
        <v>5814730</v>
      </c>
      <c r="E23" s="50">
        <f t="shared" si="0"/>
        <v>13024</v>
      </c>
      <c r="F23" s="50">
        <f t="shared" si="0"/>
        <v>168</v>
      </c>
      <c r="G23" s="50">
        <f t="shared" si="0"/>
        <v>5786602</v>
      </c>
      <c r="H23" s="51">
        <f t="shared" si="0"/>
        <v>1476089</v>
      </c>
      <c r="I23" s="48" t="s">
        <v>70</v>
      </c>
      <c r="J23" s="49">
        <f aca="true" t="shared" si="1" ref="J23:R23">SUM(J9:J22)</f>
        <v>499750</v>
      </c>
      <c r="K23" s="50">
        <f t="shared" si="1"/>
        <v>142128</v>
      </c>
      <c r="L23" s="50">
        <f t="shared" si="1"/>
        <v>781908</v>
      </c>
      <c r="M23" s="50">
        <f t="shared" si="1"/>
        <v>77361</v>
      </c>
      <c r="N23" s="50">
        <f t="shared" si="1"/>
        <v>226463</v>
      </c>
      <c r="O23" s="50">
        <f t="shared" si="1"/>
        <v>71359</v>
      </c>
      <c r="P23" s="50">
        <f t="shared" si="1"/>
        <v>874602</v>
      </c>
      <c r="Q23" s="50">
        <f t="shared" si="1"/>
        <v>21793</v>
      </c>
      <c r="R23" s="50">
        <f t="shared" si="1"/>
        <v>835180</v>
      </c>
      <c r="S23" s="51">
        <f>SUM(S9:S22)</f>
        <v>3530544</v>
      </c>
    </row>
    <row r="24" spans="1:19" s="63" customFormat="1" ht="16.5" customHeight="1">
      <c r="A24" s="45" t="s">
        <v>0</v>
      </c>
      <c r="B24" s="256">
        <v>100</v>
      </c>
      <c r="C24" s="254">
        <v>389682</v>
      </c>
      <c r="D24" s="254">
        <v>31980</v>
      </c>
      <c r="E24" s="254">
        <v>0</v>
      </c>
      <c r="F24" s="254">
        <v>0</v>
      </c>
      <c r="G24" s="254">
        <v>31539</v>
      </c>
      <c r="H24" s="255">
        <v>0</v>
      </c>
      <c r="I24" s="45" t="s">
        <v>0</v>
      </c>
      <c r="J24" s="256">
        <v>7500</v>
      </c>
      <c r="K24" s="254">
        <v>5250</v>
      </c>
      <c r="L24" s="254">
        <v>6731</v>
      </c>
      <c r="M24" s="254">
        <v>1800</v>
      </c>
      <c r="N24" s="254">
        <v>2440</v>
      </c>
      <c r="O24" s="254">
        <v>450</v>
      </c>
      <c r="P24" s="254">
        <v>8284</v>
      </c>
      <c r="Q24" s="254">
        <v>275</v>
      </c>
      <c r="R24" s="254">
        <v>12108</v>
      </c>
      <c r="S24" s="255">
        <v>44838</v>
      </c>
    </row>
    <row r="25" spans="1:19" s="63" customFormat="1" ht="16.5" customHeight="1">
      <c r="A25" s="46" t="s">
        <v>1</v>
      </c>
      <c r="B25" s="251">
        <v>25</v>
      </c>
      <c r="C25" s="252">
        <v>44224</v>
      </c>
      <c r="D25" s="252">
        <v>5191</v>
      </c>
      <c r="E25" s="252">
        <v>0</v>
      </c>
      <c r="F25" s="252">
        <v>0</v>
      </c>
      <c r="G25" s="252">
        <v>5191</v>
      </c>
      <c r="H25" s="258">
        <v>0</v>
      </c>
      <c r="I25" s="46" t="s">
        <v>1</v>
      </c>
      <c r="J25" s="251">
        <v>0</v>
      </c>
      <c r="K25" s="252">
        <v>0</v>
      </c>
      <c r="L25" s="252">
        <v>5289</v>
      </c>
      <c r="M25" s="252">
        <v>0</v>
      </c>
      <c r="N25" s="252">
        <v>1280</v>
      </c>
      <c r="O25" s="252">
        <v>300</v>
      </c>
      <c r="P25" s="252">
        <v>2145</v>
      </c>
      <c r="Q25" s="252">
        <v>0</v>
      </c>
      <c r="R25" s="252">
        <v>3842</v>
      </c>
      <c r="S25" s="258">
        <v>12856</v>
      </c>
    </row>
    <row r="26" spans="1:19" s="63" customFormat="1" ht="16.5" customHeight="1">
      <c r="A26" s="46" t="s">
        <v>2</v>
      </c>
      <c r="B26" s="251">
        <v>61</v>
      </c>
      <c r="C26" s="252">
        <v>220858</v>
      </c>
      <c r="D26" s="252">
        <v>16904</v>
      </c>
      <c r="E26" s="252">
        <v>0</v>
      </c>
      <c r="F26" s="252">
        <v>0</v>
      </c>
      <c r="G26" s="252">
        <v>16832</v>
      </c>
      <c r="H26" s="258">
        <v>0</v>
      </c>
      <c r="I26" s="46" t="s">
        <v>2</v>
      </c>
      <c r="J26" s="251">
        <v>3000</v>
      </c>
      <c r="K26" s="252">
        <v>3500</v>
      </c>
      <c r="L26" s="252">
        <v>7380</v>
      </c>
      <c r="M26" s="252">
        <v>800</v>
      </c>
      <c r="N26" s="252">
        <v>2040</v>
      </c>
      <c r="O26" s="252">
        <v>300</v>
      </c>
      <c r="P26" s="252">
        <v>4810</v>
      </c>
      <c r="Q26" s="252">
        <v>0</v>
      </c>
      <c r="R26" s="252">
        <v>7704</v>
      </c>
      <c r="S26" s="258">
        <v>29534</v>
      </c>
    </row>
    <row r="27" spans="1:19" s="63" customFormat="1" ht="16.5" customHeight="1">
      <c r="A27" s="46" t="s">
        <v>4</v>
      </c>
      <c r="B27" s="251">
        <v>168</v>
      </c>
      <c r="C27" s="252">
        <v>484777</v>
      </c>
      <c r="D27" s="252">
        <v>54373</v>
      </c>
      <c r="E27" s="252">
        <v>3</v>
      </c>
      <c r="F27" s="252">
        <v>0</v>
      </c>
      <c r="G27" s="252">
        <v>54350</v>
      </c>
      <c r="H27" s="258">
        <v>15525</v>
      </c>
      <c r="I27" s="46" t="s">
        <v>4</v>
      </c>
      <c r="J27" s="251">
        <v>9625</v>
      </c>
      <c r="K27" s="252">
        <v>1750</v>
      </c>
      <c r="L27" s="252">
        <v>14555</v>
      </c>
      <c r="M27" s="252">
        <v>800</v>
      </c>
      <c r="N27" s="252">
        <v>5267</v>
      </c>
      <c r="O27" s="252">
        <v>1575</v>
      </c>
      <c r="P27" s="252">
        <v>12877</v>
      </c>
      <c r="Q27" s="252">
        <v>180</v>
      </c>
      <c r="R27" s="252">
        <v>21835</v>
      </c>
      <c r="S27" s="258">
        <v>68464</v>
      </c>
    </row>
    <row r="28" spans="1:19" s="63" customFormat="1" ht="16.5" customHeight="1">
      <c r="A28" s="46" t="s">
        <v>5</v>
      </c>
      <c r="B28" s="251">
        <v>233</v>
      </c>
      <c r="C28" s="252">
        <v>8214213</v>
      </c>
      <c r="D28" s="252">
        <v>223079</v>
      </c>
      <c r="E28" s="252">
        <v>170</v>
      </c>
      <c r="F28" s="252">
        <v>0</v>
      </c>
      <c r="G28" s="252">
        <v>222662</v>
      </c>
      <c r="H28" s="258">
        <v>63365</v>
      </c>
      <c r="I28" s="46" t="s">
        <v>5</v>
      </c>
      <c r="J28" s="251">
        <v>31000</v>
      </c>
      <c r="K28" s="252">
        <v>8750</v>
      </c>
      <c r="L28" s="252">
        <v>33356</v>
      </c>
      <c r="M28" s="252">
        <v>3200</v>
      </c>
      <c r="N28" s="252">
        <v>13486</v>
      </c>
      <c r="O28" s="252">
        <v>3123</v>
      </c>
      <c r="P28" s="252">
        <v>28897</v>
      </c>
      <c r="Q28" s="252">
        <v>900</v>
      </c>
      <c r="R28" s="252">
        <v>25424</v>
      </c>
      <c r="S28" s="258">
        <v>148136</v>
      </c>
    </row>
    <row r="29" spans="1:19" s="63" customFormat="1" ht="16.5" customHeight="1">
      <c r="A29" s="46" t="s">
        <v>124</v>
      </c>
      <c r="B29" s="251">
        <v>43</v>
      </c>
      <c r="C29" s="252">
        <v>114017</v>
      </c>
      <c r="D29" s="252">
        <v>5642</v>
      </c>
      <c r="E29" s="252">
        <v>0</v>
      </c>
      <c r="F29" s="252">
        <v>0</v>
      </c>
      <c r="G29" s="252">
        <v>5642</v>
      </c>
      <c r="H29" s="258">
        <v>0</v>
      </c>
      <c r="I29" s="46" t="s">
        <v>124</v>
      </c>
      <c r="J29" s="251">
        <v>410</v>
      </c>
      <c r="K29" s="252">
        <v>0</v>
      </c>
      <c r="L29" s="252">
        <v>2460</v>
      </c>
      <c r="M29" s="252">
        <v>0</v>
      </c>
      <c r="N29" s="252">
        <v>800</v>
      </c>
      <c r="O29" s="252">
        <v>450</v>
      </c>
      <c r="P29" s="252">
        <v>3854</v>
      </c>
      <c r="Q29" s="252">
        <v>110</v>
      </c>
      <c r="R29" s="252">
        <v>3871</v>
      </c>
      <c r="S29" s="258">
        <v>11955</v>
      </c>
    </row>
    <row r="30" spans="1:19" s="63" customFormat="1" ht="16.5" customHeight="1">
      <c r="A30" s="46" t="s">
        <v>398</v>
      </c>
      <c r="B30" s="251">
        <v>106</v>
      </c>
      <c r="C30" s="252">
        <v>30299913</v>
      </c>
      <c r="D30" s="252">
        <v>158943</v>
      </c>
      <c r="E30" s="252">
        <v>447</v>
      </c>
      <c r="F30" s="252">
        <v>0</v>
      </c>
      <c r="G30" s="252">
        <v>158492</v>
      </c>
      <c r="H30" s="258">
        <v>26414</v>
      </c>
      <c r="I30" s="46" t="s">
        <v>398</v>
      </c>
      <c r="J30" s="251">
        <v>19500</v>
      </c>
      <c r="K30" s="252">
        <v>5250</v>
      </c>
      <c r="L30" s="252">
        <v>13802</v>
      </c>
      <c r="M30" s="252">
        <v>1600</v>
      </c>
      <c r="N30" s="252">
        <v>3867</v>
      </c>
      <c r="O30" s="252">
        <v>2035</v>
      </c>
      <c r="P30" s="252">
        <v>10140</v>
      </c>
      <c r="Q30" s="252">
        <v>120</v>
      </c>
      <c r="R30" s="252">
        <v>9104</v>
      </c>
      <c r="S30" s="258">
        <v>65418</v>
      </c>
    </row>
    <row r="31" spans="1:19" s="63" customFormat="1" ht="16.5" customHeight="1">
      <c r="A31" s="46" t="s">
        <v>6</v>
      </c>
      <c r="B31" s="251">
        <v>29</v>
      </c>
      <c r="C31" s="252">
        <v>173055</v>
      </c>
      <c r="D31" s="252">
        <v>17173</v>
      </c>
      <c r="E31" s="252">
        <v>0</v>
      </c>
      <c r="F31" s="252">
        <v>0</v>
      </c>
      <c r="G31" s="252">
        <v>17173</v>
      </c>
      <c r="H31" s="258">
        <v>0</v>
      </c>
      <c r="I31" s="46" t="s">
        <v>6</v>
      </c>
      <c r="J31" s="251">
        <v>0</v>
      </c>
      <c r="K31" s="252">
        <v>1750</v>
      </c>
      <c r="L31" s="252">
        <v>6013</v>
      </c>
      <c r="M31" s="252">
        <v>0</v>
      </c>
      <c r="N31" s="252">
        <v>1760</v>
      </c>
      <c r="O31" s="252">
        <v>225</v>
      </c>
      <c r="P31" s="252">
        <v>6695</v>
      </c>
      <c r="Q31" s="252">
        <v>240</v>
      </c>
      <c r="R31" s="252">
        <v>5467</v>
      </c>
      <c r="S31" s="258">
        <v>22150</v>
      </c>
    </row>
    <row r="32" spans="1:19" s="63" customFormat="1" ht="16.5" customHeight="1">
      <c r="A32" s="46" t="s">
        <v>7</v>
      </c>
      <c r="B32" s="251">
        <v>31</v>
      </c>
      <c r="C32" s="173">
        <v>255907</v>
      </c>
      <c r="D32" s="252">
        <v>19934</v>
      </c>
      <c r="E32" s="252">
        <v>0</v>
      </c>
      <c r="F32" s="252">
        <v>0</v>
      </c>
      <c r="G32" s="252">
        <v>19934</v>
      </c>
      <c r="H32" s="258">
        <v>0</v>
      </c>
      <c r="I32" s="46" t="s">
        <v>7</v>
      </c>
      <c r="J32" s="251">
        <v>0</v>
      </c>
      <c r="K32" s="252">
        <v>0</v>
      </c>
      <c r="L32" s="252">
        <v>2665</v>
      </c>
      <c r="M32" s="252">
        <v>0</v>
      </c>
      <c r="N32" s="252">
        <v>960</v>
      </c>
      <c r="O32" s="252">
        <v>300</v>
      </c>
      <c r="P32" s="252">
        <v>2177</v>
      </c>
      <c r="Q32" s="252">
        <v>0</v>
      </c>
      <c r="R32" s="252">
        <v>3325</v>
      </c>
      <c r="S32" s="258">
        <v>9427</v>
      </c>
    </row>
    <row r="33" spans="1:19" s="63" customFormat="1" ht="16.5" customHeight="1">
      <c r="A33" s="46" t="s">
        <v>8</v>
      </c>
      <c r="B33" s="251">
        <v>57</v>
      </c>
      <c r="C33" s="252">
        <v>5522169</v>
      </c>
      <c r="D33" s="252">
        <v>18453</v>
      </c>
      <c r="E33" s="252">
        <v>0</v>
      </c>
      <c r="F33" s="252">
        <v>0</v>
      </c>
      <c r="G33" s="252">
        <v>18453</v>
      </c>
      <c r="H33" s="258">
        <v>0</v>
      </c>
      <c r="I33" s="46" t="s">
        <v>8</v>
      </c>
      <c r="J33" s="251">
        <v>3000</v>
      </c>
      <c r="K33" s="252">
        <v>0</v>
      </c>
      <c r="L33" s="252">
        <v>6799</v>
      </c>
      <c r="M33" s="252">
        <v>1000</v>
      </c>
      <c r="N33" s="252">
        <v>1400</v>
      </c>
      <c r="O33" s="252">
        <v>675</v>
      </c>
      <c r="P33" s="252">
        <v>3727</v>
      </c>
      <c r="Q33" s="252">
        <v>120</v>
      </c>
      <c r="R33" s="252">
        <v>9083</v>
      </c>
      <c r="S33" s="258">
        <v>25804</v>
      </c>
    </row>
    <row r="34" spans="1:19" s="63" customFormat="1" ht="16.5" customHeight="1">
      <c r="A34" s="46" t="s">
        <v>9</v>
      </c>
      <c r="B34" s="251">
        <v>54</v>
      </c>
      <c r="C34" s="252">
        <v>288118</v>
      </c>
      <c r="D34" s="252">
        <v>29642</v>
      </c>
      <c r="E34" s="252">
        <v>28</v>
      </c>
      <c r="F34" s="252">
        <v>0</v>
      </c>
      <c r="G34" s="252">
        <v>28389</v>
      </c>
      <c r="H34" s="258">
        <v>0</v>
      </c>
      <c r="I34" s="46" t="s">
        <v>9</v>
      </c>
      <c r="J34" s="251">
        <v>2795</v>
      </c>
      <c r="K34" s="252">
        <v>0</v>
      </c>
      <c r="L34" s="252">
        <v>10011</v>
      </c>
      <c r="M34" s="252">
        <v>0</v>
      </c>
      <c r="N34" s="252">
        <v>1600</v>
      </c>
      <c r="O34" s="252">
        <v>975</v>
      </c>
      <c r="P34" s="252">
        <v>6023</v>
      </c>
      <c r="Q34" s="252">
        <v>120</v>
      </c>
      <c r="R34" s="252">
        <v>9562</v>
      </c>
      <c r="S34" s="258">
        <v>31086</v>
      </c>
    </row>
    <row r="35" spans="1:19" s="63" customFormat="1" ht="16.5" customHeight="1">
      <c r="A35" s="46" t="s">
        <v>10</v>
      </c>
      <c r="B35" s="251">
        <v>55</v>
      </c>
      <c r="C35" s="252">
        <v>115619</v>
      </c>
      <c r="D35" s="252">
        <v>13671</v>
      </c>
      <c r="E35" s="252">
        <v>0</v>
      </c>
      <c r="F35" s="252">
        <v>0</v>
      </c>
      <c r="G35" s="252">
        <v>13649</v>
      </c>
      <c r="H35" s="258">
        <v>0</v>
      </c>
      <c r="I35" s="46" t="s">
        <v>10</v>
      </c>
      <c r="J35" s="251">
        <v>1500</v>
      </c>
      <c r="K35" s="252">
        <v>2625</v>
      </c>
      <c r="L35" s="252">
        <v>7107</v>
      </c>
      <c r="M35" s="252">
        <v>1400</v>
      </c>
      <c r="N35" s="252">
        <v>1333</v>
      </c>
      <c r="O35" s="252">
        <v>600</v>
      </c>
      <c r="P35" s="252">
        <v>5557</v>
      </c>
      <c r="Q35" s="252">
        <v>0</v>
      </c>
      <c r="R35" s="252">
        <v>6738</v>
      </c>
      <c r="S35" s="258">
        <v>26860</v>
      </c>
    </row>
    <row r="36" spans="1:19" s="63" customFormat="1" ht="16.5" customHeight="1">
      <c r="A36" s="46" t="s">
        <v>11</v>
      </c>
      <c r="B36" s="251">
        <v>22</v>
      </c>
      <c r="C36" s="252">
        <v>54714</v>
      </c>
      <c r="D36" s="252">
        <v>5823</v>
      </c>
      <c r="E36" s="252">
        <v>17</v>
      </c>
      <c r="F36" s="252">
        <v>0</v>
      </c>
      <c r="G36" s="252">
        <v>5783</v>
      </c>
      <c r="H36" s="258">
        <v>0</v>
      </c>
      <c r="I36" s="46" t="s">
        <v>11</v>
      </c>
      <c r="J36" s="251">
        <v>0</v>
      </c>
      <c r="K36" s="252">
        <v>0</v>
      </c>
      <c r="L36" s="252">
        <v>2836</v>
      </c>
      <c r="M36" s="252">
        <v>0</v>
      </c>
      <c r="N36" s="252">
        <v>480</v>
      </c>
      <c r="O36" s="252">
        <v>675</v>
      </c>
      <c r="P36" s="252">
        <v>2730</v>
      </c>
      <c r="Q36" s="252">
        <v>0</v>
      </c>
      <c r="R36" s="252">
        <v>1629</v>
      </c>
      <c r="S36" s="258">
        <v>8350</v>
      </c>
    </row>
    <row r="37" spans="1:19" s="63" customFormat="1" ht="16.5" customHeight="1">
      <c r="A37" s="46" t="s">
        <v>12</v>
      </c>
      <c r="B37" s="251">
        <v>21</v>
      </c>
      <c r="C37" s="252">
        <v>46169</v>
      </c>
      <c r="D37" s="252">
        <v>3732</v>
      </c>
      <c r="E37" s="252">
        <v>0</v>
      </c>
      <c r="F37" s="252">
        <v>0</v>
      </c>
      <c r="G37" s="252">
        <v>3730</v>
      </c>
      <c r="H37" s="258">
        <v>0</v>
      </c>
      <c r="I37" s="46" t="s">
        <v>12</v>
      </c>
      <c r="J37" s="251">
        <v>0</v>
      </c>
      <c r="K37" s="252">
        <v>0</v>
      </c>
      <c r="L37" s="252">
        <v>1948</v>
      </c>
      <c r="M37" s="252">
        <v>0</v>
      </c>
      <c r="N37" s="252">
        <v>480</v>
      </c>
      <c r="O37" s="252">
        <v>0</v>
      </c>
      <c r="P37" s="252">
        <v>1554</v>
      </c>
      <c r="Q37" s="252">
        <v>0</v>
      </c>
      <c r="R37" s="252">
        <v>1275</v>
      </c>
      <c r="S37" s="258">
        <v>5257</v>
      </c>
    </row>
    <row r="38" spans="1:19" s="63" customFormat="1" ht="16.5" customHeight="1">
      <c r="A38" s="46" t="s">
        <v>13</v>
      </c>
      <c r="B38" s="251">
        <v>45</v>
      </c>
      <c r="C38" s="252">
        <v>223569</v>
      </c>
      <c r="D38" s="252">
        <v>29159</v>
      </c>
      <c r="E38" s="252">
        <v>0</v>
      </c>
      <c r="F38" s="252">
        <v>0</v>
      </c>
      <c r="G38" s="252">
        <v>28415</v>
      </c>
      <c r="H38" s="258">
        <v>0</v>
      </c>
      <c r="I38" s="46" t="s">
        <v>13</v>
      </c>
      <c r="J38" s="251">
        <v>0</v>
      </c>
      <c r="K38" s="252">
        <v>1750</v>
      </c>
      <c r="L38" s="252">
        <v>5672</v>
      </c>
      <c r="M38" s="252">
        <v>1400</v>
      </c>
      <c r="N38" s="252">
        <v>1120</v>
      </c>
      <c r="O38" s="252">
        <v>387</v>
      </c>
      <c r="P38" s="252">
        <v>4225</v>
      </c>
      <c r="Q38" s="252">
        <v>120</v>
      </c>
      <c r="R38" s="252">
        <v>5182</v>
      </c>
      <c r="S38" s="258">
        <v>19856</v>
      </c>
    </row>
    <row r="39" spans="1:19" s="63" customFormat="1" ht="16.5" customHeight="1">
      <c r="A39" s="46" t="s">
        <v>14</v>
      </c>
      <c r="B39" s="251">
        <v>41</v>
      </c>
      <c r="C39" s="252">
        <v>78256</v>
      </c>
      <c r="D39" s="252">
        <v>9907</v>
      </c>
      <c r="E39" s="252">
        <v>0</v>
      </c>
      <c r="F39" s="252">
        <v>0</v>
      </c>
      <c r="G39" s="252">
        <v>9907</v>
      </c>
      <c r="H39" s="258">
        <v>0</v>
      </c>
      <c r="I39" s="46" t="s">
        <v>14</v>
      </c>
      <c r="J39" s="251">
        <v>0</v>
      </c>
      <c r="K39" s="252">
        <v>0</v>
      </c>
      <c r="L39" s="252">
        <v>3895</v>
      </c>
      <c r="M39" s="252">
        <v>0</v>
      </c>
      <c r="N39" s="252">
        <v>507</v>
      </c>
      <c r="O39" s="252">
        <v>75</v>
      </c>
      <c r="P39" s="252">
        <v>2275</v>
      </c>
      <c r="Q39" s="252">
        <v>0</v>
      </c>
      <c r="R39" s="252">
        <v>1687</v>
      </c>
      <c r="S39" s="258">
        <v>8439</v>
      </c>
    </row>
    <row r="40" spans="1:19" s="63" customFormat="1" ht="16.5" customHeight="1">
      <c r="A40" s="46" t="s">
        <v>15</v>
      </c>
      <c r="B40" s="251">
        <v>25</v>
      </c>
      <c r="C40" s="252">
        <v>106066</v>
      </c>
      <c r="D40" s="252">
        <v>22721</v>
      </c>
      <c r="E40" s="252">
        <v>0</v>
      </c>
      <c r="F40" s="252">
        <v>0</v>
      </c>
      <c r="G40" s="252">
        <v>22721</v>
      </c>
      <c r="H40" s="258">
        <v>0</v>
      </c>
      <c r="I40" s="46" t="s">
        <v>15</v>
      </c>
      <c r="J40" s="251">
        <v>0</v>
      </c>
      <c r="K40" s="252">
        <v>0</v>
      </c>
      <c r="L40" s="252">
        <v>3280</v>
      </c>
      <c r="M40" s="252">
        <v>400</v>
      </c>
      <c r="N40" s="252">
        <v>1120</v>
      </c>
      <c r="O40" s="252">
        <v>225</v>
      </c>
      <c r="P40" s="252">
        <v>3012</v>
      </c>
      <c r="Q40" s="252">
        <v>120</v>
      </c>
      <c r="R40" s="252">
        <v>3404</v>
      </c>
      <c r="S40" s="258">
        <v>11561</v>
      </c>
    </row>
    <row r="41" spans="1:19" s="63" customFormat="1" ht="16.5" customHeight="1">
      <c r="A41" s="52" t="s">
        <v>49</v>
      </c>
      <c r="B41" s="259">
        <v>87</v>
      </c>
      <c r="C41" s="260">
        <v>250874</v>
      </c>
      <c r="D41" s="260">
        <v>26342</v>
      </c>
      <c r="E41" s="260">
        <v>4</v>
      </c>
      <c r="F41" s="260">
        <v>0</v>
      </c>
      <c r="G41" s="260">
        <v>26253</v>
      </c>
      <c r="H41" s="262">
        <v>0</v>
      </c>
      <c r="I41" s="52" t="s">
        <v>49</v>
      </c>
      <c r="J41" s="259">
        <v>2795</v>
      </c>
      <c r="K41" s="260">
        <v>1080</v>
      </c>
      <c r="L41" s="260">
        <v>6492</v>
      </c>
      <c r="M41" s="260">
        <v>0</v>
      </c>
      <c r="N41" s="260">
        <v>1600</v>
      </c>
      <c r="O41" s="260">
        <v>205</v>
      </c>
      <c r="P41" s="260">
        <v>4875</v>
      </c>
      <c r="Q41" s="260">
        <v>270</v>
      </c>
      <c r="R41" s="260">
        <v>10016</v>
      </c>
      <c r="S41" s="262">
        <v>27333</v>
      </c>
    </row>
    <row r="42" spans="1:19" s="63" customFormat="1" ht="16.5" customHeight="1">
      <c r="A42" s="53" t="s">
        <v>16</v>
      </c>
      <c r="B42" s="259">
        <v>63</v>
      </c>
      <c r="C42" s="260">
        <v>150307</v>
      </c>
      <c r="D42" s="260">
        <v>13593</v>
      </c>
      <c r="E42" s="260">
        <v>0</v>
      </c>
      <c r="F42" s="260">
        <v>0</v>
      </c>
      <c r="G42" s="260">
        <v>13593</v>
      </c>
      <c r="H42" s="262">
        <v>0</v>
      </c>
      <c r="I42" s="53" t="s">
        <v>16</v>
      </c>
      <c r="J42" s="259">
        <v>3000</v>
      </c>
      <c r="K42" s="260">
        <v>0</v>
      </c>
      <c r="L42" s="260">
        <v>3440</v>
      </c>
      <c r="M42" s="260">
        <v>600</v>
      </c>
      <c r="N42" s="260">
        <v>1120</v>
      </c>
      <c r="O42" s="260">
        <v>430</v>
      </c>
      <c r="P42" s="260">
        <v>7028</v>
      </c>
      <c r="Q42" s="260">
        <v>180</v>
      </c>
      <c r="R42" s="260">
        <v>8041</v>
      </c>
      <c r="S42" s="262">
        <v>23839</v>
      </c>
    </row>
    <row r="43" spans="1:19" s="63" customFormat="1" ht="16.5" customHeight="1">
      <c r="A43" s="48" t="s">
        <v>64</v>
      </c>
      <c r="B43" s="54">
        <f>SUM(B24:B42)</f>
        <v>1266</v>
      </c>
      <c r="C43" s="50">
        <f>SUM(C24:C42)</f>
        <v>47032507</v>
      </c>
      <c r="D43" s="50">
        <f aca="true" t="shared" si="2" ref="D43:S43">SUM(D24:D42)</f>
        <v>706262</v>
      </c>
      <c r="E43" s="50">
        <f t="shared" si="2"/>
        <v>669</v>
      </c>
      <c r="F43" s="50">
        <f t="shared" si="2"/>
        <v>0</v>
      </c>
      <c r="G43" s="50">
        <f t="shared" si="2"/>
        <v>702708</v>
      </c>
      <c r="H43" s="51">
        <f t="shared" si="2"/>
        <v>105304</v>
      </c>
      <c r="I43" s="48" t="s">
        <v>64</v>
      </c>
      <c r="J43" s="54">
        <f t="shared" si="2"/>
        <v>84125</v>
      </c>
      <c r="K43" s="50">
        <f t="shared" si="2"/>
        <v>31705</v>
      </c>
      <c r="L43" s="50">
        <f t="shared" si="2"/>
        <v>143731</v>
      </c>
      <c r="M43" s="50">
        <f t="shared" si="2"/>
        <v>13000</v>
      </c>
      <c r="N43" s="50">
        <f t="shared" si="2"/>
        <v>42660</v>
      </c>
      <c r="O43" s="50">
        <f t="shared" si="2"/>
        <v>13005</v>
      </c>
      <c r="P43" s="50">
        <f t="shared" si="2"/>
        <v>120885</v>
      </c>
      <c r="Q43" s="50">
        <f t="shared" si="2"/>
        <v>2755</v>
      </c>
      <c r="R43" s="50">
        <f t="shared" si="2"/>
        <v>149297</v>
      </c>
      <c r="S43" s="51">
        <f t="shared" si="2"/>
        <v>601163</v>
      </c>
    </row>
    <row r="44" spans="1:19" s="63" customFormat="1" ht="16.5" customHeight="1">
      <c r="A44" s="48" t="s">
        <v>65</v>
      </c>
      <c r="B44" s="54">
        <f aca="true" t="shared" si="3" ref="B44:S44">SUM(B23,B43)</f>
        <v>7046</v>
      </c>
      <c r="C44" s="50">
        <f t="shared" si="3"/>
        <v>108934644</v>
      </c>
      <c r="D44" s="50">
        <f t="shared" si="3"/>
        <v>6520992</v>
      </c>
      <c r="E44" s="50">
        <f t="shared" si="3"/>
        <v>13693</v>
      </c>
      <c r="F44" s="50">
        <f t="shared" si="3"/>
        <v>168</v>
      </c>
      <c r="G44" s="50">
        <f t="shared" si="3"/>
        <v>6489310</v>
      </c>
      <c r="H44" s="51">
        <f t="shared" si="3"/>
        <v>1581393</v>
      </c>
      <c r="I44" s="48" t="s">
        <v>65</v>
      </c>
      <c r="J44" s="54">
        <f t="shared" si="3"/>
        <v>583875</v>
      </c>
      <c r="K44" s="50">
        <f t="shared" si="3"/>
        <v>173833</v>
      </c>
      <c r="L44" s="50">
        <f t="shared" si="3"/>
        <v>925639</v>
      </c>
      <c r="M44" s="50">
        <f t="shared" si="3"/>
        <v>90361</v>
      </c>
      <c r="N44" s="50">
        <f t="shared" si="3"/>
        <v>269123</v>
      </c>
      <c r="O44" s="50">
        <f t="shared" si="3"/>
        <v>84364</v>
      </c>
      <c r="P44" s="50">
        <f t="shared" si="3"/>
        <v>995487</v>
      </c>
      <c r="Q44" s="50">
        <f t="shared" si="3"/>
        <v>24548</v>
      </c>
      <c r="R44" s="50">
        <f t="shared" si="3"/>
        <v>984477</v>
      </c>
      <c r="S44" s="51">
        <f t="shared" si="3"/>
        <v>4131707</v>
      </c>
    </row>
    <row r="45" spans="1:19" s="63" customFormat="1" ht="16.5" customHeight="1">
      <c r="A45" s="20" t="s">
        <v>52</v>
      </c>
      <c r="B45" s="241">
        <v>7253</v>
      </c>
      <c r="C45" s="242">
        <v>68941761</v>
      </c>
      <c r="D45" s="242">
        <v>8100138</v>
      </c>
      <c r="E45" s="242">
        <v>23157</v>
      </c>
      <c r="F45" s="242">
        <v>620</v>
      </c>
      <c r="G45" s="242">
        <v>8069750</v>
      </c>
      <c r="H45" s="243">
        <v>1422432</v>
      </c>
      <c r="I45" s="20" t="s">
        <v>52</v>
      </c>
      <c r="J45" s="268">
        <v>570750</v>
      </c>
      <c r="K45" s="242">
        <v>177392</v>
      </c>
      <c r="L45" s="242">
        <v>943036</v>
      </c>
      <c r="M45" s="242">
        <v>90433</v>
      </c>
      <c r="N45" s="242">
        <v>275641</v>
      </c>
      <c r="O45" s="242">
        <v>85377</v>
      </c>
      <c r="P45" s="242">
        <v>777055</v>
      </c>
      <c r="Q45" s="242">
        <v>24559</v>
      </c>
      <c r="R45" s="242">
        <v>966462</v>
      </c>
      <c r="S45" s="243">
        <v>3910705</v>
      </c>
    </row>
    <row r="47" spans="1:9" ht="10.5" customHeight="1" hidden="1">
      <c r="A47" s="3" t="s">
        <v>500</v>
      </c>
      <c r="I47" s="3" t="s">
        <v>500</v>
      </c>
    </row>
    <row r="48" spans="1:19" ht="10.5" customHeight="1" hidden="1">
      <c r="A48" s="3" t="s">
        <v>538</v>
      </c>
      <c r="B48" s="570" t="s">
        <v>629</v>
      </c>
      <c r="C48" s="570" t="s">
        <v>632</v>
      </c>
      <c r="D48" s="570" t="s">
        <v>620</v>
      </c>
      <c r="E48" s="570" t="s">
        <v>510</v>
      </c>
      <c r="F48" s="570" t="s">
        <v>511</v>
      </c>
      <c r="G48" s="570" t="s">
        <v>512</v>
      </c>
      <c r="H48" s="570" t="s">
        <v>514</v>
      </c>
      <c r="I48" s="3" t="s">
        <v>538</v>
      </c>
      <c r="J48" s="570" t="s">
        <v>629</v>
      </c>
      <c r="K48" s="570" t="s">
        <v>631</v>
      </c>
      <c r="L48" s="570" t="s">
        <v>632</v>
      </c>
      <c r="M48" s="570" t="s">
        <v>619</v>
      </c>
      <c r="N48" s="570" t="s">
        <v>620</v>
      </c>
      <c r="O48" s="570" t="s">
        <v>633</v>
      </c>
      <c r="P48" s="570" t="s">
        <v>509</v>
      </c>
      <c r="Q48" s="570" t="s">
        <v>510</v>
      </c>
      <c r="R48" s="570" t="s">
        <v>511</v>
      </c>
      <c r="S48" s="570" t="s">
        <v>512</v>
      </c>
    </row>
    <row r="49" spans="1:10" ht="10.5" customHeight="1" hidden="1">
      <c r="A49" s="3" t="s">
        <v>539</v>
      </c>
      <c r="B49" s="571"/>
      <c r="G49" s="570"/>
      <c r="I49" s="3" t="s">
        <v>674</v>
      </c>
      <c r="J49" s="3" t="s">
        <v>676</v>
      </c>
    </row>
    <row r="50" spans="2:7" ht="10.5" customHeight="1" hidden="1">
      <c r="B50" s="3"/>
      <c r="G50" s="570"/>
    </row>
    <row r="51" ht="10.5" customHeight="1" hidden="1"/>
    <row r="52" spans="1:19" s="63" customFormat="1" ht="16.5" customHeight="1" hidden="1">
      <c r="A52" s="20" t="s">
        <v>52</v>
      </c>
      <c r="B52" s="241">
        <f>B44</f>
        <v>7046</v>
      </c>
      <c r="C52" s="242">
        <f aca="true" t="shared" si="4" ref="C52:H52">C44</f>
        <v>108934644</v>
      </c>
      <c r="D52" s="242">
        <f t="shared" si="4"/>
        <v>6520992</v>
      </c>
      <c r="E52" s="242">
        <f t="shared" si="4"/>
        <v>13693</v>
      </c>
      <c r="F52" s="242">
        <f t="shared" si="4"/>
        <v>168</v>
      </c>
      <c r="G52" s="242">
        <f t="shared" si="4"/>
        <v>6489310</v>
      </c>
      <c r="H52" s="243">
        <f t="shared" si="4"/>
        <v>1581393</v>
      </c>
      <c r="I52" s="20" t="s">
        <v>52</v>
      </c>
      <c r="J52" s="268">
        <f>J44</f>
        <v>583875</v>
      </c>
      <c r="K52" s="242">
        <f aca="true" t="shared" si="5" ref="K52:S52">K44</f>
        <v>173833</v>
      </c>
      <c r="L52" s="242">
        <f t="shared" si="5"/>
        <v>925639</v>
      </c>
      <c r="M52" s="242">
        <f t="shared" si="5"/>
        <v>90361</v>
      </c>
      <c r="N52" s="242">
        <f t="shared" si="5"/>
        <v>269123</v>
      </c>
      <c r="O52" s="242">
        <f t="shared" si="5"/>
        <v>84364</v>
      </c>
      <c r="P52" s="242">
        <f t="shared" si="5"/>
        <v>995487</v>
      </c>
      <c r="Q52" s="242">
        <f t="shared" si="5"/>
        <v>24548</v>
      </c>
      <c r="R52" s="242">
        <f t="shared" si="5"/>
        <v>984477</v>
      </c>
      <c r="S52" s="243">
        <f t="shared" si="5"/>
        <v>4131707</v>
      </c>
    </row>
    <row r="53" ht="10.5" customHeight="1" hidden="1"/>
    <row r="54" spans="1:2" s="245" customFormat="1" ht="10.5" customHeight="1" hidden="1">
      <c r="A54" s="569" t="s">
        <v>618</v>
      </c>
      <c r="B54" s="1"/>
    </row>
    <row r="55" ht="8.25" customHeight="1" hidden="1"/>
    <row r="56" ht="10.5" customHeight="1" hidden="1"/>
    <row r="57" ht="10.5" customHeight="1" hidden="1"/>
  </sheetData>
  <sheetProtection/>
  <mergeCells count="17">
    <mergeCell ref="S4:S8"/>
    <mergeCell ref="N4:N8"/>
    <mergeCell ref="O4:O8"/>
    <mergeCell ref="P4:P8"/>
    <mergeCell ref="Q4:Q8"/>
    <mergeCell ref="J4:J8"/>
    <mergeCell ref="K4:K8"/>
    <mergeCell ref="L4:L8"/>
    <mergeCell ref="M4:M8"/>
    <mergeCell ref="R4:R8"/>
    <mergeCell ref="F4:F8"/>
    <mergeCell ref="G4:G8"/>
    <mergeCell ref="H4:H8"/>
    <mergeCell ref="B4:B8"/>
    <mergeCell ref="C4:C8"/>
    <mergeCell ref="D4:D8"/>
    <mergeCell ref="E4:E8"/>
  </mergeCells>
  <printOptions/>
  <pageMargins left="0.5905511811023623" right="0.5905511811023623" top="0.5905511811023623" bottom="0.3937007874015748" header="0.5118110236220472" footer="0.31496062992125984"/>
  <pageSetup firstPageNumber="76" useFirstPageNumber="1" horizontalDpi="600" verticalDpi="600" orientation="portrait" paperSize="9" scale="95" r:id="rId2"/>
  <headerFooter alignWithMargins="0">
    <oddFooter>&amp;C&amp;P</oddFooter>
  </headerFooter>
  <colBreaks count="1" manualBreakCount="1">
    <brk id="8" max="44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F54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35" sqref="A35"/>
      <selection pane="bottomLeft" activeCell="A1" sqref="A1"/>
    </sheetView>
  </sheetViews>
  <sheetFormatPr defaultColWidth="8.875" defaultRowHeight="10.5" customHeight="1"/>
  <cols>
    <col min="1" max="1" width="10.00390625" style="285" customWidth="1"/>
    <col min="2" max="2" width="10.625" style="304" customWidth="1"/>
    <col min="3" max="3" width="10.625" style="285" customWidth="1"/>
    <col min="4" max="6" width="10.625" style="304" customWidth="1"/>
    <col min="7" max="7" width="10.625" style="285" customWidth="1"/>
    <col min="8" max="9" width="10.625" style="304" customWidth="1"/>
    <col min="10" max="10" width="10.00390625" style="285" customWidth="1"/>
    <col min="11" max="11" width="7.125" style="304" customWidth="1"/>
    <col min="12" max="12" width="7.125" style="285" customWidth="1"/>
    <col min="13" max="15" width="7.125" style="304" customWidth="1"/>
    <col min="16" max="16" width="7.125" style="285" customWidth="1"/>
    <col min="17" max="18" width="7.125" style="304" customWidth="1"/>
    <col min="19" max="22" width="7.125" style="285" customWidth="1"/>
    <col min="23" max="23" width="10.00390625" style="285" customWidth="1"/>
    <col min="24" max="24" width="12.50390625" style="304" customWidth="1"/>
    <col min="25" max="25" width="12.50390625" style="285" customWidth="1"/>
    <col min="26" max="27" width="12.50390625" style="304" customWidth="1"/>
    <col min="28" max="28" width="10.00390625" style="285" customWidth="1"/>
    <col min="29" max="35" width="8.625" style="304" customWidth="1"/>
    <col min="36" max="36" width="8.625" style="285" customWidth="1"/>
    <col min="37" max="38" width="8.625" style="304" customWidth="1"/>
    <col min="39" max="39" width="10.00390625" style="285" customWidth="1"/>
    <col min="40" max="46" width="8.625" style="304" customWidth="1"/>
    <col min="47" max="47" width="8.625" style="285" customWidth="1"/>
    <col min="48" max="49" width="8.625" style="304" customWidth="1"/>
    <col min="50" max="50" width="10.00390625" style="285" customWidth="1"/>
    <col min="51" max="57" width="8.50390625" style="304" customWidth="1"/>
    <col min="58" max="58" width="8.50390625" style="285" customWidth="1"/>
    <col min="59" max="59" width="8.50390625" style="304" customWidth="1"/>
    <col min="60" max="60" width="9.875" style="304" customWidth="1"/>
    <col min="61" max="61" width="10.00390625" style="285" customWidth="1"/>
    <col min="62" max="68" width="8.50390625" style="304" customWidth="1"/>
    <col min="69" max="69" width="8.50390625" style="285" customWidth="1"/>
    <col min="70" max="70" width="8.50390625" style="304" customWidth="1"/>
    <col min="71" max="71" width="9.875" style="304" customWidth="1"/>
    <col min="72" max="72" width="10.00390625" style="285" customWidth="1"/>
    <col min="73" max="79" width="8.50390625" style="304" customWidth="1"/>
    <col min="80" max="80" width="8.50390625" style="285" customWidth="1"/>
    <col min="81" max="81" width="8.50390625" style="304" customWidth="1"/>
    <col min="82" max="82" width="9.875" style="304" customWidth="1"/>
    <col min="83" max="83" width="10.00390625" style="285" customWidth="1"/>
    <col min="84" max="84" width="10.375" style="304" customWidth="1"/>
    <col min="85" max="85" width="10.375" style="285" customWidth="1"/>
    <col min="86" max="88" width="10.375" style="304" customWidth="1"/>
    <col min="89" max="89" width="10.375" style="285" customWidth="1"/>
    <col min="90" max="90" width="10.375" style="304" customWidth="1"/>
    <col min="91" max="91" width="12.125" style="304" customWidth="1"/>
    <col min="92" max="92" width="10.00390625" style="285" customWidth="1"/>
    <col min="93" max="93" width="10.375" style="304" customWidth="1"/>
    <col min="94" max="94" width="10.375" style="285" customWidth="1"/>
    <col min="95" max="96" width="10.375" style="304" customWidth="1"/>
    <col min="97" max="99" width="10.375" style="285" customWidth="1"/>
    <col min="100" max="100" width="12.125" style="285" customWidth="1"/>
    <col min="101" max="101" width="10.00390625" style="285" customWidth="1"/>
    <col min="102" max="102" width="10.375" style="304" customWidth="1"/>
    <col min="103" max="103" width="10.375" style="285" customWidth="1"/>
    <col min="104" max="105" width="10.375" style="304" customWidth="1"/>
    <col min="106" max="108" width="10.375" style="285" customWidth="1"/>
    <col min="109" max="109" width="12.125" style="285" customWidth="1"/>
    <col min="110" max="110" width="8.875" style="304" customWidth="1"/>
    <col min="111" max="111" width="2.00390625" style="304" customWidth="1"/>
    <col min="112" max="112" width="5.50390625" style="304" customWidth="1"/>
    <col min="113" max="113" width="6.25390625" style="304" customWidth="1"/>
    <col min="114" max="114" width="7.75390625" style="304" customWidth="1"/>
    <col min="115" max="16384" width="8.875" style="304" customWidth="1"/>
  </cols>
  <sheetData>
    <row r="1" spans="1:101" s="537" customFormat="1" ht="15" customHeight="1">
      <c r="A1" s="537" t="str">
        <f>'設定用'!A17</f>
        <v>第13表　令和４年度軽自動車税の状況</v>
      </c>
      <c r="J1" s="537" t="str">
        <f>A1&amp;"（つづき）"</f>
        <v>第13表　令和４年度軽自動車税の状況（つづき）</v>
      </c>
      <c r="W1" s="537" t="str">
        <f>J1</f>
        <v>第13表　令和４年度軽自動車税の状況（つづき）</v>
      </c>
      <c r="AB1" s="537" t="str">
        <f>W1</f>
        <v>第13表　令和４年度軽自動車税の状況（つづき）</v>
      </c>
      <c r="AM1" s="537" t="str">
        <f>AB1</f>
        <v>第13表　令和４年度軽自動車税の状況（つづき）</v>
      </c>
      <c r="AX1" s="537" t="str">
        <f>AM1</f>
        <v>第13表　令和４年度軽自動車税の状況（つづき）</v>
      </c>
      <c r="BI1" s="537" t="str">
        <f>AX1</f>
        <v>第13表　令和４年度軽自動車税の状況（つづき）</v>
      </c>
      <c r="BT1" s="537" t="str">
        <f>BI1</f>
        <v>第13表　令和４年度軽自動車税の状況（つづき）</v>
      </c>
      <c r="CE1" s="537" t="str">
        <f>BT1</f>
        <v>第13表　令和４年度軽自動車税の状況（つづき）</v>
      </c>
      <c r="CF1" s="546"/>
      <c r="CG1" s="546"/>
      <c r="CH1" s="546"/>
      <c r="CI1" s="546"/>
      <c r="CJ1" s="546"/>
      <c r="CK1" s="546"/>
      <c r="CL1" s="546"/>
      <c r="CM1" s="546"/>
      <c r="CN1" s="537" t="str">
        <f>CE1</f>
        <v>第13表　令和４年度軽自動車税の状況（つづき）</v>
      </c>
      <c r="CW1" s="537" t="str">
        <f>CN1</f>
        <v>第13表　令和４年度軽自動車税の状況（つづき）</v>
      </c>
    </row>
    <row r="2" spans="84:91" s="182" customFormat="1" ht="10.5" customHeight="1">
      <c r="CF2" s="378"/>
      <c r="CG2" s="378"/>
      <c r="CH2" s="378"/>
      <c r="CI2" s="378"/>
      <c r="CJ2" s="378"/>
      <c r="CK2" s="378"/>
      <c r="CL2" s="378"/>
      <c r="CM2" s="378"/>
    </row>
    <row r="3" spans="9:109" s="544" customFormat="1" ht="15" customHeight="1">
      <c r="I3" s="544" t="s">
        <v>135</v>
      </c>
      <c r="V3" s="544" t="s">
        <v>135</v>
      </c>
      <c r="AA3" s="544" t="s">
        <v>135</v>
      </c>
      <c r="AL3" s="544" t="s">
        <v>135</v>
      </c>
      <c r="AW3" s="544" t="s">
        <v>135</v>
      </c>
      <c r="BH3" s="544" t="s">
        <v>472</v>
      </c>
      <c r="BS3" s="544" t="s">
        <v>470</v>
      </c>
      <c r="CD3" s="544" t="s">
        <v>470</v>
      </c>
      <c r="CF3" s="545"/>
      <c r="CG3" s="545"/>
      <c r="CH3" s="545"/>
      <c r="CI3" s="545"/>
      <c r="CJ3" s="545"/>
      <c r="CK3" s="545"/>
      <c r="CL3" s="545"/>
      <c r="CM3" s="545" t="s">
        <v>135</v>
      </c>
      <c r="CV3" s="544" t="s">
        <v>135</v>
      </c>
      <c r="DE3" s="544" t="s">
        <v>135</v>
      </c>
    </row>
    <row r="4" spans="1:109" s="148" customFormat="1" ht="15" customHeight="1">
      <c r="A4" s="184" t="s">
        <v>81</v>
      </c>
      <c r="B4" s="696" t="s">
        <v>136</v>
      </c>
      <c r="C4" s="697"/>
      <c r="D4" s="697"/>
      <c r="E4" s="697"/>
      <c r="F4" s="697"/>
      <c r="G4" s="697"/>
      <c r="H4" s="697"/>
      <c r="I4" s="907"/>
      <c r="J4" s="184" t="s">
        <v>81</v>
      </c>
      <c r="K4" s="710" t="s">
        <v>471</v>
      </c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2"/>
      <c r="W4" s="184" t="s">
        <v>81</v>
      </c>
      <c r="X4" s="710" t="s">
        <v>473</v>
      </c>
      <c r="Y4" s="681"/>
      <c r="Z4" s="681"/>
      <c r="AA4" s="682"/>
      <c r="AB4" s="184" t="s">
        <v>81</v>
      </c>
      <c r="AC4" s="710" t="s">
        <v>137</v>
      </c>
      <c r="AD4" s="681"/>
      <c r="AE4" s="681"/>
      <c r="AF4" s="681"/>
      <c r="AG4" s="681"/>
      <c r="AH4" s="681"/>
      <c r="AI4" s="681"/>
      <c r="AJ4" s="681"/>
      <c r="AK4" s="681"/>
      <c r="AL4" s="682"/>
      <c r="AM4" s="184" t="s">
        <v>81</v>
      </c>
      <c r="AN4" s="710" t="s">
        <v>469</v>
      </c>
      <c r="AO4" s="681"/>
      <c r="AP4" s="681"/>
      <c r="AQ4" s="681"/>
      <c r="AR4" s="681"/>
      <c r="AS4" s="681"/>
      <c r="AT4" s="681"/>
      <c r="AU4" s="681"/>
      <c r="AV4" s="681"/>
      <c r="AW4" s="682"/>
      <c r="AX4" s="184" t="s">
        <v>81</v>
      </c>
      <c r="AY4" s="710" t="s">
        <v>469</v>
      </c>
      <c r="AZ4" s="681"/>
      <c r="BA4" s="681"/>
      <c r="BB4" s="681"/>
      <c r="BC4" s="681"/>
      <c r="BD4" s="681"/>
      <c r="BE4" s="681"/>
      <c r="BF4" s="681"/>
      <c r="BG4" s="681"/>
      <c r="BH4" s="682"/>
      <c r="BI4" s="184" t="s">
        <v>81</v>
      </c>
      <c r="BJ4" s="710" t="s">
        <v>469</v>
      </c>
      <c r="BK4" s="681"/>
      <c r="BL4" s="681"/>
      <c r="BM4" s="681"/>
      <c r="BN4" s="681"/>
      <c r="BO4" s="681"/>
      <c r="BP4" s="681"/>
      <c r="BQ4" s="681"/>
      <c r="BR4" s="681"/>
      <c r="BS4" s="682"/>
      <c r="BT4" s="184" t="s">
        <v>81</v>
      </c>
      <c r="BU4" s="710" t="s">
        <v>469</v>
      </c>
      <c r="BV4" s="681"/>
      <c r="BW4" s="681"/>
      <c r="BX4" s="681"/>
      <c r="BY4" s="681"/>
      <c r="BZ4" s="681"/>
      <c r="CA4" s="681"/>
      <c r="CB4" s="681"/>
      <c r="CC4" s="681"/>
      <c r="CD4" s="682"/>
      <c r="CE4" s="184" t="s">
        <v>81</v>
      </c>
      <c r="CF4" s="710" t="s">
        <v>137</v>
      </c>
      <c r="CG4" s="681"/>
      <c r="CH4" s="681"/>
      <c r="CI4" s="681"/>
      <c r="CJ4" s="681"/>
      <c r="CK4" s="681"/>
      <c r="CL4" s="681"/>
      <c r="CM4" s="682"/>
      <c r="CN4" s="184" t="s">
        <v>81</v>
      </c>
      <c r="CO4" s="681" t="s">
        <v>137</v>
      </c>
      <c r="CP4" s="681"/>
      <c r="CQ4" s="681"/>
      <c r="CR4" s="681"/>
      <c r="CS4" s="681"/>
      <c r="CT4" s="681"/>
      <c r="CU4" s="681"/>
      <c r="CV4" s="682"/>
      <c r="CW4" s="184" t="s">
        <v>81</v>
      </c>
      <c r="CX4" s="696" t="s">
        <v>125</v>
      </c>
      <c r="CY4" s="697"/>
      <c r="CZ4" s="697"/>
      <c r="DA4" s="907"/>
      <c r="DB4" s="696" t="s">
        <v>126</v>
      </c>
      <c r="DC4" s="697"/>
      <c r="DD4" s="697"/>
      <c r="DE4" s="907"/>
    </row>
    <row r="5" spans="1:109" s="148" customFormat="1" ht="15" customHeight="1">
      <c r="A5" s="185"/>
      <c r="B5" s="690" t="s">
        <v>474</v>
      </c>
      <c r="C5" s="691"/>
      <c r="D5" s="691"/>
      <c r="E5" s="691"/>
      <c r="F5" s="691" t="s">
        <v>475</v>
      </c>
      <c r="G5" s="691"/>
      <c r="H5" s="691"/>
      <c r="I5" s="795"/>
      <c r="J5" s="185"/>
      <c r="K5" s="690" t="s">
        <v>476</v>
      </c>
      <c r="L5" s="691"/>
      <c r="M5" s="691"/>
      <c r="N5" s="691"/>
      <c r="O5" s="691" t="s">
        <v>127</v>
      </c>
      <c r="P5" s="691"/>
      <c r="Q5" s="691"/>
      <c r="R5" s="795"/>
      <c r="S5" s="690" t="s">
        <v>128</v>
      </c>
      <c r="T5" s="691"/>
      <c r="U5" s="691"/>
      <c r="V5" s="795"/>
      <c r="W5" s="185"/>
      <c r="X5" s="690" t="s">
        <v>129</v>
      </c>
      <c r="Y5" s="691"/>
      <c r="Z5" s="691"/>
      <c r="AA5" s="795"/>
      <c r="AB5" s="185"/>
      <c r="AC5" s="690" t="s">
        <v>130</v>
      </c>
      <c r="AD5" s="908"/>
      <c r="AE5" s="908"/>
      <c r="AF5" s="908"/>
      <c r="AG5" s="908"/>
      <c r="AH5" s="908"/>
      <c r="AI5" s="908"/>
      <c r="AJ5" s="691"/>
      <c r="AK5" s="691"/>
      <c r="AL5" s="795"/>
      <c r="AM5" s="185"/>
      <c r="AN5" s="690" t="s">
        <v>138</v>
      </c>
      <c r="AO5" s="908"/>
      <c r="AP5" s="908"/>
      <c r="AQ5" s="908"/>
      <c r="AR5" s="908"/>
      <c r="AS5" s="908"/>
      <c r="AT5" s="908"/>
      <c r="AU5" s="691"/>
      <c r="AV5" s="691"/>
      <c r="AW5" s="795"/>
      <c r="AX5" s="185"/>
      <c r="AY5" s="690" t="s">
        <v>131</v>
      </c>
      <c r="AZ5" s="908"/>
      <c r="BA5" s="908"/>
      <c r="BB5" s="908"/>
      <c r="BC5" s="908"/>
      <c r="BD5" s="908"/>
      <c r="BE5" s="908"/>
      <c r="BF5" s="691"/>
      <c r="BG5" s="691"/>
      <c r="BH5" s="795"/>
      <c r="BI5" s="185"/>
      <c r="BJ5" s="690" t="s">
        <v>132</v>
      </c>
      <c r="BK5" s="908"/>
      <c r="BL5" s="908"/>
      <c r="BM5" s="908"/>
      <c r="BN5" s="908"/>
      <c r="BO5" s="908"/>
      <c r="BP5" s="908"/>
      <c r="BQ5" s="691"/>
      <c r="BR5" s="691"/>
      <c r="BS5" s="795"/>
      <c r="BT5" s="185"/>
      <c r="BU5" s="690" t="s">
        <v>133</v>
      </c>
      <c r="BV5" s="908"/>
      <c r="BW5" s="908"/>
      <c r="BX5" s="908"/>
      <c r="BY5" s="908"/>
      <c r="BZ5" s="908"/>
      <c r="CA5" s="908"/>
      <c r="CB5" s="691"/>
      <c r="CC5" s="691"/>
      <c r="CD5" s="795"/>
      <c r="CE5" s="185"/>
      <c r="CF5" s="690" t="s">
        <v>485</v>
      </c>
      <c r="CG5" s="691"/>
      <c r="CH5" s="691"/>
      <c r="CI5" s="691"/>
      <c r="CJ5" s="908" t="s">
        <v>484</v>
      </c>
      <c r="CK5" s="691"/>
      <c r="CL5" s="691"/>
      <c r="CM5" s="795"/>
      <c r="CN5" s="185"/>
      <c r="CO5" s="908" t="s">
        <v>486</v>
      </c>
      <c r="CP5" s="691"/>
      <c r="CQ5" s="691"/>
      <c r="CR5" s="795"/>
      <c r="CS5" s="690" t="s">
        <v>128</v>
      </c>
      <c r="CT5" s="691"/>
      <c r="CU5" s="691"/>
      <c r="CV5" s="795"/>
      <c r="CW5" s="185"/>
      <c r="CX5" s="690"/>
      <c r="CY5" s="691"/>
      <c r="CZ5" s="691"/>
      <c r="DA5" s="795"/>
      <c r="DB5" s="690"/>
      <c r="DC5" s="691"/>
      <c r="DD5" s="691"/>
      <c r="DE5" s="795"/>
    </row>
    <row r="6" spans="1:109" s="148" customFormat="1" ht="15" customHeight="1">
      <c r="A6" s="185"/>
      <c r="B6" s="751" t="s">
        <v>479</v>
      </c>
      <c r="C6" s="774" t="s">
        <v>477</v>
      </c>
      <c r="D6" s="700" t="s">
        <v>480</v>
      </c>
      <c r="E6" s="740" t="s">
        <v>134</v>
      </c>
      <c r="F6" s="740" t="s">
        <v>478</v>
      </c>
      <c r="G6" s="774" t="s">
        <v>477</v>
      </c>
      <c r="H6" s="740" t="s">
        <v>480</v>
      </c>
      <c r="I6" s="779" t="s">
        <v>134</v>
      </c>
      <c r="J6" s="185"/>
      <c r="K6" s="913" t="s">
        <v>478</v>
      </c>
      <c r="L6" s="836" t="s">
        <v>477</v>
      </c>
      <c r="M6" s="917" t="s">
        <v>495</v>
      </c>
      <c r="N6" s="774" t="s">
        <v>134</v>
      </c>
      <c r="O6" s="836" t="s">
        <v>478</v>
      </c>
      <c r="P6" s="836" t="s">
        <v>477</v>
      </c>
      <c r="Q6" s="836" t="s">
        <v>495</v>
      </c>
      <c r="R6" s="915" t="s">
        <v>134</v>
      </c>
      <c r="S6" s="913" t="s">
        <v>478</v>
      </c>
      <c r="T6" s="836" t="s">
        <v>477</v>
      </c>
      <c r="U6" s="917" t="s">
        <v>480</v>
      </c>
      <c r="V6" s="915" t="s">
        <v>134</v>
      </c>
      <c r="W6" s="185"/>
      <c r="X6" s="751" t="s">
        <v>478</v>
      </c>
      <c r="Y6" s="774" t="s">
        <v>477</v>
      </c>
      <c r="Z6" s="740" t="s">
        <v>480</v>
      </c>
      <c r="AA6" s="779" t="s">
        <v>134</v>
      </c>
      <c r="AB6" s="185"/>
      <c r="AC6" s="896" t="s">
        <v>478</v>
      </c>
      <c r="AD6" s="382"/>
      <c r="AE6" s="382"/>
      <c r="AF6" s="382"/>
      <c r="AG6" s="382"/>
      <c r="AH6" s="382"/>
      <c r="AI6" s="383"/>
      <c r="AJ6" s="836" t="s">
        <v>477</v>
      </c>
      <c r="AK6" s="899" t="s">
        <v>480</v>
      </c>
      <c r="AL6" s="905" t="s">
        <v>134</v>
      </c>
      <c r="AM6" s="185"/>
      <c r="AN6" s="896" t="s">
        <v>493</v>
      </c>
      <c r="AO6" s="382"/>
      <c r="AP6" s="382"/>
      <c r="AQ6" s="382"/>
      <c r="AR6" s="382"/>
      <c r="AS6" s="382"/>
      <c r="AT6" s="382"/>
      <c r="AU6" s="836" t="s">
        <v>499</v>
      </c>
      <c r="AV6" s="899" t="s">
        <v>480</v>
      </c>
      <c r="AW6" s="905" t="s">
        <v>134</v>
      </c>
      <c r="AX6" s="185"/>
      <c r="AY6" s="896" t="s">
        <v>478</v>
      </c>
      <c r="AZ6" s="382"/>
      <c r="BA6" s="382"/>
      <c r="BB6" s="382"/>
      <c r="BC6" s="382"/>
      <c r="BD6" s="382"/>
      <c r="BE6" s="383"/>
      <c r="BF6" s="836" t="s">
        <v>477</v>
      </c>
      <c r="BG6" s="899" t="s">
        <v>480</v>
      </c>
      <c r="BH6" s="905" t="s">
        <v>134</v>
      </c>
      <c r="BI6" s="185"/>
      <c r="BJ6" s="896" t="s">
        <v>478</v>
      </c>
      <c r="BK6" s="382"/>
      <c r="BL6" s="382"/>
      <c r="BM6" s="382"/>
      <c r="BN6" s="382"/>
      <c r="BO6" s="382"/>
      <c r="BP6" s="383"/>
      <c r="BQ6" s="836" t="s">
        <v>477</v>
      </c>
      <c r="BR6" s="899" t="s">
        <v>480</v>
      </c>
      <c r="BS6" s="905" t="s">
        <v>134</v>
      </c>
      <c r="BT6" s="185"/>
      <c r="BU6" s="896" t="s">
        <v>478</v>
      </c>
      <c r="BV6" s="382"/>
      <c r="BW6" s="382"/>
      <c r="BX6" s="382"/>
      <c r="BY6" s="382"/>
      <c r="BZ6" s="382"/>
      <c r="CA6" s="383"/>
      <c r="CB6" s="836" t="s">
        <v>477</v>
      </c>
      <c r="CC6" s="899" t="s">
        <v>480</v>
      </c>
      <c r="CD6" s="905" t="s">
        <v>134</v>
      </c>
      <c r="CE6" s="185"/>
      <c r="CF6" s="751" t="s">
        <v>478</v>
      </c>
      <c r="CG6" s="774" t="s">
        <v>477</v>
      </c>
      <c r="CH6" s="740" t="s">
        <v>480</v>
      </c>
      <c r="CI6" s="740" t="s">
        <v>134</v>
      </c>
      <c r="CJ6" s="693" t="s">
        <v>478</v>
      </c>
      <c r="CK6" s="774" t="s">
        <v>477</v>
      </c>
      <c r="CL6" s="740" t="s">
        <v>480</v>
      </c>
      <c r="CM6" s="779" t="s">
        <v>134</v>
      </c>
      <c r="CN6" s="185"/>
      <c r="CO6" s="693" t="s">
        <v>478</v>
      </c>
      <c r="CP6" s="774" t="s">
        <v>477</v>
      </c>
      <c r="CQ6" s="740" t="s">
        <v>480</v>
      </c>
      <c r="CR6" s="779" t="s">
        <v>134</v>
      </c>
      <c r="CS6" s="751" t="s">
        <v>478</v>
      </c>
      <c r="CT6" s="774" t="s">
        <v>477</v>
      </c>
      <c r="CU6" s="740" t="s">
        <v>480</v>
      </c>
      <c r="CV6" s="779" t="s">
        <v>134</v>
      </c>
      <c r="CW6" s="185"/>
      <c r="CX6" s="751" t="s">
        <v>478</v>
      </c>
      <c r="CY6" s="774" t="s">
        <v>477</v>
      </c>
      <c r="CZ6" s="740" t="s">
        <v>480</v>
      </c>
      <c r="DA6" s="779" t="s">
        <v>134</v>
      </c>
      <c r="DB6" s="751" t="s">
        <v>478</v>
      </c>
      <c r="DC6" s="774" t="s">
        <v>477</v>
      </c>
      <c r="DD6" s="740" t="s">
        <v>480</v>
      </c>
      <c r="DE6" s="779" t="s">
        <v>134</v>
      </c>
    </row>
    <row r="7" spans="1:109" s="148" customFormat="1" ht="15" customHeight="1">
      <c r="A7" s="185"/>
      <c r="B7" s="733"/>
      <c r="C7" s="776"/>
      <c r="D7" s="700"/>
      <c r="E7" s="708"/>
      <c r="F7" s="708"/>
      <c r="G7" s="776"/>
      <c r="H7" s="708"/>
      <c r="I7" s="780"/>
      <c r="J7" s="185"/>
      <c r="K7" s="913"/>
      <c r="L7" s="787"/>
      <c r="M7" s="917"/>
      <c r="N7" s="776"/>
      <c r="O7" s="787"/>
      <c r="P7" s="787"/>
      <c r="Q7" s="787"/>
      <c r="R7" s="916"/>
      <c r="S7" s="913"/>
      <c r="T7" s="787"/>
      <c r="U7" s="917"/>
      <c r="V7" s="916"/>
      <c r="W7" s="185"/>
      <c r="X7" s="733"/>
      <c r="Y7" s="776"/>
      <c r="Z7" s="708"/>
      <c r="AA7" s="780"/>
      <c r="AB7" s="185"/>
      <c r="AC7" s="911"/>
      <c r="AD7" s="900" t="s">
        <v>487</v>
      </c>
      <c r="AE7" s="900" t="s">
        <v>488</v>
      </c>
      <c r="AF7" s="900" t="s">
        <v>489</v>
      </c>
      <c r="AG7" s="900" t="s">
        <v>490</v>
      </c>
      <c r="AH7" s="900" t="s">
        <v>491</v>
      </c>
      <c r="AI7" s="900" t="s">
        <v>492</v>
      </c>
      <c r="AJ7" s="787"/>
      <c r="AK7" s="900"/>
      <c r="AL7" s="906"/>
      <c r="AM7" s="185"/>
      <c r="AN7" s="911"/>
      <c r="AO7" s="900" t="s">
        <v>496</v>
      </c>
      <c r="AP7" s="900" t="s">
        <v>497</v>
      </c>
      <c r="AQ7" s="900" t="s">
        <v>481</v>
      </c>
      <c r="AR7" s="900" t="s">
        <v>482</v>
      </c>
      <c r="AS7" s="900" t="s">
        <v>483</v>
      </c>
      <c r="AT7" s="909" t="s">
        <v>498</v>
      </c>
      <c r="AU7" s="787"/>
      <c r="AV7" s="900"/>
      <c r="AW7" s="906"/>
      <c r="AX7" s="185"/>
      <c r="AY7" s="897"/>
      <c r="AZ7" s="900" t="s">
        <v>744</v>
      </c>
      <c r="BA7" s="900" t="s">
        <v>745</v>
      </c>
      <c r="BB7" s="900" t="s">
        <v>746</v>
      </c>
      <c r="BC7" s="900" t="s">
        <v>747</v>
      </c>
      <c r="BD7" s="900" t="s">
        <v>748</v>
      </c>
      <c r="BE7" s="909" t="s">
        <v>749</v>
      </c>
      <c r="BF7" s="787"/>
      <c r="BG7" s="900"/>
      <c r="BH7" s="906"/>
      <c r="BI7" s="185"/>
      <c r="BJ7" s="897"/>
      <c r="BK7" s="900" t="s">
        <v>751</v>
      </c>
      <c r="BL7" s="900" t="s">
        <v>750</v>
      </c>
      <c r="BM7" s="900" t="s">
        <v>752</v>
      </c>
      <c r="BN7" s="900" t="s">
        <v>753</v>
      </c>
      <c r="BO7" s="900" t="s">
        <v>754</v>
      </c>
      <c r="BP7" s="909" t="s">
        <v>755</v>
      </c>
      <c r="BQ7" s="787"/>
      <c r="BR7" s="900"/>
      <c r="BS7" s="906"/>
      <c r="BT7" s="185"/>
      <c r="BU7" s="897"/>
      <c r="BV7" s="900" t="s">
        <v>757</v>
      </c>
      <c r="BW7" s="900" t="s">
        <v>756</v>
      </c>
      <c r="BX7" s="900" t="s">
        <v>758</v>
      </c>
      <c r="BY7" s="900" t="s">
        <v>759</v>
      </c>
      <c r="BZ7" s="900" t="s">
        <v>760</v>
      </c>
      <c r="CA7" s="909" t="s">
        <v>761</v>
      </c>
      <c r="CB7" s="787"/>
      <c r="CC7" s="900"/>
      <c r="CD7" s="906"/>
      <c r="CE7" s="185"/>
      <c r="CF7" s="733"/>
      <c r="CG7" s="776"/>
      <c r="CH7" s="708"/>
      <c r="CI7" s="708"/>
      <c r="CJ7" s="744"/>
      <c r="CK7" s="776"/>
      <c r="CL7" s="708"/>
      <c r="CM7" s="780"/>
      <c r="CN7" s="185"/>
      <c r="CO7" s="744"/>
      <c r="CP7" s="776"/>
      <c r="CQ7" s="708"/>
      <c r="CR7" s="780"/>
      <c r="CS7" s="733"/>
      <c r="CT7" s="776"/>
      <c r="CU7" s="708"/>
      <c r="CV7" s="780"/>
      <c r="CW7" s="185"/>
      <c r="CX7" s="733"/>
      <c r="CY7" s="776"/>
      <c r="CZ7" s="708"/>
      <c r="DA7" s="780"/>
      <c r="DB7" s="733"/>
      <c r="DC7" s="776"/>
      <c r="DD7" s="708"/>
      <c r="DE7" s="780"/>
    </row>
    <row r="8" spans="1:109" s="148" customFormat="1" ht="28.5" customHeight="1">
      <c r="A8" s="214" t="s">
        <v>108</v>
      </c>
      <c r="B8" s="814"/>
      <c r="C8" s="903"/>
      <c r="D8" s="701"/>
      <c r="E8" s="385" t="s">
        <v>494</v>
      </c>
      <c r="F8" s="709"/>
      <c r="G8" s="903"/>
      <c r="H8" s="709"/>
      <c r="I8" s="384" t="s">
        <v>494</v>
      </c>
      <c r="J8" s="214" t="s">
        <v>108</v>
      </c>
      <c r="K8" s="914"/>
      <c r="L8" s="902"/>
      <c r="M8" s="918"/>
      <c r="N8" s="386" t="s">
        <v>494</v>
      </c>
      <c r="O8" s="902"/>
      <c r="P8" s="902"/>
      <c r="Q8" s="902"/>
      <c r="R8" s="379" t="s">
        <v>494</v>
      </c>
      <c r="S8" s="914"/>
      <c r="T8" s="902"/>
      <c r="U8" s="918"/>
      <c r="V8" s="379" t="s">
        <v>494</v>
      </c>
      <c r="W8" s="214" t="s">
        <v>108</v>
      </c>
      <c r="X8" s="814"/>
      <c r="Y8" s="903"/>
      <c r="Z8" s="709"/>
      <c r="AA8" s="384" t="s">
        <v>494</v>
      </c>
      <c r="AB8" s="214" t="s">
        <v>108</v>
      </c>
      <c r="AC8" s="912"/>
      <c r="AD8" s="901"/>
      <c r="AE8" s="901"/>
      <c r="AF8" s="901"/>
      <c r="AG8" s="901"/>
      <c r="AH8" s="901"/>
      <c r="AI8" s="901"/>
      <c r="AJ8" s="902"/>
      <c r="AK8" s="901"/>
      <c r="AL8" s="379" t="s">
        <v>494</v>
      </c>
      <c r="AM8" s="214" t="s">
        <v>108</v>
      </c>
      <c r="AN8" s="912"/>
      <c r="AO8" s="901"/>
      <c r="AP8" s="901"/>
      <c r="AQ8" s="901"/>
      <c r="AR8" s="901"/>
      <c r="AS8" s="901"/>
      <c r="AT8" s="910"/>
      <c r="AU8" s="902"/>
      <c r="AV8" s="901"/>
      <c r="AW8" s="379" t="s">
        <v>494</v>
      </c>
      <c r="AX8" s="214" t="s">
        <v>108</v>
      </c>
      <c r="AY8" s="898"/>
      <c r="AZ8" s="901"/>
      <c r="BA8" s="901"/>
      <c r="BB8" s="901"/>
      <c r="BC8" s="901"/>
      <c r="BD8" s="901"/>
      <c r="BE8" s="910"/>
      <c r="BF8" s="902"/>
      <c r="BG8" s="901"/>
      <c r="BH8" s="379" t="s">
        <v>494</v>
      </c>
      <c r="BI8" s="214" t="s">
        <v>108</v>
      </c>
      <c r="BJ8" s="898"/>
      <c r="BK8" s="901"/>
      <c r="BL8" s="901"/>
      <c r="BM8" s="901"/>
      <c r="BN8" s="901"/>
      <c r="BO8" s="901"/>
      <c r="BP8" s="910"/>
      <c r="BQ8" s="902"/>
      <c r="BR8" s="901"/>
      <c r="BS8" s="379" t="s">
        <v>494</v>
      </c>
      <c r="BT8" s="214" t="s">
        <v>108</v>
      </c>
      <c r="BU8" s="898"/>
      <c r="BV8" s="901"/>
      <c r="BW8" s="901"/>
      <c r="BX8" s="901"/>
      <c r="BY8" s="901"/>
      <c r="BZ8" s="901"/>
      <c r="CA8" s="910"/>
      <c r="CB8" s="902"/>
      <c r="CC8" s="901"/>
      <c r="CD8" s="379" t="s">
        <v>494</v>
      </c>
      <c r="CE8" s="214" t="s">
        <v>108</v>
      </c>
      <c r="CF8" s="814"/>
      <c r="CG8" s="903"/>
      <c r="CH8" s="709"/>
      <c r="CI8" s="385" t="s">
        <v>494</v>
      </c>
      <c r="CJ8" s="904"/>
      <c r="CK8" s="903"/>
      <c r="CL8" s="709"/>
      <c r="CM8" s="384" t="s">
        <v>494</v>
      </c>
      <c r="CN8" s="214" t="s">
        <v>108</v>
      </c>
      <c r="CO8" s="904"/>
      <c r="CP8" s="903"/>
      <c r="CQ8" s="709"/>
      <c r="CR8" s="384" t="s">
        <v>494</v>
      </c>
      <c r="CS8" s="814"/>
      <c r="CT8" s="903"/>
      <c r="CU8" s="709"/>
      <c r="CV8" s="384" t="s">
        <v>494</v>
      </c>
      <c r="CW8" s="214" t="s">
        <v>108</v>
      </c>
      <c r="CX8" s="814"/>
      <c r="CY8" s="903"/>
      <c r="CZ8" s="709"/>
      <c r="DA8" s="384" t="s">
        <v>494</v>
      </c>
      <c r="DB8" s="814"/>
      <c r="DC8" s="903"/>
      <c r="DD8" s="709"/>
      <c r="DE8" s="384" t="s">
        <v>494</v>
      </c>
    </row>
    <row r="9" spans="1:109" s="292" customFormat="1" ht="16.5" customHeight="1">
      <c r="A9" s="306" t="s">
        <v>53</v>
      </c>
      <c r="B9" s="421">
        <v>7240</v>
      </c>
      <c r="C9" s="289">
        <f>B9-D9</f>
        <v>64</v>
      </c>
      <c r="D9" s="289">
        <v>7176</v>
      </c>
      <c r="E9" s="289">
        <v>14352</v>
      </c>
      <c r="F9" s="289">
        <v>915</v>
      </c>
      <c r="G9" s="289">
        <f>F9-H9</f>
        <v>17</v>
      </c>
      <c r="H9" s="289">
        <v>898</v>
      </c>
      <c r="I9" s="290">
        <v>1796</v>
      </c>
      <c r="J9" s="306" t="s">
        <v>53</v>
      </c>
      <c r="K9" s="421">
        <v>1781</v>
      </c>
      <c r="L9" s="289">
        <f>K9-M9</f>
        <v>26</v>
      </c>
      <c r="M9" s="289">
        <v>1755</v>
      </c>
      <c r="N9" s="289">
        <v>4212</v>
      </c>
      <c r="O9" s="289">
        <v>150</v>
      </c>
      <c r="P9" s="289">
        <f>O9-Q9</f>
        <v>0</v>
      </c>
      <c r="Q9" s="289">
        <v>150</v>
      </c>
      <c r="R9" s="290">
        <v>555</v>
      </c>
      <c r="S9" s="289">
        <f>B9+F9+K9+O9</f>
        <v>10086</v>
      </c>
      <c r="T9" s="289">
        <f>C9+G9+L9+P9</f>
        <v>107</v>
      </c>
      <c r="U9" s="289">
        <f>D9+H9+M9+Q9</f>
        <v>9979</v>
      </c>
      <c r="V9" s="289">
        <f>E9+I9+N9+R9</f>
        <v>20915</v>
      </c>
      <c r="W9" s="306" t="s">
        <v>53</v>
      </c>
      <c r="X9" s="421">
        <v>3382</v>
      </c>
      <c r="Y9" s="289">
        <f>X9-Z9</f>
        <v>28</v>
      </c>
      <c r="Z9" s="289">
        <v>3354</v>
      </c>
      <c r="AA9" s="290">
        <v>12074</v>
      </c>
      <c r="AB9" s="306" t="s">
        <v>53</v>
      </c>
      <c r="AC9" s="421">
        <v>0</v>
      </c>
      <c r="AD9" s="168">
        <v>0</v>
      </c>
      <c r="AE9" s="168">
        <v>0</v>
      </c>
      <c r="AF9" s="291">
        <v>0</v>
      </c>
      <c r="AG9" s="168">
        <v>0</v>
      </c>
      <c r="AH9" s="168">
        <v>0</v>
      </c>
      <c r="AI9" s="168">
        <v>0</v>
      </c>
      <c r="AJ9" s="289">
        <v>0</v>
      </c>
      <c r="AK9" s="289">
        <v>0</v>
      </c>
      <c r="AL9" s="290">
        <v>0</v>
      </c>
      <c r="AM9" s="306" t="s">
        <v>53</v>
      </c>
      <c r="AN9" s="171">
        <f>SUM(AO9:AT9)</f>
        <v>32</v>
      </c>
      <c r="AO9" s="168">
        <v>14</v>
      </c>
      <c r="AP9" s="168">
        <v>10</v>
      </c>
      <c r="AQ9" s="168">
        <v>8</v>
      </c>
      <c r="AR9" s="168">
        <v>0</v>
      </c>
      <c r="AS9" s="168">
        <v>0</v>
      </c>
      <c r="AT9" s="168">
        <v>0</v>
      </c>
      <c r="AU9" s="169">
        <f>AN9-AV9</f>
        <v>16</v>
      </c>
      <c r="AV9" s="169">
        <v>16</v>
      </c>
      <c r="AW9" s="170">
        <v>111</v>
      </c>
      <c r="AX9" s="306" t="s">
        <v>53</v>
      </c>
      <c r="AY9" s="171">
        <f>SUM(AZ9:BE9)</f>
        <v>57811</v>
      </c>
      <c r="AZ9" s="168">
        <v>23085</v>
      </c>
      <c r="BA9" s="168">
        <v>21620</v>
      </c>
      <c r="BB9" s="168">
        <v>13105</v>
      </c>
      <c r="BC9" s="168">
        <v>1</v>
      </c>
      <c r="BD9" s="168">
        <v>0</v>
      </c>
      <c r="BE9" s="168">
        <v>0</v>
      </c>
      <c r="BF9" s="169">
        <f>AY9-BG9</f>
        <v>660</v>
      </c>
      <c r="BG9" s="169">
        <v>57151</v>
      </c>
      <c r="BH9" s="170">
        <v>567395</v>
      </c>
      <c r="BI9" s="306" t="s">
        <v>53</v>
      </c>
      <c r="BJ9" s="171">
        <f>SUM(BK9:BP9)</f>
        <v>626</v>
      </c>
      <c r="BK9" s="168">
        <v>279</v>
      </c>
      <c r="BL9" s="168">
        <v>205</v>
      </c>
      <c r="BM9" s="168">
        <v>142</v>
      </c>
      <c r="BN9" s="168">
        <v>0</v>
      </c>
      <c r="BO9" s="168">
        <v>0</v>
      </c>
      <c r="BP9" s="168">
        <v>0</v>
      </c>
      <c r="BQ9" s="169">
        <f>BJ9-BR9</f>
        <v>2</v>
      </c>
      <c r="BR9" s="169">
        <v>624</v>
      </c>
      <c r="BS9" s="170">
        <v>2305</v>
      </c>
      <c r="BT9" s="306" t="s">
        <v>53</v>
      </c>
      <c r="BU9" s="171">
        <f>SUM(BV9:CA9)</f>
        <v>13542</v>
      </c>
      <c r="BV9" s="168">
        <v>4851</v>
      </c>
      <c r="BW9" s="168">
        <v>3975</v>
      </c>
      <c r="BX9" s="168">
        <v>4716</v>
      </c>
      <c r="BY9" s="168">
        <v>0</v>
      </c>
      <c r="BZ9" s="168">
        <v>0</v>
      </c>
      <c r="CA9" s="168">
        <v>0</v>
      </c>
      <c r="CB9" s="169">
        <f>BU9-CC9</f>
        <v>212</v>
      </c>
      <c r="CC9" s="169">
        <v>13330</v>
      </c>
      <c r="CD9" s="170">
        <v>67396</v>
      </c>
      <c r="CE9" s="306" t="s">
        <v>53</v>
      </c>
      <c r="CF9" s="421">
        <v>2</v>
      </c>
      <c r="CG9" s="289">
        <f>CF9-CH9</f>
        <v>0</v>
      </c>
      <c r="CH9" s="289">
        <v>2</v>
      </c>
      <c r="CI9" s="289">
        <v>7</v>
      </c>
      <c r="CJ9" s="291">
        <v>4387</v>
      </c>
      <c r="CK9" s="289">
        <f>CJ9-CL9</f>
        <v>52</v>
      </c>
      <c r="CL9" s="289">
        <v>4335</v>
      </c>
      <c r="CM9" s="290">
        <v>10404</v>
      </c>
      <c r="CN9" s="306" t="s">
        <v>53</v>
      </c>
      <c r="CO9" s="291">
        <v>1000</v>
      </c>
      <c r="CP9" s="289">
        <f>CO9-CQ9</f>
        <v>30</v>
      </c>
      <c r="CQ9" s="289">
        <v>970</v>
      </c>
      <c r="CR9" s="290">
        <v>5723</v>
      </c>
      <c r="CS9" s="421">
        <v>80782</v>
      </c>
      <c r="CT9" s="289">
        <f>CS9-CU9</f>
        <v>1000</v>
      </c>
      <c r="CU9" s="289">
        <v>79782</v>
      </c>
      <c r="CV9" s="290">
        <v>665415</v>
      </c>
      <c r="CW9" s="306" t="s">
        <v>53</v>
      </c>
      <c r="CX9" s="421">
        <v>3493</v>
      </c>
      <c r="CY9" s="289">
        <f>CX9-CZ9</f>
        <v>37</v>
      </c>
      <c r="CZ9" s="289">
        <v>3456</v>
      </c>
      <c r="DA9" s="290">
        <v>20736</v>
      </c>
      <c r="DB9" s="421">
        <v>94361</v>
      </c>
      <c r="DC9" s="289">
        <f>DB9-DD9</f>
        <v>1144</v>
      </c>
      <c r="DD9" s="289">
        <v>93217</v>
      </c>
      <c r="DE9" s="290">
        <v>707066</v>
      </c>
    </row>
    <row r="10" spans="1:109" s="292" customFormat="1" ht="16.5" customHeight="1">
      <c r="A10" s="303" t="s">
        <v>54</v>
      </c>
      <c r="B10" s="293">
        <v>1751</v>
      </c>
      <c r="C10" s="289">
        <f aca="true" t="shared" si="0" ref="C10:C22">B10-D10</f>
        <v>18</v>
      </c>
      <c r="D10" s="294">
        <v>1733</v>
      </c>
      <c r="E10" s="294">
        <v>3466</v>
      </c>
      <c r="F10" s="294">
        <v>243</v>
      </c>
      <c r="G10" s="289">
        <f aca="true" t="shared" si="1" ref="G10:G22">F10-H10</f>
        <v>1</v>
      </c>
      <c r="H10" s="294">
        <v>242</v>
      </c>
      <c r="I10" s="295">
        <v>484</v>
      </c>
      <c r="J10" s="303" t="s">
        <v>54</v>
      </c>
      <c r="K10" s="293">
        <v>377</v>
      </c>
      <c r="L10" s="289">
        <f aca="true" t="shared" si="2" ref="L10:L22">K10-M10</f>
        <v>0</v>
      </c>
      <c r="M10" s="294">
        <v>377</v>
      </c>
      <c r="N10" s="294">
        <v>905</v>
      </c>
      <c r="O10" s="294">
        <v>66</v>
      </c>
      <c r="P10" s="289">
        <f aca="true" t="shared" si="3" ref="P10:P22">O10-Q10</f>
        <v>0</v>
      </c>
      <c r="Q10" s="294">
        <v>66</v>
      </c>
      <c r="R10" s="295">
        <v>244</v>
      </c>
      <c r="S10" s="289">
        <f aca="true" t="shared" si="4" ref="S10:S22">B10+F10+K10+O10</f>
        <v>2437</v>
      </c>
      <c r="T10" s="289">
        <f aca="true" t="shared" si="5" ref="T10:T22">C10+G10+L10+P10</f>
        <v>19</v>
      </c>
      <c r="U10" s="289">
        <f aca="true" t="shared" si="6" ref="U10:V22">D10+H10+M10+Q10</f>
        <v>2418</v>
      </c>
      <c r="V10" s="289">
        <f t="shared" si="6"/>
        <v>5099</v>
      </c>
      <c r="W10" s="303" t="s">
        <v>54</v>
      </c>
      <c r="X10" s="293">
        <v>724</v>
      </c>
      <c r="Y10" s="289">
        <f aca="true" t="shared" si="7" ref="Y10:Y22">X10-Z10</f>
        <v>0</v>
      </c>
      <c r="Z10" s="294">
        <v>724</v>
      </c>
      <c r="AA10" s="295">
        <v>2606</v>
      </c>
      <c r="AB10" s="303" t="s">
        <v>54</v>
      </c>
      <c r="AC10" s="293">
        <v>0</v>
      </c>
      <c r="AD10" s="172">
        <v>0</v>
      </c>
      <c r="AE10" s="172">
        <v>0</v>
      </c>
      <c r="AF10" s="296">
        <v>0</v>
      </c>
      <c r="AG10" s="172">
        <v>0</v>
      </c>
      <c r="AH10" s="172">
        <v>0</v>
      </c>
      <c r="AI10" s="172">
        <v>0</v>
      </c>
      <c r="AJ10" s="294">
        <v>0</v>
      </c>
      <c r="AK10" s="294">
        <v>0</v>
      </c>
      <c r="AL10" s="295">
        <v>0</v>
      </c>
      <c r="AM10" s="303" t="s">
        <v>54</v>
      </c>
      <c r="AN10" s="171">
        <f aca="true" t="shared" si="8" ref="AN10:AN42">SUM(AO10:AT10)</f>
        <v>2</v>
      </c>
      <c r="AO10" s="172">
        <v>0</v>
      </c>
      <c r="AP10" s="172">
        <v>0</v>
      </c>
      <c r="AQ10" s="172">
        <v>2</v>
      </c>
      <c r="AR10" s="172">
        <v>0</v>
      </c>
      <c r="AS10" s="172">
        <v>0</v>
      </c>
      <c r="AT10" s="172">
        <v>0</v>
      </c>
      <c r="AU10" s="169">
        <f aca="true" t="shared" si="9" ref="AU10:AU22">AN10-AV10</f>
        <v>1</v>
      </c>
      <c r="AV10" s="173">
        <v>1</v>
      </c>
      <c r="AW10" s="174">
        <v>8</v>
      </c>
      <c r="AX10" s="303" t="s">
        <v>54</v>
      </c>
      <c r="AY10" s="171">
        <f aca="true" t="shared" si="10" ref="AY10:AY22">SUM(AZ10:BE10)</f>
        <v>12085</v>
      </c>
      <c r="AZ10" s="172">
        <v>4626</v>
      </c>
      <c r="BA10" s="172">
        <v>4844</v>
      </c>
      <c r="BB10" s="172">
        <v>2615</v>
      </c>
      <c r="BC10" s="172">
        <v>0</v>
      </c>
      <c r="BD10" s="172">
        <v>0</v>
      </c>
      <c r="BE10" s="172">
        <v>0</v>
      </c>
      <c r="BF10" s="169">
        <f aca="true" t="shared" si="11" ref="BF10:BF22">AY10-BG10</f>
        <v>194</v>
      </c>
      <c r="BG10" s="173">
        <v>11891</v>
      </c>
      <c r="BH10" s="174">
        <v>116690</v>
      </c>
      <c r="BI10" s="303" t="s">
        <v>54</v>
      </c>
      <c r="BJ10" s="171">
        <f aca="true" t="shared" si="12" ref="BJ10:BJ22">SUM(BK10:BP10)</f>
        <v>72</v>
      </c>
      <c r="BK10" s="172">
        <v>43</v>
      </c>
      <c r="BL10" s="172">
        <v>24</v>
      </c>
      <c r="BM10" s="172">
        <v>5</v>
      </c>
      <c r="BN10" s="172">
        <v>0</v>
      </c>
      <c r="BO10" s="172">
        <v>0</v>
      </c>
      <c r="BP10" s="172">
        <v>0</v>
      </c>
      <c r="BQ10" s="169">
        <f aca="true" t="shared" si="13" ref="BQ10:BQ22">BJ10-BR10</f>
        <v>0</v>
      </c>
      <c r="BR10" s="173">
        <v>72</v>
      </c>
      <c r="BS10" s="174">
        <v>258</v>
      </c>
      <c r="BT10" s="303" t="s">
        <v>54</v>
      </c>
      <c r="BU10" s="171">
        <f aca="true" t="shared" si="14" ref="BU10:BU22">SUM(BV10:CA10)</f>
        <v>5788</v>
      </c>
      <c r="BV10" s="172">
        <v>2287</v>
      </c>
      <c r="BW10" s="172">
        <v>2031</v>
      </c>
      <c r="BX10" s="172">
        <v>1470</v>
      </c>
      <c r="BY10" s="172">
        <v>0</v>
      </c>
      <c r="BZ10" s="172">
        <v>0</v>
      </c>
      <c r="CA10" s="172">
        <v>0</v>
      </c>
      <c r="CB10" s="169">
        <f aca="true" t="shared" si="15" ref="CB10:CB22">BU10-CC10</f>
        <v>81</v>
      </c>
      <c r="CC10" s="173">
        <v>5707</v>
      </c>
      <c r="CD10" s="174">
        <v>27985</v>
      </c>
      <c r="CE10" s="303" t="s">
        <v>54</v>
      </c>
      <c r="CF10" s="293">
        <v>0</v>
      </c>
      <c r="CG10" s="294">
        <f aca="true" t="shared" si="16" ref="CG10:CG42">CF10-CH10</f>
        <v>0</v>
      </c>
      <c r="CH10" s="294">
        <v>0</v>
      </c>
      <c r="CI10" s="294">
        <v>0</v>
      </c>
      <c r="CJ10" s="296">
        <v>858</v>
      </c>
      <c r="CK10" s="294">
        <f aca="true" t="shared" si="17" ref="CK10:CK42">CJ10-CL10</f>
        <v>6</v>
      </c>
      <c r="CL10" s="294">
        <v>852</v>
      </c>
      <c r="CM10" s="295">
        <v>1704</v>
      </c>
      <c r="CN10" s="303" t="s">
        <v>54</v>
      </c>
      <c r="CO10" s="296">
        <v>473</v>
      </c>
      <c r="CP10" s="294">
        <f aca="true" t="shared" si="18" ref="CP10:CP42">CO10-CQ10</f>
        <v>3</v>
      </c>
      <c r="CQ10" s="294">
        <v>470</v>
      </c>
      <c r="CR10" s="295">
        <v>2773</v>
      </c>
      <c r="CS10" s="293">
        <v>20002</v>
      </c>
      <c r="CT10" s="294">
        <f aca="true" t="shared" si="19" ref="CT10:CT22">CS10-CU10</f>
        <v>285</v>
      </c>
      <c r="CU10" s="294">
        <v>19717</v>
      </c>
      <c r="CV10" s="295">
        <v>152024</v>
      </c>
      <c r="CW10" s="303" t="s">
        <v>54</v>
      </c>
      <c r="CX10" s="293">
        <v>653</v>
      </c>
      <c r="CY10" s="294">
        <f aca="true" t="shared" si="20" ref="CY10:CY42">CX10-CZ10</f>
        <v>0</v>
      </c>
      <c r="CZ10" s="294">
        <v>653</v>
      </c>
      <c r="DA10" s="295">
        <v>3918</v>
      </c>
      <c r="DB10" s="293">
        <v>23092</v>
      </c>
      <c r="DC10" s="294">
        <f aca="true" t="shared" si="21" ref="DC10:DC22">DB10-DD10</f>
        <v>304</v>
      </c>
      <c r="DD10" s="294">
        <v>22788</v>
      </c>
      <c r="DE10" s="295">
        <v>161041</v>
      </c>
    </row>
    <row r="11" spans="1:109" s="292" customFormat="1" ht="16.5" customHeight="1">
      <c r="A11" s="303" t="s">
        <v>55</v>
      </c>
      <c r="B11" s="293">
        <v>895</v>
      </c>
      <c r="C11" s="289">
        <f t="shared" si="0"/>
        <v>8</v>
      </c>
      <c r="D11" s="294">
        <v>887</v>
      </c>
      <c r="E11" s="294">
        <v>1774</v>
      </c>
      <c r="F11" s="294">
        <v>78</v>
      </c>
      <c r="G11" s="289">
        <f t="shared" si="1"/>
        <v>0</v>
      </c>
      <c r="H11" s="294">
        <v>78</v>
      </c>
      <c r="I11" s="295">
        <v>156</v>
      </c>
      <c r="J11" s="303" t="s">
        <v>55</v>
      </c>
      <c r="K11" s="293">
        <v>178</v>
      </c>
      <c r="L11" s="289">
        <f t="shared" si="2"/>
        <v>0</v>
      </c>
      <c r="M11" s="294">
        <v>178</v>
      </c>
      <c r="N11" s="294">
        <v>427</v>
      </c>
      <c r="O11" s="294">
        <v>15</v>
      </c>
      <c r="P11" s="289">
        <f t="shared" si="3"/>
        <v>0</v>
      </c>
      <c r="Q11" s="294">
        <v>15</v>
      </c>
      <c r="R11" s="295">
        <v>56</v>
      </c>
      <c r="S11" s="289">
        <f t="shared" si="4"/>
        <v>1166</v>
      </c>
      <c r="T11" s="289">
        <f t="shared" si="5"/>
        <v>8</v>
      </c>
      <c r="U11" s="289">
        <f t="shared" si="6"/>
        <v>1158</v>
      </c>
      <c r="V11" s="289">
        <f t="shared" si="6"/>
        <v>2413</v>
      </c>
      <c r="W11" s="303" t="s">
        <v>55</v>
      </c>
      <c r="X11" s="293">
        <v>382</v>
      </c>
      <c r="Y11" s="289">
        <f t="shared" si="7"/>
        <v>0</v>
      </c>
      <c r="Z11" s="294">
        <v>382</v>
      </c>
      <c r="AA11" s="295">
        <v>1375</v>
      </c>
      <c r="AB11" s="303" t="s">
        <v>55</v>
      </c>
      <c r="AC11" s="293">
        <v>0</v>
      </c>
      <c r="AD11" s="172">
        <v>0</v>
      </c>
      <c r="AE11" s="172">
        <v>0</v>
      </c>
      <c r="AF11" s="296">
        <v>0</v>
      </c>
      <c r="AG11" s="172">
        <v>0</v>
      </c>
      <c r="AH11" s="172">
        <v>0</v>
      </c>
      <c r="AI11" s="172">
        <v>0</v>
      </c>
      <c r="AJ11" s="294">
        <v>0</v>
      </c>
      <c r="AK11" s="294">
        <v>0</v>
      </c>
      <c r="AL11" s="295">
        <v>0</v>
      </c>
      <c r="AM11" s="303" t="s">
        <v>55</v>
      </c>
      <c r="AN11" s="171">
        <f t="shared" si="8"/>
        <v>0</v>
      </c>
      <c r="AO11" s="172">
        <v>0</v>
      </c>
      <c r="AP11" s="172">
        <v>0</v>
      </c>
      <c r="AQ11" s="172">
        <v>0</v>
      </c>
      <c r="AR11" s="172">
        <v>0</v>
      </c>
      <c r="AS11" s="172">
        <v>0</v>
      </c>
      <c r="AT11" s="172">
        <v>0</v>
      </c>
      <c r="AU11" s="169">
        <f t="shared" si="9"/>
        <v>0</v>
      </c>
      <c r="AV11" s="173">
        <v>0</v>
      </c>
      <c r="AW11" s="174">
        <v>0</v>
      </c>
      <c r="AX11" s="303" t="s">
        <v>55</v>
      </c>
      <c r="AY11" s="171">
        <f t="shared" si="10"/>
        <v>8954</v>
      </c>
      <c r="AZ11" s="172">
        <v>2771</v>
      </c>
      <c r="BA11" s="172">
        <v>3908</v>
      </c>
      <c r="BB11" s="172">
        <v>2275</v>
      </c>
      <c r="BC11" s="172">
        <v>0</v>
      </c>
      <c r="BD11" s="172">
        <v>0</v>
      </c>
      <c r="BE11" s="172">
        <v>0</v>
      </c>
      <c r="BF11" s="169">
        <f t="shared" si="11"/>
        <v>193</v>
      </c>
      <c r="BG11" s="173">
        <v>8761</v>
      </c>
      <c r="BH11" s="174">
        <v>85572</v>
      </c>
      <c r="BI11" s="303" t="s">
        <v>55</v>
      </c>
      <c r="BJ11" s="171">
        <f t="shared" si="12"/>
        <v>43</v>
      </c>
      <c r="BK11" s="172">
        <v>25</v>
      </c>
      <c r="BL11" s="172">
        <v>11</v>
      </c>
      <c r="BM11" s="172">
        <v>7</v>
      </c>
      <c r="BN11" s="172">
        <v>0</v>
      </c>
      <c r="BO11" s="172">
        <v>0</v>
      </c>
      <c r="BP11" s="172">
        <v>0</v>
      </c>
      <c r="BQ11" s="169">
        <f t="shared" si="13"/>
        <v>0</v>
      </c>
      <c r="BR11" s="173">
        <v>43</v>
      </c>
      <c r="BS11" s="174">
        <v>159</v>
      </c>
      <c r="BT11" s="303" t="s">
        <v>55</v>
      </c>
      <c r="BU11" s="171">
        <f t="shared" si="14"/>
        <v>4349</v>
      </c>
      <c r="BV11" s="172">
        <v>1307</v>
      </c>
      <c r="BW11" s="172">
        <v>1730</v>
      </c>
      <c r="BX11" s="172">
        <v>1312</v>
      </c>
      <c r="BY11" s="172">
        <v>0</v>
      </c>
      <c r="BZ11" s="172">
        <v>0</v>
      </c>
      <c r="CA11" s="172">
        <v>0</v>
      </c>
      <c r="CB11" s="169">
        <f t="shared" si="15"/>
        <v>64</v>
      </c>
      <c r="CC11" s="173">
        <v>4285</v>
      </c>
      <c r="CD11" s="174">
        <v>21021</v>
      </c>
      <c r="CE11" s="303" t="s">
        <v>55</v>
      </c>
      <c r="CF11" s="293">
        <v>0</v>
      </c>
      <c r="CG11" s="294">
        <f t="shared" si="16"/>
        <v>0</v>
      </c>
      <c r="CH11" s="294">
        <v>0</v>
      </c>
      <c r="CI11" s="294">
        <v>0</v>
      </c>
      <c r="CJ11" s="296">
        <v>230</v>
      </c>
      <c r="CK11" s="294">
        <f t="shared" si="17"/>
        <v>0</v>
      </c>
      <c r="CL11" s="294">
        <v>230</v>
      </c>
      <c r="CM11" s="295">
        <v>552</v>
      </c>
      <c r="CN11" s="303" t="s">
        <v>55</v>
      </c>
      <c r="CO11" s="296">
        <v>582</v>
      </c>
      <c r="CP11" s="294">
        <f t="shared" si="18"/>
        <v>0</v>
      </c>
      <c r="CQ11" s="294">
        <v>582</v>
      </c>
      <c r="CR11" s="295">
        <v>3434</v>
      </c>
      <c r="CS11" s="293">
        <v>14540</v>
      </c>
      <c r="CT11" s="294">
        <f t="shared" si="19"/>
        <v>257</v>
      </c>
      <c r="CU11" s="294">
        <v>14283</v>
      </c>
      <c r="CV11" s="295">
        <v>112113</v>
      </c>
      <c r="CW11" s="303" t="s">
        <v>55</v>
      </c>
      <c r="CX11" s="293">
        <v>435</v>
      </c>
      <c r="CY11" s="294">
        <f t="shared" si="20"/>
        <v>0</v>
      </c>
      <c r="CZ11" s="294">
        <v>435</v>
      </c>
      <c r="DA11" s="295">
        <v>2610</v>
      </c>
      <c r="DB11" s="293">
        <v>16141</v>
      </c>
      <c r="DC11" s="294">
        <f t="shared" si="21"/>
        <v>265</v>
      </c>
      <c r="DD11" s="294">
        <v>15876</v>
      </c>
      <c r="DE11" s="295">
        <v>117136</v>
      </c>
    </row>
    <row r="12" spans="1:109" s="292" customFormat="1" ht="16.5" customHeight="1">
      <c r="A12" s="303" t="s">
        <v>56</v>
      </c>
      <c r="B12" s="293">
        <v>2762</v>
      </c>
      <c r="C12" s="289">
        <f t="shared" si="0"/>
        <v>9</v>
      </c>
      <c r="D12" s="294">
        <v>2753</v>
      </c>
      <c r="E12" s="294">
        <v>5506</v>
      </c>
      <c r="F12" s="294">
        <v>308</v>
      </c>
      <c r="G12" s="289">
        <f t="shared" si="1"/>
        <v>1</v>
      </c>
      <c r="H12" s="294">
        <v>307</v>
      </c>
      <c r="I12" s="295">
        <v>614</v>
      </c>
      <c r="J12" s="303" t="s">
        <v>56</v>
      </c>
      <c r="K12" s="293">
        <v>510</v>
      </c>
      <c r="L12" s="289">
        <f t="shared" si="2"/>
        <v>0</v>
      </c>
      <c r="M12" s="294">
        <v>510</v>
      </c>
      <c r="N12" s="294">
        <v>1224</v>
      </c>
      <c r="O12" s="294">
        <v>105</v>
      </c>
      <c r="P12" s="289">
        <f t="shared" si="3"/>
        <v>0</v>
      </c>
      <c r="Q12" s="294">
        <v>105</v>
      </c>
      <c r="R12" s="295">
        <v>389</v>
      </c>
      <c r="S12" s="289">
        <f t="shared" si="4"/>
        <v>3685</v>
      </c>
      <c r="T12" s="289">
        <f t="shared" si="5"/>
        <v>10</v>
      </c>
      <c r="U12" s="289">
        <f t="shared" si="6"/>
        <v>3675</v>
      </c>
      <c r="V12" s="289">
        <f t="shared" si="6"/>
        <v>7733</v>
      </c>
      <c r="W12" s="303" t="s">
        <v>56</v>
      </c>
      <c r="X12" s="293">
        <v>1368</v>
      </c>
      <c r="Y12" s="289">
        <f t="shared" si="7"/>
        <v>1</v>
      </c>
      <c r="Z12" s="294">
        <v>1367</v>
      </c>
      <c r="AA12" s="295">
        <v>4921</v>
      </c>
      <c r="AB12" s="303" t="s">
        <v>56</v>
      </c>
      <c r="AC12" s="293">
        <v>2</v>
      </c>
      <c r="AD12" s="172">
        <v>0</v>
      </c>
      <c r="AE12" s="172">
        <v>0</v>
      </c>
      <c r="AF12" s="296">
        <v>2</v>
      </c>
      <c r="AG12" s="172">
        <v>0</v>
      </c>
      <c r="AH12" s="172">
        <v>0</v>
      </c>
      <c r="AI12" s="172">
        <v>0</v>
      </c>
      <c r="AJ12" s="294">
        <v>0</v>
      </c>
      <c r="AK12" s="294">
        <v>2</v>
      </c>
      <c r="AL12" s="295">
        <v>9</v>
      </c>
      <c r="AM12" s="303" t="s">
        <v>56</v>
      </c>
      <c r="AN12" s="171">
        <f t="shared" si="8"/>
        <v>3</v>
      </c>
      <c r="AO12" s="172">
        <v>1</v>
      </c>
      <c r="AP12" s="172">
        <v>2</v>
      </c>
      <c r="AQ12" s="172">
        <v>0</v>
      </c>
      <c r="AR12" s="172">
        <v>0</v>
      </c>
      <c r="AS12" s="172">
        <v>0</v>
      </c>
      <c r="AT12" s="172">
        <v>0</v>
      </c>
      <c r="AU12" s="169">
        <f t="shared" si="9"/>
        <v>1</v>
      </c>
      <c r="AV12" s="173">
        <v>2</v>
      </c>
      <c r="AW12" s="174">
        <v>12</v>
      </c>
      <c r="AX12" s="303" t="s">
        <v>56</v>
      </c>
      <c r="AY12" s="171">
        <f t="shared" si="10"/>
        <v>27205</v>
      </c>
      <c r="AZ12" s="172">
        <v>10323</v>
      </c>
      <c r="BA12" s="172">
        <v>10284</v>
      </c>
      <c r="BB12" s="172">
        <v>6597</v>
      </c>
      <c r="BC12" s="172">
        <v>1</v>
      </c>
      <c r="BD12" s="172">
        <v>0</v>
      </c>
      <c r="BE12" s="172">
        <v>0</v>
      </c>
      <c r="BF12" s="169">
        <f t="shared" si="11"/>
        <v>342</v>
      </c>
      <c r="BG12" s="173">
        <v>26863</v>
      </c>
      <c r="BH12" s="174">
        <v>267113</v>
      </c>
      <c r="BI12" s="303" t="s">
        <v>56</v>
      </c>
      <c r="BJ12" s="171">
        <f t="shared" si="12"/>
        <v>190</v>
      </c>
      <c r="BK12" s="172">
        <v>97</v>
      </c>
      <c r="BL12" s="172">
        <v>46</v>
      </c>
      <c r="BM12" s="172">
        <v>47</v>
      </c>
      <c r="BN12" s="172">
        <v>0</v>
      </c>
      <c r="BO12" s="172">
        <v>0</v>
      </c>
      <c r="BP12" s="172">
        <v>0</v>
      </c>
      <c r="BQ12" s="169">
        <f t="shared" si="13"/>
        <v>2</v>
      </c>
      <c r="BR12" s="173">
        <v>188</v>
      </c>
      <c r="BS12" s="174">
        <v>710</v>
      </c>
      <c r="BT12" s="303" t="s">
        <v>56</v>
      </c>
      <c r="BU12" s="171">
        <f t="shared" si="14"/>
        <v>11239</v>
      </c>
      <c r="BV12" s="172">
        <v>3156</v>
      </c>
      <c r="BW12" s="172">
        <v>2971</v>
      </c>
      <c r="BX12" s="172">
        <v>5112</v>
      </c>
      <c r="BY12" s="172">
        <v>0</v>
      </c>
      <c r="BZ12" s="172">
        <v>0</v>
      </c>
      <c r="CA12" s="172">
        <v>0</v>
      </c>
      <c r="CB12" s="169">
        <f t="shared" si="15"/>
        <v>100</v>
      </c>
      <c r="CC12" s="173">
        <v>11139</v>
      </c>
      <c r="CD12" s="174">
        <v>57836</v>
      </c>
      <c r="CE12" s="303" t="s">
        <v>56</v>
      </c>
      <c r="CF12" s="293">
        <v>2</v>
      </c>
      <c r="CG12" s="294">
        <f>CF12-CH12</f>
        <v>1</v>
      </c>
      <c r="CH12" s="294">
        <v>1</v>
      </c>
      <c r="CI12" s="294">
        <v>3</v>
      </c>
      <c r="CJ12" s="296">
        <v>7330</v>
      </c>
      <c r="CK12" s="294">
        <f t="shared" si="17"/>
        <v>19</v>
      </c>
      <c r="CL12" s="294">
        <v>7311</v>
      </c>
      <c r="CM12" s="295">
        <v>14622</v>
      </c>
      <c r="CN12" s="303" t="s">
        <v>56</v>
      </c>
      <c r="CO12" s="296">
        <v>621</v>
      </c>
      <c r="CP12" s="294">
        <f t="shared" si="18"/>
        <v>13</v>
      </c>
      <c r="CQ12" s="294">
        <v>608</v>
      </c>
      <c r="CR12" s="295">
        <v>3587</v>
      </c>
      <c r="CS12" s="293">
        <v>47960</v>
      </c>
      <c r="CT12" s="294">
        <f t="shared" si="19"/>
        <v>479</v>
      </c>
      <c r="CU12" s="294">
        <v>47481</v>
      </c>
      <c r="CV12" s="295">
        <v>348813</v>
      </c>
      <c r="CW12" s="303" t="s">
        <v>56</v>
      </c>
      <c r="CX12" s="293">
        <v>1311</v>
      </c>
      <c r="CY12" s="294">
        <f t="shared" si="20"/>
        <v>0</v>
      </c>
      <c r="CZ12" s="294">
        <v>1311</v>
      </c>
      <c r="DA12" s="295">
        <v>7866</v>
      </c>
      <c r="DB12" s="293">
        <v>52956</v>
      </c>
      <c r="DC12" s="294">
        <f t="shared" si="21"/>
        <v>489</v>
      </c>
      <c r="DD12" s="294">
        <v>52467</v>
      </c>
      <c r="DE12" s="295">
        <v>364412</v>
      </c>
    </row>
    <row r="13" spans="1:109" s="292" customFormat="1" ht="16.5" customHeight="1">
      <c r="A13" s="303" t="s">
        <v>57</v>
      </c>
      <c r="B13" s="293">
        <v>1761</v>
      </c>
      <c r="C13" s="289">
        <f t="shared" si="0"/>
        <v>20</v>
      </c>
      <c r="D13" s="294">
        <v>1741</v>
      </c>
      <c r="E13" s="294">
        <v>3482</v>
      </c>
      <c r="F13" s="294">
        <v>308</v>
      </c>
      <c r="G13" s="289">
        <f t="shared" si="1"/>
        <v>0</v>
      </c>
      <c r="H13" s="294">
        <v>308</v>
      </c>
      <c r="I13" s="295">
        <v>616</v>
      </c>
      <c r="J13" s="303" t="s">
        <v>57</v>
      </c>
      <c r="K13" s="293">
        <v>445</v>
      </c>
      <c r="L13" s="289">
        <f t="shared" si="2"/>
        <v>0</v>
      </c>
      <c r="M13" s="294">
        <v>445</v>
      </c>
      <c r="N13" s="294">
        <v>1068</v>
      </c>
      <c r="O13" s="294">
        <v>77</v>
      </c>
      <c r="P13" s="289">
        <f t="shared" si="3"/>
        <v>3</v>
      </c>
      <c r="Q13" s="294">
        <v>74</v>
      </c>
      <c r="R13" s="295">
        <v>274</v>
      </c>
      <c r="S13" s="289">
        <f t="shared" si="4"/>
        <v>2591</v>
      </c>
      <c r="T13" s="289">
        <f t="shared" si="5"/>
        <v>23</v>
      </c>
      <c r="U13" s="289">
        <f t="shared" si="6"/>
        <v>2568</v>
      </c>
      <c r="V13" s="289">
        <f t="shared" si="6"/>
        <v>5440</v>
      </c>
      <c r="W13" s="303" t="s">
        <v>57</v>
      </c>
      <c r="X13" s="293">
        <v>1348</v>
      </c>
      <c r="Y13" s="289">
        <f t="shared" si="7"/>
        <v>2</v>
      </c>
      <c r="Z13" s="294">
        <v>1346</v>
      </c>
      <c r="AA13" s="295">
        <v>4846</v>
      </c>
      <c r="AB13" s="303" t="s">
        <v>57</v>
      </c>
      <c r="AC13" s="293">
        <v>1</v>
      </c>
      <c r="AD13" s="172">
        <v>0</v>
      </c>
      <c r="AE13" s="172">
        <v>0</v>
      </c>
      <c r="AF13" s="296">
        <v>1</v>
      </c>
      <c r="AG13" s="172">
        <v>0</v>
      </c>
      <c r="AH13" s="172">
        <v>0</v>
      </c>
      <c r="AI13" s="172">
        <v>0</v>
      </c>
      <c r="AJ13" s="294">
        <v>0</v>
      </c>
      <c r="AK13" s="294">
        <v>1</v>
      </c>
      <c r="AL13" s="295">
        <v>5</v>
      </c>
      <c r="AM13" s="303" t="s">
        <v>57</v>
      </c>
      <c r="AN13" s="171">
        <f t="shared" si="8"/>
        <v>2</v>
      </c>
      <c r="AO13" s="172">
        <v>0</v>
      </c>
      <c r="AP13" s="172">
        <v>2</v>
      </c>
      <c r="AQ13" s="172">
        <v>0</v>
      </c>
      <c r="AR13" s="172">
        <v>0</v>
      </c>
      <c r="AS13" s="172">
        <v>0</v>
      </c>
      <c r="AT13" s="172">
        <v>0</v>
      </c>
      <c r="AU13" s="169">
        <f t="shared" si="9"/>
        <v>0</v>
      </c>
      <c r="AV13" s="173">
        <v>2</v>
      </c>
      <c r="AW13" s="174">
        <v>11</v>
      </c>
      <c r="AX13" s="303" t="s">
        <v>57</v>
      </c>
      <c r="AY13" s="171">
        <f t="shared" si="10"/>
        <v>26984</v>
      </c>
      <c r="AZ13" s="172">
        <v>11009</v>
      </c>
      <c r="BA13" s="172">
        <v>9779</v>
      </c>
      <c r="BB13" s="172">
        <v>6196</v>
      </c>
      <c r="BC13" s="172">
        <v>0</v>
      </c>
      <c r="BD13" s="172">
        <v>0</v>
      </c>
      <c r="BE13" s="172">
        <v>0</v>
      </c>
      <c r="BF13" s="169">
        <f t="shared" si="11"/>
        <v>378</v>
      </c>
      <c r="BG13" s="173">
        <v>26606</v>
      </c>
      <c r="BH13" s="174">
        <v>265361</v>
      </c>
      <c r="BI13" s="303" t="s">
        <v>57</v>
      </c>
      <c r="BJ13" s="171">
        <f t="shared" si="12"/>
        <v>170</v>
      </c>
      <c r="BK13" s="172">
        <v>88</v>
      </c>
      <c r="BL13" s="172">
        <v>49</v>
      </c>
      <c r="BM13" s="172">
        <v>33</v>
      </c>
      <c r="BN13" s="172">
        <v>0</v>
      </c>
      <c r="BO13" s="172">
        <v>0</v>
      </c>
      <c r="BP13" s="172">
        <v>0</v>
      </c>
      <c r="BQ13" s="169">
        <f t="shared" si="13"/>
        <v>0</v>
      </c>
      <c r="BR13" s="173">
        <v>170</v>
      </c>
      <c r="BS13" s="174">
        <v>630</v>
      </c>
      <c r="BT13" s="303" t="s">
        <v>57</v>
      </c>
      <c r="BU13" s="171">
        <f t="shared" si="14"/>
        <v>8161</v>
      </c>
      <c r="BV13" s="172">
        <v>2494</v>
      </c>
      <c r="BW13" s="172">
        <v>2095</v>
      </c>
      <c r="BX13" s="172">
        <v>3572</v>
      </c>
      <c r="BY13" s="172">
        <v>0</v>
      </c>
      <c r="BZ13" s="172">
        <v>0</v>
      </c>
      <c r="CA13" s="172">
        <v>0</v>
      </c>
      <c r="CB13" s="169">
        <f t="shared" si="15"/>
        <v>134</v>
      </c>
      <c r="CC13" s="173">
        <v>8027</v>
      </c>
      <c r="CD13" s="174">
        <v>41619</v>
      </c>
      <c r="CE13" s="303" t="s">
        <v>57</v>
      </c>
      <c r="CF13" s="293">
        <v>0</v>
      </c>
      <c r="CG13" s="294">
        <f t="shared" si="16"/>
        <v>0</v>
      </c>
      <c r="CH13" s="294">
        <v>0</v>
      </c>
      <c r="CI13" s="294">
        <v>0</v>
      </c>
      <c r="CJ13" s="296">
        <v>3786</v>
      </c>
      <c r="CK13" s="294">
        <f t="shared" si="17"/>
        <v>33</v>
      </c>
      <c r="CL13" s="294">
        <v>3753</v>
      </c>
      <c r="CM13" s="295">
        <v>7506</v>
      </c>
      <c r="CN13" s="303" t="s">
        <v>57</v>
      </c>
      <c r="CO13" s="296">
        <v>665</v>
      </c>
      <c r="CP13" s="294">
        <f t="shared" si="18"/>
        <v>46</v>
      </c>
      <c r="CQ13" s="294">
        <v>619</v>
      </c>
      <c r="CR13" s="295">
        <v>3652</v>
      </c>
      <c r="CS13" s="293">
        <v>41117</v>
      </c>
      <c r="CT13" s="294">
        <f t="shared" si="19"/>
        <v>593</v>
      </c>
      <c r="CU13" s="294">
        <v>40524</v>
      </c>
      <c r="CV13" s="295">
        <v>323630</v>
      </c>
      <c r="CW13" s="303" t="s">
        <v>57</v>
      </c>
      <c r="CX13" s="293">
        <v>1368</v>
      </c>
      <c r="CY13" s="294">
        <f t="shared" si="20"/>
        <v>2</v>
      </c>
      <c r="CZ13" s="294">
        <v>1366</v>
      </c>
      <c r="DA13" s="295">
        <v>8196</v>
      </c>
      <c r="DB13" s="293">
        <v>45076</v>
      </c>
      <c r="DC13" s="294">
        <f t="shared" si="21"/>
        <v>618</v>
      </c>
      <c r="DD13" s="294">
        <v>44458</v>
      </c>
      <c r="DE13" s="295">
        <v>337266</v>
      </c>
    </row>
    <row r="14" spans="1:109" s="292" customFormat="1" ht="16.5" customHeight="1">
      <c r="A14" s="303" t="s">
        <v>58</v>
      </c>
      <c r="B14" s="293">
        <v>1072</v>
      </c>
      <c r="C14" s="289">
        <f t="shared" si="0"/>
        <v>5</v>
      </c>
      <c r="D14" s="294">
        <v>1067</v>
      </c>
      <c r="E14" s="294">
        <v>2134</v>
      </c>
      <c r="F14" s="294">
        <v>174</v>
      </c>
      <c r="G14" s="289">
        <f t="shared" si="1"/>
        <v>0</v>
      </c>
      <c r="H14" s="294">
        <v>174</v>
      </c>
      <c r="I14" s="295">
        <v>348</v>
      </c>
      <c r="J14" s="303" t="s">
        <v>58</v>
      </c>
      <c r="K14" s="293">
        <v>165</v>
      </c>
      <c r="L14" s="289">
        <f t="shared" si="2"/>
        <v>0</v>
      </c>
      <c r="M14" s="294">
        <v>165</v>
      </c>
      <c r="N14" s="294">
        <v>396</v>
      </c>
      <c r="O14" s="294">
        <v>34</v>
      </c>
      <c r="P14" s="289">
        <f t="shared" si="3"/>
        <v>0</v>
      </c>
      <c r="Q14" s="294">
        <v>34</v>
      </c>
      <c r="R14" s="295">
        <v>126</v>
      </c>
      <c r="S14" s="289">
        <f t="shared" si="4"/>
        <v>1445</v>
      </c>
      <c r="T14" s="289">
        <f t="shared" si="5"/>
        <v>5</v>
      </c>
      <c r="U14" s="289">
        <f t="shared" si="6"/>
        <v>1440</v>
      </c>
      <c r="V14" s="289">
        <f t="shared" si="6"/>
        <v>3004</v>
      </c>
      <c r="W14" s="303" t="s">
        <v>58</v>
      </c>
      <c r="X14" s="293">
        <v>474</v>
      </c>
      <c r="Y14" s="289">
        <f t="shared" si="7"/>
        <v>1</v>
      </c>
      <c r="Z14" s="294">
        <v>473</v>
      </c>
      <c r="AA14" s="295">
        <v>1703</v>
      </c>
      <c r="AB14" s="303" t="s">
        <v>58</v>
      </c>
      <c r="AC14" s="293">
        <v>0</v>
      </c>
      <c r="AD14" s="172">
        <v>0</v>
      </c>
      <c r="AE14" s="172">
        <v>0</v>
      </c>
      <c r="AF14" s="296">
        <v>0</v>
      </c>
      <c r="AG14" s="172">
        <v>0</v>
      </c>
      <c r="AH14" s="172">
        <v>0</v>
      </c>
      <c r="AI14" s="172">
        <v>0</v>
      </c>
      <c r="AJ14" s="294">
        <v>0</v>
      </c>
      <c r="AK14" s="294">
        <v>0</v>
      </c>
      <c r="AL14" s="295">
        <v>0</v>
      </c>
      <c r="AM14" s="303" t="s">
        <v>58</v>
      </c>
      <c r="AN14" s="171">
        <f t="shared" si="8"/>
        <v>3</v>
      </c>
      <c r="AO14" s="172">
        <v>1</v>
      </c>
      <c r="AP14" s="172">
        <v>0</v>
      </c>
      <c r="AQ14" s="172">
        <v>2</v>
      </c>
      <c r="AR14" s="172">
        <v>0</v>
      </c>
      <c r="AS14" s="172">
        <v>0</v>
      </c>
      <c r="AT14" s="172">
        <v>0</v>
      </c>
      <c r="AU14" s="169">
        <f t="shared" si="9"/>
        <v>3</v>
      </c>
      <c r="AV14" s="173">
        <v>0</v>
      </c>
      <c r="AW14" s="174">
        <v>0</v>
      </c>
      <c r="AX14" s="303" t="s">
        <v>58</v>
      </c>
      <c r="AY14" s="171">
        <f t="shared" si="10"/>
        <v>8890</v>
      </c>
      <c r="AZ14" s="172">
        <v>2973</v>
      </c>
      <c r="BA14" s="172">
        <v>3413</v>
      </c>
      <c r="BB14" s="172">
        <v>2504</v>
      </c>
      <c r="BC14" s="172">
        <v>0</v>
      </c>
      <c r="BD14" s="172">
        <v>0</v>
      </c>
      <c r="BE14" s="172">
        <v>0</v>
      </c>
      <c r="BF14" s="169">
        <f t="shared" si="11"/>
        <v>164</v>
      </c>
      <c r="BG14" s="173">
        <v>8726</v>
      </c>
      <c r="BH14" s="174">
        <v>87290</v>
      </c>
      <c r="BI14" s="303" t="s">
        <v>58</v>
      </c>
      <c r="BJ14" s="171">
        <f t="shared" si="12"/>
        <v>75</v>
      </c>
      <c r="BK14" s="172">
        <v>48</v>
      </c>
      <c r="BL14" s="172">
        <v>16</v>
      </c>
      <c r="BM14" s="172">
        <v>11</v>
      </c>
      <c r="BN14" s="172">
        <v>0</v>
      </c>
      <c r="BO14" s="172">
        <v>0</v>
      </c>
      <c r="BP14" s="172">
        <v>0</v>
      </c>
      <c r="BQ14" s="169">
        <f t="shared" si="13"/>
        <v>0</v>
      </c>
      <c r="BR14" s="173">
        <v>75</v>
      </c>
      <c r="BS14" s="174">
        <v>279</v>
      </c>
      <c r="BT14" s="303" t="s">
        <v>58</v>
      </c>
      <c r="BU14" s="171">
        <f t="shared" si="14"/>
        <v>4543</v>
      </c>
      <c r="BV14" s="172">
        <v>1524</v>
      </c>
      <c r="BW14" s="172">
        <v>1433</v>
      </c>
      <c r="BX14" s="172">
        <v>1586</v>
      </c>
      <c r="BY14" s="172">
        <v>0</v>
      </c>
      <c r="BZ14" s="172">
        <v>0</v>
      </c>
      <c r="CA14" s="172">
        <v>0</v>
      </c>
      <c r="CB14" s="169">
        <f t="shared" si="15"/>
        <v>65</v>
      </c>
      <c r="CC14" s="173">
        <v>4478</v>
      </c>
      <c r="CD14" s="174">
        <v>22549</v>
      </c>
      <c r="CE14" s="303" t="s">
        <v>58</v>
      </c>
      <c r="CF14" s="293">
        <v>1</v>
      </c>
      <c r="CG14" s="294">
        <f t="shared" si="16"/>
        <v>1</v>
      </c>
      <c r="CH14" s="294">
        <v>0</v>
      </c>
      <c r="CI14" s="294">
        <v>0</v>
      </c>
      <c r="CJ14" s="296">
        <v>726</v>
      </c>
      <c r="CK14" s="294">
        <f t="shared" si="17"/>
        <v>10</v>
      </c>
      <c r="CL14" s="294">
        <v>716</v>
      </c>
      <c r="CM14" s="295">
        <v>1718</v>
      </c>
      <c r="CN14" s="303" t="s">
        <v>58</v>
      </c>
      <c r="CO14" s="296">
        <v>310</v>
      </c>
      <c r="CP14" s="294">
        <f t="shared" si="18"/>
        <v>10</v>
      </c>
      <c r="CQ14" s="294">
        <v>300</v>
      </c>
      <c r="CR14" s="295">
        <v>1770</v>
      </c>
      <c r="CS14" s="293">
        <v>15022</v>
      </c>
      <c r="CT14" s="294">
        <f t="shared" si="19"/>
        <v>254</v>
      </c>
      <c r="CU14" s="294">
        <v>14768</v>
      </c>
      <c r="CV14" s="295">
        <v>115309</v>
      </c>
      <c r="CW14" s="303" t="s">
        <v>58</v>
      </c>
      <c r="CX14" s="293">
        <v>440</v>
      </c>
      <c r="CY14" s="294">
        <f t="shared" si="20"/>
        <v>0</v>
      </c>
      <c r="CZ14" s="294">
        <v>440</v>
      </c>
      <c r="DA14" s="295">
        <v>2640</v>
      </c>
      <c r="DB14" s="293">
        <v>16907</v>
      </c>
      <c r="DC14" s="294">
        <f t="shared" si="21"/>
        <v>259</v>
      </c>
      <c r="DD14" s="294">
        <v>16648</v>
      </c>
      <c r="DE14" s="295">
        <v>120953</v>
      </c>
    </row>
    <row r="15" spans="1:109" s="292" customFormat="1" ht="16.5" customHeight="1">
      <c r="A15" s="303" t="s">
        <v>59</v>
      </c>
      <c r="B15" s="293">
        <v>1021</v>
      </c>
      <c r="C15" s="289">
        <f t="shared" si="0"/>
        <v>3</v>
      </c>
      <c r="D15" s="294">
        <v>1018</v>
      </c>
      <c r="E15" s="294">
        <v>2036</v>
      </c>
      <c r="F15" s="294">
        <v>105</v>
      </c>
      <c r="G15" s="289">
        <f t="shared" si="1"/>
        <v>1</v>
      </c>
      <c r="H15" s="294">
        <v>104</v>
      </c>
      <c r="I15" s="295">
        <v>208</v>
      </c>
      <c r="J15" s="303" t="s">
        <v>59</v>
      </c>
      <c r="K15" s="293">
        <v>119</v>
      </c>
      <c r="L15" s="289">
        <f t="shared" si="2"/>
        <v>0</v>
      </c>
      <c r="M15" s="294">
        <v>119</v>
      </c>
      <c r="N15" s="294">
        <v>286</v>
      </c>
      <c r="O15" s="294">
        <v>31</v>
      </c>
      <c r="P15" s="289">
        <f t="shared" si="3"/>
        <v>0</v>
      </c>
      <c r="Q15" s="294">
        <v>31</v>
      </c>
      <c r="R15" s="295">
        <v>115</v>
      </c>
      <c r="S15" s="289">
        <f t="shared" si="4"/>
        <v>1276</v>
      </c>
      <c r="T15" s="289">
        <f t="shared" si="5"/>
        <v>4</v>
      </c>
      <c r="U15" s="289">
        <f t="shared" si="6"/>
        <v>1272</v>
      </c>
      <c r="V15" s="289">
        <f t="shared" si="6"/>
        <v>2645</v>
      </c>
      <c r="W15" s="303" t="s">
        <v>59</v>
      </c>
      <c r="X15" s="293">
        <v>319</v>
      </c>
      <c r="Y15" s="289">
        <f t="shared" si="7"/>
        <v>0</v>
      </c>
      <c r="Z15" s="294">
        <v>319</v>
      </c>
      <c r="AA15" s="295">
        <v>1148</v>
      </c>
      <c r="AB15" s="303" t="s">
        <v>59</v>
      </c>
      <c r="AC15" s="293">
        <v>0</v>
      </c>
      <c r="AD15" s="172">
        <v>0</v>
      </c>
      <c r="AE15" s="172">
        <v>0</v>
      </c>
      <c r="AF15" s="296">
        <v>0</v>
      </c>
      <c r="AG15" s="172">
        <v>0</v>
      </c>
      <c r="AH15" s="172">
        <v>0</v>
      </c>
      <c r="AI15" s="172">
        <v>0</v>
      </c>
      <c r="AJ15" s="294">
        <v>0</v>
      </c>
      <c r="AK15" s="294">
        <v>0</v>
      </c>
      <c r="AL15" s="295">
        <v>0</v>
      </c>
      <c r="AM15" s="303" t="s">
        <v>59</v>
      </c>
      <c r="AN15" s="171">
        <f t="shared" si="8"/>
        <v>1</v>
      </c>
      <c r="AO15" s="172">
        <v>0</v>
      </c>
      <c r="AP15" s="172">
        <v>0</v>
      </c>
      <c r="AQ15" s="172">
        <v>1</v>
      </c>
      <c r="AR15" s="172">
        <v>0</v>
      </c>
      <c r="AS15" s="172">
        <v>0</v>
      </c>
      <c r="AT15" s="172">
        <v>0</v>
      </c>
      <c r="AU15" s="169">
        <f t="shared" si="9"/>
        <v>0</v>
      </c>
      <c r="AV15" s="173">
        <v>1</v>
      </c>
      <c r="AW15" s="174">
        <v>8</v>
      </c>
      <c r="AX15" s="303" t="s">
        <v>59</v>
      </c>
      <c r="AY15" s="171">
        <f t="shared" si="10"/>
        <v>6558</v>
      </c>
      <c r="AZ15" s="172">
        <v>2248</v>
      </c>
      <c r="BA15" s="172">
        <v>2603</v>
      </c>
      <c r="BB15" s="172">
        <v>1707</v>
      </c>
      <c r="BC15" s="172">
        <v>0</v>
      </c>
      <c r="BD15" s="172">
        <v>0</v>
      </c>
      <c r="BE15" s="172">
        <v>0</v>
      </c>
      <c r="BF15" s="169">
        <f t="shared" si="11"/>
        <v>118</v>
      </c>
      <c r="BG15" s="173">
        <v>6440</v>
      </c>
      <c r="BH15" s="174">
        <v>63912</v>
      </c>
      <c r="BI15" s="303" t="s">
        <v>59</v>
      </c>
      <c r="BJ15" s="171">
        <f t="shared" si="12"/>
        <v>49</v>
      </c>
      <c r="BK15" s="172">
        <v>23</v>
      </c>
      <c r="BL15" s="172">
        <v>17</v>
      </c>
      <c r="BM15" s="172">
        <v>9</v>
      </c>
      <c r="BN15" s="172">
        <v>0</v>
      </c>
      <c r="BO15" s="172">
        <v>0</v>
      </c>
      <c r="BP15" s="172">
        <v>0</v>
      </c>
      <c r="BQ15" s="169">
        <f t="shared" si="13"/>
        <v>0</v>
      </c>
      <c r="BR15" s="173">
        <v>49</v>
      </c>
      <c r="BS15" s="174">
        <v>179</v>
      </c>
      <c r="BT15" s="303" t="s">
        <v>59</v>
      </c>
      <c r="BU15" s="171">
        <f t="shared" si="14"/>
        <v>4117</v>
      </c>
      <c r="BV15" s="172">
        <v>1168</v>
      </c>
      <c r="BW15" s="172">
        <v>1308</v>
      </c>
      <c r="BX15" s="172">
        <v>1641</v>
      </c>
      <c r="BY15" s="172">
        <v>0</v>
      </c>
      <c r="BZ15" s="172">
        <v>0</v>
      </c>
      <c r="CA15" s="172">
        <v>0</v>
      </c>
      <c r="CB15" s="169">
        <f t="shared" si="15"/>
        <v>45</v>
      </c>
      <c r="CC15" s="173">
        <v>4072</v>
      </c>
      <c r="CD15" s="174">
        <v>20688</v>
      </c>
      <c r="CE15" s="303" t="s">
        <v>59</v>
      </c>
      <c r="CF15" s="293">
        <v>0</v>
      </c>
      <c r="CG15" s="294">
        <f t="shared" si="16"/>
        <v>0</v>
      </c>
      <c r="CH15" s="294">
        <v>0</v>
      </c>
      <c r="CI15" s="294">
        <v>0</v>
      </c>
      <c r="CJ15" s="296">
        <v>3285</v>
      </c>
      <c r="CK15" s="294">
        <f t="shared" si="17"/>
        <v>16</v>
      </c>
      <c r="CL15" s="294">
        <v>3269</v>
      </c>
      <c r="CM15" s="295">
        <v>7846</v>
      </c>
      <c r="CN15" s="303" t="s">
        <v>59</v>
      </c>
      <c r="CO15" s="296">
        <v>196</v>
      </c>
      <c r="CP15" s="294">
        <f t="shared" si="18"/>
        <v>11</v>
      </c>
      <c r="CQ15" s="294">
        <v>185</v>
      </c>
      <c r="CR15" s="295">
        <v>1092</v>
      </c>
      <c r="CS15" s="293">
        <v>14525</v>
      </c>
      <c r="CT15" s="294">
        <f t="shared" si="19"/>
        <v>190</v>
      </c>
      <c r="CU15" s="294">
        <v>14335</v>
      </c>
      <c r="CV15" s="295">
        <v>94873</v>
      </c>
      <c r="CW15" s="303" t="s">
        <v>59</v>
      </c>
      <c r="CX15" s="293">
        <v>317</v>
      </c>
      <c r="CY15" s="294">
        <f t="shared" si="20"/>
        <v>0</v>
      </c>
      <c r="CZ15" s="294">
        <v>317</v>
      </c>
      <c r="DA15" s="295">
        <v>1902</v>
      </c>
      <c r="DB15" s="293">
        <v>16118</v>
      </c>
      <c r="DC15" s="294">
        <f t="shared" si="21"/>
        <v>194</v>
      </c>
      <c r="DD15" s="294">
        <v>15924</v>
      </c>
      <c r="DE15" s="295">
        <v>99420</v>
      </c>
    </row>
    <row r="16" spans="1:109" s="292" customFormat="1" ht="16.5" customHeight="1">
      <c r="A16" s="303" t="s">
        <v>60</v>
      </c>
      <c r="B16" s="293">
        <v>3787</v>
      </c>
      <c r="C16" s="289">
        <f t="shared" si="0"/>
        <v>10</v>
      </c>
      <c r="D16" s="294">
        <v>3777</v>
      </c>
      <c r="E16" s="294">
        <v>7554</v>
      </c>
      <c r="F16" s="294">
        <v>431</v>
      </c>
      <c r="G16" s="289">
        <f t="shared" si="1"/>
        <v>1</v>
      </c>
      <c r="H16" s="294">
        <v>430</v>
      </c>
      <c r="I16" s="295">
        <v>860</v>
      </c>
      <c r="J16" s="303" t="s">
        <v>60</v>
      </c>
      <c r="K16" s="293">
        <v>708</v>
      </c>
      <c r="L16" s="289">
        <f t="shared" si="2"/>
        <v>5</v>
      </c>
      <c r="M16" s="294">
        <v>703</v>
      </c>
      <c r="N16" s="294">
        <v>1687</v>
      </c>
      <c r="O16" s="294">
        <v>128</v>
      </c>
      <c r="P16" s="289">
        <f t="shared" si="3"/>
        <v>0</v>
      </c>
      <c r="Q16" s="294">
        <v>128</v>
      </c>
      <c r="R16" s="295">
        <v>474</v>
      </c>
      <c r="S16" s="289">
        <f t="shared" si="4"/>
        <v>5054</v>
      </c>
      <c r="T16" s="289">
        <f t="shared" si="5"/>
        <v>16</v>
      </c>
      <c r="U16" s="289">
        <f t="shared" si="6"/>
        <v>5038</v>
      </c>
      <c r="V16" s="289">
        <f t="shared" si="6"/>
        <v>10575</v>
      </c>
      <c r="W16" s="303" t="s">
        <v>60</v>
      </c>
      <c r="X16" s="293">
        <v>1662</v>
      </c>
      <c r="Y16" s="289">
        <f t="shared" si="7"/>
        <v>0</v>
      </c>
      <c r="Z16" s="294">
        <v>1662</v>
      </c>
      <c r="AA16" s="295">
        <v>5983</v>
      </c>
      <c r="AB16" s="303" t="s">
        <v>60</v>
      </c>
      <c r="AC16" s="293">
        <v>1</v>
      </c>
      <c r="AD16" s="172">
        <v>0</v>
      </c>
      <c r="AE16" s="172">
        <v>0</v>
      </c>
      <c r="AF16" s="296">
        <v>1</v>
      </c>
      <c r="AG16" s="172">
        <v>0</v>
      </c>
      <c r="AH16" s="172">
        <v>0</v>
      </c>
      <c r="AI16" s="172">
        <v>0</v>
      </c>
      <c r="AJ16" s="294">
        <v>0</v>
      </c>
      <c r="AK16" s="294">
        <v>1</v>
      </c>
      <c r="AL16" s="295">
        <v>5</v>
      </c>
      <c r="AM16" s="303" t="s">
        <v>60</v>
      </c>
      <c r="AN16" s="171">
        <f t="shared" si="8"/>
        <v>1</v>
      </c>
      <c r="AO16" s="172">
        <v>0</v>
      </c>
      <c r="AP16" s="172">
        <v>1</v>
      </c>
      <c r="AQ16" s="172">
        <v>0</v>
      </c>
      <c r="AR16" s="172">
        <v>0</v>
      </c>
      <c r="AS16" s="172">
        <v>0</v>
      </c>
      <c r="AT16" s="172">
        <v>0</v>
      </c>
      <c r="AU16" s="169">
        <f t="shared" si="9"/>
        <v>0</v>
      </c>
      <c r="AV16" s="173">
        <v>1</v>
      </c>
      <c r="AW16" s="174">
        <v>6</v>
      </c>
      <c r="AX16" s="303" t="s">
        <v>60</v>
      </c>
      <c r="AY16" s="171">
        <f t="shared" si="10"/>
        <v>31844</v>
      </c>
      <c r="AZ16" s="172">
        <v>11295</v>
      </c>
      <c r="BA16" s="172">
        <v>12620</v>
      </c>
      <c r="BB16" s="172">
        <v>7928</v>
      </c>
      <c r="BC16" s="172">
        <v>1</v>
      </c>
      <c r="BD16" s="172">
        <v>0</v>
      </c>
      <c r="BE16" s="172">
        <v>0</v>
      </c>
      <c r="BF16" s="169">
        <f t="shared" si="11"/>
        <v>586</v>
      </c>
      <c r="BG16" s="173">
        <v>31258</v>
      </c>
      <c r="BH16" s="174">
        <v>309264</v>
      </c>
      <c r="BI16" s="303" t="s">
        <v>60</v>
      </c>
      <c r="BJ16" s="171">
        <f t="shared" si="12"/>
        <v>201</v>
      </c>
      <c r="BK16" s="172">
        <v>88</v>
      </c>
      <c r="BL16" s="172">
        <v>57</v>
      </c>
      <c r="BM16" s="172">
        <v>56</v>
      </c>
      <c r="BN16" s="172">
        <v>0</v>
      </c>
      <c r="BO16" s="172">
        <v>0</v>
      </c>
      <c r="BP16" s="172">
        <v>0</v>
      </c>
      <c r="BQ16" s="169">
        <f t="shared" si="13"/>
        <v>0</v>
      </c>
      <c r="BR16" s="173">
        <v>201</v>
      </c>
      <c r="BS16" s="174">
        <v>757</v>
      </c>
      <c r="BT16" s="303" t="s">
        <v>60</v>
      </c>
      <c r="BU16" s="171">
        <f t="shared" si="14"/>
        <v>16240</v>
      </c>
      <c r="BV16" s="172">
        <v>4544</v>
      </c>
      <c r="BW16" s="172">
        <v>4595</v>
      </c>
      <c r="BX16" s="172">
        <v>7101</v>
      </c>
      <c r="BY16" s="172">
        <v>0</v>
      </c>
      <c r="BZ16" s="172">
        <v>0</v>
      </c>
      <c r="CA16" s="172">
        <v>0</v>
      </c>
      <c r="CB16" s="169">
        <f t="shared" si="15"/>
        <v>236</v>
      </c>
      <c r="CC16" s="173">
        <v>16004</v>
      </c>
      <c r="CD16" s="174">
        <v>82582</v>
      </c>
      <c r="CE16" s="303" t="s">
        <v>60</v>
      </c>
      <c r="CF16" s="293">
        <v>0</v>
      </c>
      <c r="CG16" s="294">
        <f t="shared" si="16"/>
        <v>0</v>
      </c>
      <c r="CH16" s="294">
        <v>0</v>
      </c>
      <c r="CI16" s="294">
        <v>0</v>
      </c>
      <c r="CJ16" s="296">
        <v>7653</v>
      </c>
      <c r="CK16" s="294">
        <f t="shared" si="17"/>
        <v>12</v>
      </c>
      <c r="CL16" s="294">
        <v>7641</v>
      </c>
      <c r="CM16" s="295">
        <v>15282</v>
      </c>
      <c r="CN16" s="303" t="s">
        <v>60</v>
      </c>
      <c r="CO16" s="296">
        <v>543</v>
      </c>
      <c r="CP16" s="294">
        <f t="shared" si="18"/>
        <v>13</v>
      </c>
      <c r="CQ16" s="294">
        <v>530</v>
      </c>
      <c r="CR16" s="295">
        <v>3127</v>
      </c>
      <c r="CS16" s="293">
        <v>58145</v>
      </c>
      <c r="CT16" s="294">
        <f t="shared" si="19"/>
        <v>847</v>
      </c>
      <c r="CU16" s="294">
        <v>57298</v>
      </c>
      <c r="CV16" s="295">
        <v>417006</v>
      </c>
      <c r="CW16" s="303" t="s">
        <v>60</v>
      </c>
      <c r="CX16" s="293">
        <v>1692</v>
      </c>
      <c r="CY16" s="294">
        <f t="shared" si="20"/>
        <v>0</v>
      </c>
      <c r="CZ16" s="294">
        <v>1692</v>
      </c>
      <c r="DA16" s="295">
        <v>10152</v>
      </c>
      <c r="DB16" s="293">
        <v>64891</v>
      </c>
      <c r="DC16" s="294">
        <f t="shared" si="21"/>
        <v>863</v>
      </c>
      <c r="DD16" s="294">
        <v>64028</v>
      </c>
      <c r="DE16" s="295">
        <v>437733</v>
      </c>
    </row>
    <row r="17" spans="1:109" s="292" customFormat="1" ht="16.5" customHeight="1">
      <c r="A17" s="303" t="s">
        <v>61</v>
      </c>
      <c r="B17" s="293">
        <v>555</v>
      </c>
      <c r="C17" s="289">
        <f t="shared" si="0"/>
        <v>13</v>
      </c>
      <c r="D17" s="294">
        <v>542</v>
      </c>
      <c r="E17" s="294">
        <v>1084</v>
      </c>
      <c r="F17" s="294">
        <v>53</v>
      </c>
      <c r="G17" s="289">
        <f t="shared" si="1"/>
        <v>0</v>
      </c>
      <c r="H17" s="294">
        <v>53</v>
      </c>
      <c r="I17" s="295">
        <v>106</v>
      </c>
      <c r="J17" s="303" t="s">
        <v>61</v>
      </c>
      <c r="K17" s="293">
        <v>112</v>
      </c>
      <c r="L17" s="289">
        <f t="shared" si="2"/>
        <v>3</v>
      </c>
      <c r="M17" s="294">
        <v>109</v>
      </c>
      <c r="N17" s="294">
        <v>262</v>
      </c>
      <c r="O17" s="294">
        <v>23</v>
      </c>
      <c r="P17" s="289">
        <f t="shared" si="3"/>
        <v>0</v>
      </c>
      <c r="Q17" s="294">
        <v>23</v>
      </c>
      <c r="R17" s="295">
        <v>85</v>
      </c>
      <c r="S17" s="289">
        <f t="shared" si="4"/>
        <v>743</v>
      </c>
      <c r="T17" s="289">
        <f t="shared" si="5"/>
        <v>16</v>
      </c>
      <c r="U17" s="289">
        <f t="shared" si="6"/>
        <v>727</v>
      </c>
      <c r="V17" s="289">
        <f t="shared" si="6"/>
        <v>1537</v>
      </c>
      <c r="W17" s="303" t="s">
        <v>61</v>
      </c>
      <c r="X17" s="293">
        <v>209</v>
      </c>
      <c r="Y17" s="289">
        <f t="shared" si="7"/>
        <v>0</v>
      </c>
      <c r="Z17" s="294">
        <v>209</v>
      </c>
      <c r="AA17" s="295">
        <v>752</v>
      </c>
      <c r="AB17" s="303" t="s">
        <v>61</v>
      </c>
      <c r="AC17" s="293">
        <v>0</v>
      </c>
      <c r="AD17" s="172">
        <v>0</v>
      </c>
      <c r="AE17" s="172">
        <v>0</v>
      </c>
      <c r="AF17" s="296">
        <v>0</v>
      </c>
      <c r="AG17" s="172">
        <v>0</v>
      </c>
      <c r="AH17" s="172">
        <v>0</v>
      </c>
      <c r="AI17" s="172">
        <v>0</v>
      </c>
      <c r="AJ17" s="294">
        <v>0</v>
      </c>
      <c r="AK17" s="294">
        <v>0</v>
      </c>
      <c r="AL17" s="295">
        <v>0</v>
      </c>
      <c r="AM17" s="303" t="s">
        <v>61</v>
      </c>
      <c r="AN17" s="171">
        <f t="shared" si="8"/>
        <v>1</v>
      </c>
      <c r="AO17" s="172">
        <v>1</v>
      </c>
      <c r="AP17" s="172">
        <v>0</v>
      </c>
      <c r="AQ17" s="172">
        <v>0</v>
      </c>
      <c r="AR17" s="172">
        <v>0</v>
      </c>
      <c r="AS17" s="172">
        <v>0</v>
      </c>
      <c r="AT17" s="172">
        <v>0</v>
      </c>
      <c r="AU17" s="169">
        <f t="shared" si="9"/>
        <v>1</v>
      </c>
      <c r="AV17" s="173">
        <v>0</v>
      </c>
      <c r="AW17" s="174">
        <v>0</v>
      </c>
      <c r="AX17" s="303" t="s">
        <v>61</v>
      </c>
      <c r="AY17" s="171">
        <f t="shared" si="10"/>
        <v>5015</v>
      </c>
      <c r="AZ17" s="172">
        <v>1612</v>
      </c>
      <c r="BA17" s="172">
        <v>2247</v>
      </c>
      <c r="BB17" s="172">
        <v>1156</v>
      </c>
      <c r="BC17" s="172">
        <v>0</v>
      </c>
      <c r="BD17" s="172">
        <v>0</v>
      </c>
      <c r="BE17" s="172">
        <v>0</v>
      </c>
      <c r="BF17" s="169">
        <f t="shared" si="11"/>
        <v>92</v>
      </c>
      <c r="BG17" s="173">
        <v>4923</v>
      </c>
      <c r="BH17" s="174">
        <v>47660</v>
      </c>
      <c r="BI17" s="303" t="s">
        <v>61</v>
      </c>
      <c r="BJ17" s="171">
        <f t="shared" si="12"/>
        <v>27</v>
      </c>
      <c r="BK17" s="172">
        <v>16</v>
      </c>
      <c r="BL17" s="172">
        <v>9</v>
      </c>
      <c r="BM17" s="172">
        <v>2</v>
      </c>
      <c r="BN17" s="172">
        <v>0</v>
      </c>
      <c r="BO17" s="172">
        <v>0</v>
      </c>
      <c r="BP17" s="172">
        <v>0</v>
      </c>
      <c r="BQ17" s="169">
        <f t="shared" si="13"/>
        <v>0</v>
      </c>
      <c r="BR17" s="173">
        <v>27</v>
      </c>
      <c r="BS17" s="174">
        <v>97</v>
      </c>
      <c r="BT17" s="303" t="s">
        <v>61</v>
      </c>
      <c r="BU17" s="171">
        <f t="shared" si="14"/>
        <v>2704</v>
      </c>
      <c r="BV17" s="172">
        <v>750</v>
      </c>
      <c r="BW17" s="172">
        <v>1103</v>
      </c>
      <c r="BX17" s="172">
        <v>851</v>
      </c>
      <c r="BY17" s="172">
        <v>0</v>
      </c>
      <c r="BZ17" s="172">
        <v>0</v>
      </c>
      <c r="CA17" s="172">
        <v>0</v>
      </c>
      <c r="CB17" s="169">
        <f t="shared" si="15"/>
        <v>45</v>
      </c>
      <c r="CC17" s="173">
        <v>2659</v>
      </c>
      <c r="CD17" s="174">
        <v>13070</v>
      </c>
      <c r="CE17" s="303" t="s">
        <v>61</v>
      </c>
      <c r="CF17" s="293">
        <v>0</v>
      </c>
      <c r="CG17" s="294">
        <f t="shared" si="16"/>
        <v>0</v>
      </c>
      <c r="CH17" s="294">
        <v>0</v>
      </c>
      <c r="CI17" s="294">
        <v>0</v>
      </c>
      <c r="CJ17" s="296">
        <v>616</v>
      </c>
      <c r="CK17" s="294">
        <f t="shared" si="17"/>
        <v>2</v>
      </c>
      <c r="CL17" s="294">
        <v>614</v>
      </c>
      <c r="CM17" s="295">
        <v>1228</v>
      </c>
      <c r="CN17" s="303" t="s">
        <v>61</v>
      </c>
      <c r="CO17" s="296">
        <v>261</v>
      </c>
      <c r="CP17" s="294">
        <f t="shared" si="18"/>
        <v>5</v>
      </c>
      <c r="CQ17" s="294">
        <v>256</v>
      </c>
      <c r="CR17" s="295">
        <v>1510</v>
      </c>
      <c r="CS17" s="293">
        <v>8833</v>
      </c>
      <c r="CT17" s="294">
        <f t="shared" si="19"/>
        <v>145</v>
      </c>
      <c r="CU17" s="294">
        <v>8688</v>
      </c>
      <c r="CV17" s="295">
        <v>64317</v>
      </c>
      <c r="CW17" s="303" t="s">
        <v>61</v>
      </c>
      <c r="CX17" s="293">
        <v>239</v>
      </c>
      <c r="CY17" s="294">
        <f t="shared" si="20"/>
        <v>0</v>
      </c>
      <c r="CZ17" s="294">
        <v>239</v>
      </c>
      <c r="DA17" s="295">
        <v>1434</v>
      </c>
      <c r="DB17" s="293">
        <v>9815</v>
      </c>
      <c r="DC17" s="294">
        <f t="shared" si="21"/>
        <v>161</v>
      </c>
      <c r="DD17" s="294">
        <v>9654</v>
      </c>
      <c r="DE17" s="295">
        <v>67288</v>
      </c>
    </row>
    <row r="18" spans="1:109" s="292" customFormat="1" ht="16.5" customHeight="1">
      <c r="A18" s="303" t="s">
        <v>62</v>
      </c>
      <c r="B18" s="293">
        <v>665</v>
      </c>
      <c r="C18" s="289">
        <f t="shared" si="0"/>
        <v>13</v>
      </c>
      <c r="D18" s="294">
        <v>652</v>
      </c>
      <c r="E18" s="294">
        <v>1304</v>
      </c>
      <c r="F18" s="294">
        <v>85</v>
      </c>
      <c r="G18" s="289">
        <f t="shared" si="1"/>
        <v>1</v>
      </c>
      <c r="H18" s="294">
        <v>84</v>
      </c>
      <c r="I18" s="295">
        <v>168</v>
      </c>
      <c r="J18" s="303" t="s">
        <v>62</v>
      </c>
      <c r="K18" s="293">
        <v>146</v>
      </c>
      <c r="L18" s="289">
        <f t="shared" si="2"/>
        <v>0</v>
      </c>
      <c r="M18" s="294">
        <v>146</v>
      </c>
      <c r="N18" s="294">
        <v>350</v>
      </c>
      <c r="O18" s="294">
        <v>35</v>
      </c>
      <c r="P18" s="289">
        <f t="shared" si="3"/>
        <v>0</v>
      </c>
      <c r="Q18" s="294">
        <v>35</v>
      </c>
      <c r="R18" s="295">
        <v>130</v>
      </c>
      <c r="S18" s="289">
        <f t="shared" si="4"/>
        <v>931</v>
      </c>
      <c r="T18" s="289">
        <f t="shared" si="5"/>
        <v>14</v>
      </c>
      <c r="U18" s="289">
        <f t="shared" si="6"/>
        <v>917</v>
      </c>
      <c r="V18" s="289">
        <f t="shared" si="6"/>
        <v>1952</v>
      </c>
      <c r="W18" s="303" t="s">
        <v>62</v>
      </c>
      <c r="X18" s="293">
        <v>409</v>
      </c>
      <c r="Y18" s="289">
        <f t="shared" si="7"/>
        <v>1</v>
      </c>
      <c r="Z18" s="294">
        <v>408</v>
      </c>
      <c r="AA18" s="295">
        <v>1469</v>
      </c>
      <c r="AB18" s="303" t="s">
        <v>62</v>
      </c>
      <c r="AC18" s="293">
        <v>0</v>
      </c>
      <c r="AD18" s="172">
        <v>0</v>
      </c>
      <c r="AE18" s="172">
        <v>0</v>
      </c>
      <c r="AF18" s="296">
        <v>0</v>
      </c>
      <c r="AG18" s="172">
        <v>0</v>
      </c>
      <c r="AH18" s="172">
        <v>0</v>
      </c>
      <c r="AI18" s="172">
        <v>0</v>
      </c>
      <c r="AJ18" s="294">
        <v>0</v>
      </c>
      <c r="AK18" s="294">
        <v>0</v>
      </c>
      <c r="AL18" s="295">
        <v>0</v>
      </c>
      <c r="AM18" s="303" t="s">
        <v>62</v>
      </c>
      <c r="AN18" s="171">
        <f t="shared" si="8"/>
        <v>3</v>
      </c>
      <c r="AO18" s="172">
        <v>1</v>
      </c>
      <c r="AP18" s="172">
        <v>1</v>
      </c>
      <c r="AQ18" s="172">
        <v>1</v>
      </c>
      <c r="AR18" s="172">
        <v>0</v>
      </c>
      <c r="AS18" s="172">
        <v>0</v>
      </c>
      <c r="AT18" s="172">
        <v>0</v>
      </c>
      <c r="AU18" s="169">
        <f t="shared" si="9"/>
        <v>0</v>
      </c>
      <c r="AV18" s="173">
        <v>3</v>
      </c>
      <c r="AW18" s="174">
        <v>20</v>
      </c>
      <c r="AX18" s="303" t="s">
        <v>62</v>
      </c>
      <c r="AY18" s="171">
        <f t="shared" si="10"/>
        <v>7834</v>
      </c>
      <c r="AZ18" s="172">
        <v>2823</v>
      </c>
      <c r="BA18" s="172">
        <v>3387</v>
      </c>
      <c r="BB18" s="172">
        <v>1624</v>
      </c>
      <c r="BC18" s="172">
        <v>0</v>
      </c>
      <c r="BD18" s="172">
        <v>0</v>
      </c>
      <c r="BE18" s="172">
        <v>0</v>
      </c>
      <c r="BF18" s="169">
        <f t="shared" si="11"/>
        <v>123</v>
      </c>
      <c r="BG18" s="173">
        <v>7711</v>
      </c>
      <c r="BH18" s="174">
        <v>74599</v>
      </c>
      <c r="BI18" s="303" t="s">
        <v>62</v>
      </c>
      <c r="BJ18" s="171">
        <f t="shared" si="12"/>
        <v>47</v>
      </c>
      <c r="BK18" s="172">
        <v>23</v>
      </c>
      <c r="BL18" s="172">
        <v>17</v>
      </c>
      <c r="BM18" s="172">
        <v>7</v>
      </c>
      <c r="BN18" s="172">
        <v>0</v>
      </c>
      <c r="BO18" s="172">
        <v>0</v>
      </c>
      <c r="BP18" s="172">
        <v>0</v>
      </c>
      <c r="BQ18" s="169">
        <f t="shared" si="13"/>
        <v>0</v>
      </c>
      <c r="BR18" s="173">
        <v>47</v>
      </c>
      <c r="BS18" s="174">
        <v>170</v>
      </c>
      <c r="BT18" s="303" t="s">
        <v>62</v>
      </c>
      <c r="BU18" s="171">
        <f t="shared" si="14"/>
        <v>2839</v>
      </c>
      <c r="BV18" s="172">
        <v>1089</v>
      </c>
      <c r="BW18" s="172">
        <v>1043</v>
      </c>
      <c r="BX18" s="172">
        <v>707</v>
      </c>
      <c r="BY18" s="172">
        <v>0</v>
      </c>
      <c r="BZ18" s="172">
        <v>0</v>
      </c>
      <c r="CA18" s="172">
        <v>0</v>
      </c>
      <c r="CB18" s="169">
        <f t="shared" si="15"/>
        <v>41</v>
      </c>
      <c r="CC18" s="173">
        <v>2798</v>
      </c>
      <c r="CD18" s="174">
        <v>13661</v>
      </c>
      <c r="CE18" s="303" t="s">
        <v>62</v>
      </c>
      <c r="CF18" s="293">
        <v>0</v>
      </c>
      <c r="CG18" s="294">
        <f t="shared" si="16"/>
        <v>0</v>
      </c>
      <c r="CH18" s="294">
        <v>0</v>
      </c>
      <c r="CI18" s="294">
        <v>0</v>
      </c>
      <c r="CJ18" s="296">
        <v>153</v>
      </c>
      <c r="CK18" s="294">
        <f t="shared" si="17"/>
        <v>1</v>
      </c>
      <c r="CL18" s="294">
        <v>152</v>
      </c>
      <c r="CM18" s="295">
        <v>365</v>
      </c>
      <c r="CN18" s="303" t="s">
        <v>62</v>
      </c>
      <c r="CO18" s="296">
        <v>215</v>
      </c>
      <c r="CP18" s="294">
        <f t="shared" si="18"/>
        <v>3</v>
      </c>
      <c r="CQ18" s="294">
        <v>212</v>
      </c>
      <c r="CR18" s="295">
        <v>1251</v>
      </c>
      <c r="CS18" s="293">
        <v>11500</v>
      </c>
      <c r="CT18" s="294">
        <f t="shared" si="19"/>
        <v>169</v>
      </c>
      <c r="CU18" s="294">
        <v>11331</v>
      </c>
      <c r="CV18" s="295">
        <v>91535</v>
      </c>
      <c r="CW18" s="303" t="s">
        <v>62</v>
      </c>
      <c r="CX18" s="293">
        <v>398</v>
      </c>
      <c r="CY18" s="294">
        <f t="shared" si="20"/>
        <v>10</v>
      </c>
      <c r="CZ18" s="294">
        <v>388</v>
      </c>
      <c r="DA18" s="295">
        <v>2328</v>
      </c>
      <c r="DB18" s="293">
        <v>12829</v>
      </c>
      <c r="DC18" s="294">
        <f t="shared" si="21"/>
        <v>193</v>
      </c>
      <c r="DD18" s="294">
        <v>12636</v>
      </c>
      <c r="DE18" s="295">
        <v>95815</v>
      </c>
    </row>
    <row r="19" spans="1:109" s="292" customFormat="1" ht="16.5" customHeight="1">
      <c r="A19" s="307" t="s">
        <v>63</v>
      </c>
      <c r="B19" s="293">
        <v>805</v>
      </c>
      <c r="C19" s="289">
        <f t="shared" si="0"/>
        <v>7</v>
      </c>
      <c r="D19" s="294">
        <v>798</v>
      </c>
      <c r="E19" s="294">
        <v>1596</v>
      </c>
      <c r="F19" s="294">
        <v>104</v>
      </c>
      <c r="G19" s="289">
        <f t="shared" si="1"/>
        <v>3</v>
      </c>
      <c r="H19" s="294">
        <v>101</v>
      </c>
      <c r="I19" s="295">
        <v>202</v>
      </c>
      <c r="J19" s="307" t="s">
        <v>63</v>
      </c>
      <c r="K19" s="293">
        <v>145</v>
      </c>
      <c r="L19" s="289">
        <f t="shared" si="2"/>
        <v>4</v>
      </c>
      <c r="M19" s="294">
        <v>141</v>
      </c>
      <c r="N19" s="294">
        <v>338</v>
      </c>
      <c r="O19" s="294">
        <v>55</v>
      </c>
      <c r="P19" s="289">
        <f t="shared" si="3"/>
        <v>0</v>
      </c>
      <c r="Q19" s="294">
        <v>55</v>
      </c>
      <c r="R19" s="295">
        <v>204</v>
      </c>
      <c r="S19" s="289">
        <f t="shared" si="4"/>
        <v>1109</v>
      </c>
      <c r="T19" s="289">
        <f t="shared" si="5"/>
        <v>14</v>
      </c>
      <c r="U19" s="289">
        <f t="shared" si="6"/>
        <v>1095</v>
      </c>
      <c r="V19" s="289">
        <f t="shared" si="6"/>
        <v>2340</v>
      </c>
      <c r="W19" s="307" t="s">
        <v>63</v>
      </c>
      <c r="X19" s="293">
        <v>339</v>
      </c>
      <c r="Y19" s="289">
        <f t="shared" si="7"/>
        <v>0</v>
      </c>
      <c r="Z19" s="294">
        <v>339</v>
      </c>
      <c r="AA19" s="295">
        <v>1220</v>
      </c>
      <c r="AB19" s="307" t="s">
        <v>63</v>
      </c>
      <c r="AC19" s="293">
        <v>0</v>
      </c>
      <c r="AD19" s="172">
        <v>0</v>
      </c>
      <c r="AE19" s="172">
        <v>0</v>
      </c>
      <c r="AF19" s="296">
        <v>0</v>
      </c>
      <c r="AG19" s="172">
        <v>0</v>
      </c>
      <c r="AH19" s="172">
        <v>0</v>
      </c>
      <c r="AI19" s="172">
        <v>0</v>
      </c>
      <c r="AJ19" s="294">
        <v>0</v>
      </c>
      <c r="AK19" s="294">
        <v>0</v>
      </c>
      <c r="AL19" s="295">
        <v>0</v>
      </c>
      <c r="AM19" s="307" t="s">
        <v>63</v>
      </c>
      <c r="AN19" s="171">
        <f t="shared" si="8"/>
        <v>2</v>
      </c>
      <c r="AO19" s="173">
        <v>0</v>
      </c>
      <c r="AP19" s="173">
        <v>2</v>
      </c>
      <c r="AQ19" s="172">
        <v>0</v>
      </c>
      <c r="AR19" s="172">
        <v>0</v>
      </c>
      <c r="AS19" s="172">
        <v>0</v>
      </c>
      <c r="AT19" s="172">
        <v>0</v>
      </c>
      <c r="AU19" s="169">
        <f t="shared" si="9"/>
        <v>0</v>
      </c>
      <c r="AV19" s="173">
        <v>2</v>
      </c>
      <c r="AW19" s="174">
        <v>11</v>
      </c>
      <c r="AX19" s="307" t="s">
        <v>63</v>
      </c>
      <c r="AY19" s="171">
        <f t="shared" si="10"/>
        <v>7221</v>
      </c>
      <c r="AZ19" s="172">
        <v>2661</v>
      </c>
      <c r="BA19" s="172">
        <v>2877</v>
      </c>
      <c r="BB19" s="172">
        <v>1683</v>
      </c>
      <c r="BC19" s="172">
        <v>0</v>
      </c>
      <c r="BD19" s="172">
        <v>0</v>
      </c>
      <c r="BE19" s="172">
        <v>0</v>
      </c>
      <c r="BF19" s="169">
        <f t="shared" si="11"/>
        <v>97</v>
      </c>
      <c r="BG19" s="173">
        <v>7124</v>
      </c>
      <c r="BH19" s="174">
        <v>70195</v>
      </c>
      <c r="BI19" s="307" t="s">
        <v>63</v>
      </c>
      <c r="BJ19" s="171">
        <f t="shared" si="12"/>
        <v>60</v>
      </c>
      <c r="BK19" s="173">
        <v>26</v>
      </c>
      <c r="BL19" s="172">
        <v>22</v>
      </c>
      <c r="BM19" s="172">
        <v>12</v>
      </c>
      <c r="BN19" s="172">
        <v>0</v>
      </c>
      <c r="BO19" s="172">
        <v>0</v>
      </c>
      <c r="BP19" s="172">
        <v>0</v>
      </c>
      <c r="BQ19" s="169">
        <f t="shared" si="13"/>
        <v>0</v>
      </c>
      <c r="BR19" s="173">
        <v>60</v>
      </c>
      <c r="BS19" s="174">
        <v>219</v>
      </c>
      <c r="BT19" s="307" t="s">
        <v>63</v>
      </c>
      <c r="BU19" s="171">
        <f t="shared" si="14"/>
        <v>4970</v>
      </c>
      <c r="BV19" s="172">
        <v>1728</v>
      </c>
      <c r="BW19" s="172">
        <v>1578</v>
      </c>
      <c r="BX19" s="172">
        <v>1664</v>
      </c>
      <c r="BY19" s="172">
        <v>0</v>
      </c>
      <c r="BZ19" s="172">
        <v>0</v>
      </c>
      <c r="CA19" s="172">
        <v>0</v>
      </c>
      <c r="CB19" s="169">
        <f t="shared" si="15"/>
        <v>63</v>
      </c>
      <c r="CC19" s="173">
        <v>4907</v>
      </c>
      <c r="CD19" s="174">
        <v>24622</v>
      </c>
      <c r="CE19" s="307" t="s">
        <v>63</v>
      </c>
      <c r="CF19" s="293">
        <v>0</v>
      </c>
      <c r="CG19" s="294">
        <f t="shared" si="16"/>
        <v>0</v>
      </c>
      <c r="CH19" s="294">
        <v>0</v>
      </c>
      <c r="CI19" s="294">
        <v>0</v>
      </c>
      <c r="CJ19" s="296">
        <v>2466</v>
      </c>
      <c r="CK19" s="294">
        <f t="shared" si="17"/>
        <v>11</v>
      </c>
      <c r="CL19" s="294">
        <v>2455</v>
      </c>
      <c r="CM19" s="295">
        <v>4910</v>
      </c>
      <c r="CN19" s="307" t="s">
        <v>63</v>
      </c>
      <c r="CO19" s="296">
        <v>317</v>
      </c>
      <c r="CP19" s="294">
        <f t="shared" si="18"/>
        <v>9</v>
      </c>
      <c r="CQ19" s="294">
        <v>308</v>
      </c>
      <c r="CR19" s="295">
        <v>1817</v>
      </c>
      <c r="CS19" s="293">
        <v>15375</v>
      </c>
      <c r="CT19" s="294">
        <f t="shared" si="19"/>
        <v>180</v>
      </c>
      <c r="CU19" s="294">
        <v>15195</v>
      </c>
      <c r="CV19" s="295">
        <v>102994</v>
      </c>
      <c r="CW19" s="307" t="s">
        <v>63</v>
      </c>
      <c r="CX19" s="293">
        <v>318</v>
      </c>
      <c r="CY19" s="294">
        <f t="shared" si="20"/>
        <v>0</v>
      </c>
      <c r="CZ19" s="294">
        <v>318</v>
      </c>
      <c r="DA19" s="295">
        <v>1908</v>
      </c>
      <c r="DB19" s="293">
        <v>16802</v>
      </c>
      <c r="DC19" s="294">
        <f t="shared" si="21"/>
        <v>194</v>
      </c>
      <c r="DD19" s="294">
        <v>16608</v>
      </c>
      <c r="DE19" s="295">
        <v>107242</v>
      </c>
    </row>
    <row r="20" spans="1:109" s="292" customFormat="1" ht="16.5" customHeight="1">
      <c r="A20" s="303" t="s">
        <v>69</v>
      </c>
      <c r="B20" s="293">
        <v>954</v>
      </c>
      <c r="C20" s="289">
        <f t="shared" si="0"/>
        <v>0</v>
      </c>
      <c r="D20" s="294">
        <v>954</v>
      </c>
      <c r="E20" s="294">
        <v>1908</v>
      </c>
      <c r="F20" s="294">
        <v>102</v>
      </c>
      <c r="G20" s="289">
        <f t="shared" si="1"/>
        <v>0</v>
      </c>
      <c r="H20" s="294">
        <v>102</v>
      </c>
      <c r="I20" s="295">
        <v>204</v>
      </c>
      <c r="J20" s="303" t="s">
        <v>69</v>
      </c>
      <c r="K20" s="293">
        <v>123</v>
      </c>
      <c r="L20" s="289">
        <f t="shared" si="2"/>
        <v>0</v>
      </c>
      <c r="M20" s="294">
        <v>123</v>
      </c>
      <c r="N20" s="294">
        <v>295</v>
      </c>
      <c r="O20" s="294">
        <v>41</v>
      </c>
      <c r="P20" s="289">
        <f t="shared" si="3"/>
        <v>0</v>
      </c>
      <c r="Q20" s="294">
        <v>41</v>
      </c>
      <c r="R20" s="295">
        <v>152</v>
      </c>
      <c r="S20" s="289">
        <f t="shared" si="4"/>
        <v>1220</v>
      </c>
      <c r="T20" s="289">
        <f t="shared" si="5"/>
        <v>0</v>
      </c>
      <c r="U20" s="289">
        <f t="shared" si="6"/>
        <v>1220</v>
      </c>
      <c r="V20" s="289">
        <f t="shared" si="6"/>
        <v>2559</v>
      </c>
      <c r="W20" s="303" t="s">
        <v>69</v>
      </c>
      <c r="X20" s="293">
        <v>310</v>
      </c>
      <c r="Y20" s="289">
        <f t="shared" si="7"/>
        <v>1</v>
      </c>
      <c r="Z20" s="294">
        <v>309</v>
      </c>
      <c r="AA20" s="295">
        <v>1112</v>
      </c>
      <c r="AB20" s="303" t="s">
        <v>69</v>
      </c>
      <c r="AC20" s="293">
        <v>0</v>
      </c>
      <c r="AD20" s="172">
        <v>0</v>
      </c>
      <c r="AE20" s="172">
        <v>0</v>
      </c>
      <c r="AF20" s="296">
        <v>0</v>
      </c>
      <c r="AG20" s="172">
        <v>0</v>
      </c>
      <c r="AH20" s="172">
        <v>0</v>
      </c>
      <c r="AI20" s="172">
        <v>0</v>
      </c>
      <c r="AJ20" s="294">
        <v>0</v>
      </c>
      <c r="AK20" s="294">
        <v>0</v>
      </c>
      <c r="AL20" s="295">
        <v>0</v>
      </c>
      <c r="AM20" s="303" t="s">
        <v>69</v>
      </c>
      <c r="AN20" s="171">
        <f t="shared" si="8"/>
        <v>1</v>
      </c>
      <c r="AO20" s="172">
        <v>0</v>
      </c>
      <c r="AP20" s="172">
        <v>1</v>
      </c>
      <c r="AQ20" s="172">
        <v>0</v>
      </c>
      <c r="AR20" s="172">
        <v>0</v>
      </c>
      <c r="AS20" s="172">
        <v>0</v>
      </c>
      <c r="AT20" s="172">
        <v>0</v>
      </c>
      <c r="AU20" s="169">
        <f t="shared" si="9"/>
        <v>1</v>
      </c>
      <c r="AV20" s="173">
        <v>0</v>
      </c>
      <c r="AW20" s="174">
        <v>0</v>
      </c>
      <c r="AX20" s="303" t="s">
        <v>69</v>
      </c>
      <c r="AY20" s="171">
        <f t="shared" si="10"/>
        <v>6363</v>
      </c>
      <c r="AZ20" s="172">
        <v>2127</v>
      </c>
      <c r="BA20" s="172">
        <v>2244</v>
      </c>
      <c r="BB20" s="172">
        <v>1992</v>
      </c>
      <c r="BC20" s="172">
        <v>0</v>
      </c>
      <c r="BD20" s="172">
        <v>0</v>
      </c>
      <c r="BE20" s="172">
        <v>0</v>
      </c>
      <c r="BF20" s="169">
        <f t="shared" si="11"/>
        <v>96</v>
      </c>
      <c r="BG20" s="173">
        <v>6267</v>
      </c>
      <c r="BH20" s="174">
        <v>63824</v>
      </c>
      <c r="BI20" s="303" t="s">
        <v>69</v>
      </c>
      <c r="BJ20" s="171">
        <f t="shared" si="12"/>
        <v>52</v>
      </c>
      <c r="BK20" s="173">
        <v>13</v>
      </c>
      <c r="BL20" s="172">
        <v>24</v>
      </c>
      <c r="BM20" s="172">
        <v>15</v>
      </c>
      <c r="BN20" s="172">
        <v>0</v>
      </c>
      <c r="BO20" s="172">
        <v>0</v>
      </c>
      <c r="BP20" s="172">
        <v>0</v>
      </c>
      <c r="BQ20" s="169">
        <f t="shared" si="13"/>
        <v>0</v>
      </c>
      <c r="BR20" s="173">
        <v>52</v>
      </c>
      <c r="BS20" s="174">
        <v>189</v>
      </c>
      <c r="BT20" s="303" t="s">
        <v>69</v>
      </c>
      <c r="BU20" s="171">
        <f t="shared" si="14"/>
        <v>4887</v>
      </c>
      <c r="BV20" s="172">
        <v>1415</v>
      </c>
      <c r="BW20" s="172">
        <v>1340</v>
      </c>
      <c r="BX20" s="172">
        <v>2132</v>
      </c>
      <c r="BY20" s="172">
        <v>0</v>
      </c>
      <c r="BZ20" s="172">
        <v>0</v>
      </c>
      <c r="CA20" s="172">
        <v>0</v>
      </c>
      <c r="CB20" s="169">
        <f t="shared" si="15"/>
        <v>75</v>
      </c>
      <c r="CC20" s="173">
        <v>4812</v>
      </c>
      <c r="CD20" s="174">
        <v>24846</v>
      </c>
      <c r="CE20" s="303" t="s">
        <v>69</v>
      </c>
      <c r="CF20" s="293">
        <v>2</v>
      </c>
      <c r="CG20" s="294">
        <f t="shared" si="16"/>
        <v>0</v>
      </c>
      <c r="CH20" s="294">
        <v>2</v>
      </c>
      <c r="CI20" s="294">
        <v>7</v>
      </c>
      <c r="CJ20" s="296">
        <v>4253</v>
      </c>
      <c r="CK20" s="294">
        <f t="shared" si="17"/>
        <v>22</v>
      </c>
      <c r="CL20" s="294">
        <v>4231</v>
      </c>
      <c r="CM20" s="295">
        <v>8462</v>
      </c>
      <c r="CN20" s="303" t="s">
        <v>69</v>
      </c>
      <c r="CO20" s="296">
        <v>428</v>
      </c>
      <c r="CP20" s="294">
        <f t="shared" si="18"/>
        <v>7</v>
      </c>
      <c r="CQ20" s="294">
        <v>421</v>
      </c>
      <c r="CR20" s="295">
        <v>2484</v>
      </c>
      <c r="CS20" s="293">
        <v>16296</v>
      </c>
      <c r="CT20" s="294">
        <f t="shared" si="19"/>
        <v>202</v>
      </c>
      <c r="CU20" s="294">
        <v>16094</v>
      </c>
      <c r="CV20" s="295">
        <v>100924</v>
      </c>
      <c r="CW20" s="303" t="s">
        <v>69</v>
      </c>
      <c r="CX20" s="293">
        <v>276</v>
      </c>
      <c r="CY20" s="294">
        <f t="shared" si="20"/>
        <v>1</v>
      </c>
      <c r="CZ20" s="294">
        <v>275</v>
      </c>
      <c r="DA20" s="295">
        <v>1650</v>
      </c>
      <c r="DB20" s="293">
        <v>17792</v>
      </c>
      <c r="DC20" s="294">
        <f t="shared" si="21"/>
        <v>203</v>
      </c>
      <c r="DD20" s="294">
        <v>17589</v>
      </c>
      <c r="DE20" s="295">
        <v>105133</v>
      </c>
    </row>
    <row r="21" spans="1:109" s="292" customFormat="1" ht="16.5" customHeight="1">
      <c r="A21" s="307" t="s">
        <v>46</v>
      </c>
      <c r="B21" s="293">
        <v>3680</v>
      </c>
      <c r="C21" s="289">
        <f t="shared" si="0"/>
        <v>22</v>
      </c>
      <c r="D21" s="294">
        <v>3658</v>
      </c>
      <c r="E21" s="294">
        <v>7316</v>
      </c>
      <c r="F21" s="294">
        <v>485</v>
      </c>
      <c r="G21" s="289">
        <f t="shared" si="1"/>
        <v>9</v>
      </c>
      <c r="H21" s="294">
        <v>476</v>
      </c>
      <c r="I21" s="295">
        <v>952</v>
      </c>
      <c r="J21" s="307" t="s">
        <v>46</v>
      </c>
      <c r="K21" s="293">
        <v>666</v>
      </c>
      <c r="L21" s="289">
        <f t="shared" si="2"/>
        <v>3</v>
      </c>
      <c r="M21" s="294">
        <v>663</v>
      </c>
      <c r="N21" s="294">
        <v>1591</v>
      </c>
      <c r="O21" s="294">
        <v>146</v>
      </c>
      <c r="P21" s="289">
        <f t="shared" si="3"/>
        <v>0</v>
      </c>
      <c r="Q21" s="294">
        <v>146</v>
      </c>
      <c r="R21" s="295">
        <v>540</v>
      </c>
      <c r="S21" s="289">
        <f t="shared" si="4"/>
        <v>4977</v>
      </c>
      <c r="T21" s="289">
        <f t="shared" si="5"/>
        <v>34</v>
      </c>
      <c r="U21" s="289">
        <f t="shared" si="6"/>
        <v>4943</v>
      </c>
      <c r="V21" s="289">
        <f t="shared" si="6"/>
        <v>10399</v>
      </c>
      <c r="W21" s="307" t="s">
        <v>46</v>
      </c>
      <c r="X21" s="293">
        <v>1646</v>
      </c>
      <c r="Y21" s="289">
        <f t="shared" si="7"/>
        <v>2</v>
      </c>
      <c r="Z21" s="294">
        <v>1644</v>
      </c>
      <c r="AA21" s="295">
        <v>5918</v>
      </c>
      <c r="AB21" s="307" t="s">
        <v>46</v>
      </c>
      <c r="AC21" s="293">
        <v>2</v>
      </c>
      <c r="AD21" s="172">
        <v>0</v>
      </c>
      <c r="AE21" s="172">
        <v>0</v>
      </c>
      <c r="AF21" s="296">
        <v>2</v>
      </c>
      <c r="AG21" s="172">
        <v>0</v>
      </c>
      <c r="AH21" s="172">
        <v>0</v>
      </c>
      <c r="AI21" s="172">
        <v>0</v>
      </c>
      <c r="AJ21" s="294">
        <v>0</v>
      </c>
      <c r="AK21" s="294">
        <v>2</v>
      </c>
      <c r="AL21" s="295">
        <v>9</v>
      </c>
      <c r="AM21" s="307" t="s">
        <v>46</v>
      </c>
      <c r="AN21" s="171">
        <f t="shared" si="8"/>
        <v>3</v>
      </c>
      <c r="AO21" s="172">
        <v>3</v>
      </c>
      <c r="AP21" s="172">
        <v>0</v>
      </c>
      <c r="AQ21" s="172">
        <v>0</v>
      </c>
      <c r="AR21" s="172">
        <v>0</v>
      </c>
      <c r="AS21" s="172">
        <v>0</v>
      </c>
      <c r="AT21" s="172">
        <v>0</v>
      </c>
      <c r="AU21" s="169">
        <f t="shared" si="9"/>
        <v>2</v>
      </c>
      <c r="AV21" s="173">
        <v>1</v>
      </c>
      <c r="AW21" s="174">
        <v>7</v>
      </c>
      <c r="AX21" s="307" t="s">
        <v>46</v>
      </c>
      <c r="AY21" s="171">
        <f t="shared" si="10"/>
        <v>33791</v>
      </c>
      <c r="AZ21" s="172">
        <v>12039</v>
      </c>
      <c r="BA21" s="172">
        <v>12616</v>
      </c>
      <c r="BB21" s="172">
        <v>9136</v>
      </c>
      <c r="BC21" s="172">
        <v>0</v>
      </c>
      <c r="BD21" s="172">
        <v>0</v>
      </c>
      <c r="BE21" s="172">
        <v>0</v>
      </c>
      <c r="BF21" s="169">
        <f t="shared" si="11"/>
        <v>584</v>
      </c>
      <c r="BG21" s="173">
        <v>33207</v>
      </c>
      <c r="BH21" s="174">
        <v>332867</v>
      </c>
      <c r="BI21" s="307" t="s">
        <v>46</v>
      </c>
      <c r="BJ21" s="171">
        <f t="shared" si="12"/>
        <v>206</v>
      </c>
      <c r="BK21" s="172">
        <v>99</v>
      </c>
      <c r="BL21" s="172">
        <v>48</v>
      </c>
      <c r="BM21" s="172">
        <v>59</v>
      </c>
      <c r="BN21" s="172">
        <v>0</v>
      </c>
      <c r="BO21" s="172">
        <v>0</v>
      </c>
      <c r="BP21" s="172">
        <v>0</v>
      </c>
      <c r="BQ21" s="169">
        <f t="shared" si="13"/>
        <v>1</v>
      </c>
      <c r="BR21" s="173">
        <v>205</v>
      </c>
      <c r="BS21" s="174">
        <v>781</v>
      </c>
      <c r="BT21" s="307" t="s">
        <v>46</v>
      </c>
      <c r="BU21" s="171">
        <f t="shared" si="14"/>
        <v>16239</v>
      </c>
      <c r="BV21" s="172">
        <v>4405</v>
      </c>
      <c r="BW21" s="172">
        <v>4321</v>
      </c>
      <c r="BX21" s="172">
        <v>7513</v>
      </c>
      <c r="BY21" s="172">
        <v>0</v>
      </c>
      <c r="BZ21" s="172">
        <v>0</v>
      </c>
      <c r="CA21" s="172">
        <v>0</v>
      </c>
      <c r="CB21" s="169">
        <f t="shared" si="15"/>
        <v>241</v>
      </c>
      <c r="CC21" s="173">
        <v>15998</v>
      </c>
      <c r="CD21" s="174">
        <v>83147</v>
      </c>
      <c r="CE21" s="307" t="s">
        <v>46</v>
      </c>
      <c r="CF21" s="293">
        <v>0</v>
      </c>
      <c r="CG21" s="294">
        <f t="shared" si="16"/>
        <v>0</v>
      </c>
      <c r="CH21" s="294">
        <v>0</v>
      </c>
      <c r="CI21" s="294">
        <v>0</v>
      </c>
      <c r="CJ21" s="296">
        <v>10746</v>
      </c>
      <c r="CK21" s="294">
        <f t="shared" si="17"/>
        <v>27</v>
      </c>
      <c r="CL21" s="294">
        <v>10719</v>
      </c>
      <c r="CM21" s="295">
        <v>21438</v>
      </c>
      <c r="CN21" s="307" t="s">
        <v>46</v>
      </c>
      <c r="CO21" s="296">
        <v>2104</v>
      </c>
      <c r="CP21" s="294">
        <f t="shared" si="18"/>
        <v>24</v>
      </c>
      <c r="CQ21" s="294">
        <v>2080</v>
      </c>
      <c r="CR21" s="295">
        <v>12272</v>
      </c>
      <c r="CS21" s="293">
        <v>64737</v>
      </c>
      <c r="CT21" s="294">
        <f t="shared" si="19"/>
        <v>881</v>
      </c>
      <c r="CU21" s="294">
        <v>63856</v>
      </c>
      <c r="CV21" s="295">
        <v>456439</v>
      </c>
      <c r="CW21" s="307" t="s">
        <v>46</v>
      </c>
      <c r="CX21" s="293">
        <v>1654</v>
      </c>
      <c r="CY21" s="294">
        <f t="shared" si="20"/>
        <v>25</v>
      </c>
      <c r="CZ21" s="294">
        <v>1629</v>
      </c>
      <c r="DA21" s="295">
        <v>9774</v>
      </c>
      <c r="DB21" s="293">
        <v>71368</v>
      </c>
      <c r="DC21" s="294">
        <f t="shared" si="21"/>
        <v>940</v>
      </c>
      <c r="DD21" s="294">
        <v>70428</v>
      </c>
      <c r="DE21" s="295">
        <v>476612</v>
      </c>
    </row>
    <row r="22" spans="1:109" s="301" customFormat="1" ht="16.5" customHeight="1">
      <c r="A22" s="303" t="s">
        <v>351</v>
      </c>
      <c r="B22" s="293">
        <v>1291</v>
      </c>
      <c r="C22" s="289">
        <f t="shared" si="0"/>
        <v>9</v>
      </c>
      <c r="D22" s="294">
        <v>1282</v>
      </c>
      <c r="E22" s="294">
        <v>2564</v>
      </c>
      <c r="F22" s="294">
        <v>220</v>
      </c>
      <c r="G22" s="289">
        <f t="shared" si="1"/>
        <v>0</v>
      </c>
      <c r="H22" s="294">
        <v>220</v>
      </c>
      <c r="I22" s="295">
        <v>440</v>
      </c>
      <c r="J22" s="303" t="s">
        <v>351</v>
      </c>
      <c r="K22" s="293">
        <v>387</v>
      </c>
      <c r="L22" s="289">
        <f t="shared" si="2"/>
        <v>0</v>
      </c>
      <c r="M22" s="294">
        <v>387</v>
      </c>
      <c r="N22" s="294">
        <v>929</v>
      </c>
      <c r="O22" s="294">
        <v>33</v>
      </c>
      <c r="P22" s="289">
        <f t="shared" si="3"/>
        <v>0</v>
      </c>
      <c r="Q22" s="294">
        <v>33</v>
      </c>
      <c r="R22" s="295">
        <v>122</v>
      </c>
      <c r="S22" s="289">
        <f t="shared" si="4"/>
        <v>1931</v>
      </c>
      <c r="T22" s="289">
        <f t="shared" si="5"/>
        <v>9</v>
      </c>
      <c r="U22" s="289">
        <f t="shared" si="6"/>
        <v>1922</v>
      </c>
      <c r="V22" s="289">
        <f t="shared" si="6"/>
        <v>4055</v>
      </c>
      <c r="W22" s="303" t="s">
        <v>351</v>
      </c>
      <c r="X22" s="293">
        <v>864</v>
      </c>
      <c r="Y22" s="289">
        <f t="shared" si="7"/>
        <v>1</v>
      </c>
      <c r="Z22" s="294">
        <v>863</v>
      </c>
      <c r="AA22" s="295">
        <v>3107</v>
      </c>
      <c r="AB22" s="303" t="s">
        <v>351</v>
      </c>
      <c r="AC22" s="293">
        <v>0</v>
      </c>
      <c r="AD22" s="172">
        <v>0</v>
      </c>
      <c r="AE22" s="172">
        <v>0</v>
      </c>
      <c r="AF22" s="296">
        <v>0</v>
      </c>
      <c r="AG22" s="172">
        <v>0</v>
      </c>
      <c r="AH22" s="172">
        <v>0</v>
      </c>
      <c r="AI22" s="172">
        <v>0</v>
      </c>
      <c r="AJ22" s="294">
        <v>0</v>
      </c>
      <c r="AK22" s="294">
        <v>0</v>
      </c>
      <c r="AL22" s="295">
        <v>0</v>
      </c>
      <c r="AM22" s="303" t="s">
        <v>351</v>
      </c>
      <c r="AN22" s="171">
        <f t="shared" si="8"/>
        <v>5</v>
      </c>
      <c r="AO22" s="172">
        <v>3</v>
      </c>
      <c r="AP22" s="172">
        <v>2</v>
      </c>
      <c r="AQ22" s="172">
        <v>0</v>
      </c>
      <c r="AR22" s="172">
        <v>0</v>
      </c>
      <c r="AS22" s="172">
        <v>0</v>
      </c>
      <c r="AT22" s="172">
        <v>0</v>
      </c>
      <c r="AU22" s="169">
        <f t="shared" si="9"/>
        <v>2</v>
      </c>
      <c r="AV22" s="173">
        <v>3</v>
      </c>
      <c r="AW22" s="174">
        <v>18</v>
      </c>
      <c r="AX22" s="303" t="s">
        <v>351</v>
      </c>
      <c r="AY22" s="171">
        <f t="shared" si="10"/>
        <v>14914</v>
      </c>
      <c r="AZ22" s="172">
        <v>5848</v>
      </c>
      <c r="BA22" s="172">
        <v>5572</v>
      </c>
      <c r="BB22" s="172">
        <v>3493</v>
      </c>
      <c r="BC22" s="172">
        <v>1</v>
      </c>
      <c r="BD22" s="172">
        <v>0</v>
      </c>
      <c r="BE22" s="172">
        <v>0</v>
      </c>
      <c r="BF22" s="169">
        <f t="shared" si="11"/>
        <v>184</v>
      </c>
      <c r="BG22" s="173">
        <v>14730</v>
      </c>
      <c r="BH22" s="174">
        <v>146460</v>
      </c>
      <c r="BI22" s="196" t="s">
        <v>351</v>
      </c>
      <c r="BJ22" s="171">
        <f t="shared" si="12"/>
        <v>66</v>
      </c>
      <c r="BK22" s="172">
        <v>29</v>
      </c>
      <c r="BL22" s="172">
        <v>16</v>
      </c>
      <c r="BM22" s="172">
        <v>21</v>
      </c>
      <c r="BN22" s="172">
        <v>0</v>
      </c>
      <c r="BO22" s="172">
        <v>0</v>
      </c>
      <c r="BP22" s="172">
        <v>0</v>
      </c>
      <c r="BQ22" s="169">
        <f t="shared" si="13"/>
        <v>0</v>
      </c>
      <c r="BR22" s="173">
        <v>66</v>
      </c>
      <c r="BS22" s="174">
        <v>253</v>
      </c>
      <c r="BT22" s="303" t="s">
        <v>351</v>
      </c>
      <c r="BU22" s="171">
        <f t="shared" si="14"/>
        <v>3471</v>
      </c>
      <c r="BV22" s="172">
        <v>1099</v>
      </c>
      <c r="BW22" s="172">
        <v>1032</v>
      </c>
      <c r="BX22" s="172">
        <v>1340</v>
      </c>
      <c r="BY22" s="172">
        <v>0</v>
      </c>
      <c r="BZ22" s="172">
        <v>0</v>
      </c>
      <c r="CA22" s="172">
        <v>0</v>
      </c>
      <c r="CB22" s="169">
        <f t="shared" si="15"/>
        <v>57</v>
      </c>
      <c r="CC22" s="173">
        <v>3414</v>
      </c>
      <c r="CD22" s="174">
        <v>17378</v>
      </c>
      <c r="CE22" s="303" t="s">
        <v>351</v>
      </c>
      <c r="CF22" s="293">
        <v>0</v>
      </c>
      <c r="CG22" s="294">
        <f t="shared" si="16"/>
        <v>0</v>
      </c>
      <c r="CH22" s="294">
        <v>0</v>
      </c>
      <c r="CI22" s="294">
        <v>0</v>
      </c>
      <c r="CJ22" s="296">
        <v>1284</v>
      </c>
      <c r="CK22" s="294">
        <f t="shared" si="17"/>
        <v>32</v>
      </c>
      <c r="CL22" s="294">
        <v>1252</v>
      </c>
      <c r="CM22" s="295">
        <v>3005</v>
      </c>
      <c r="CN22" s="303" t="s">
        <v>351</v>
      </c>
      <c r="CO22" s="296">
        <v>215</v>
      </c>
      <c r="CP22" s="294">
        <f t="shared" si="18"/>
        <v>9</v>
      </c>
      <c r="CQ22" s="294">
        <v>206</v>
      </c>
      <c r="CR22" s="295">
        <v>1215</v>
      </c>
      <c r="CS22" s="293">
        <v>20819</v>
      </c>
      <c r="CT22" s="294">
        <f t="shared" si="19"/>
        <v>285</v>
      </c>
      <c r="CU22" s="294">
        <v>20534</v>
      </c>
      <c r="CV22" s="295">
        <v>171436</v>
      </c>
      <c r="CW22" s="303" t="s">
        <v>351</v>
      </c>
      <c r="CX22" s="293">
        <v>916</v>
      </c>
      <c r="CY22" s="294">
        <f t="shared" si="20"/>
        <v>0</v>
      </c>
      <c r="CZ22" s="294">
        <v>916</v>
      </c>
      <c r="DA22" s="295">
        <v>5496</v>
      </c>
      <c r="DB22" s="293">
        <v>23666</v>
      </c>
      <c r="DC22" s="294">
        <f t="shared" si="21"/>
        <v>294</v>
      </c>
      <c r="DD22" s="294">
        <v>23372</v>
      </c>
      <c r="DE22" s="295">
        <v>180987</v>
      </c>
    </row>
    <row r="23" spans="1:110" s="292" customFormat="1" ht="16.5" customHeight="1">
      <c r="A23" s="302" t="s">
        <v>278</v>
      </c>
      <c r="B23" s="422">
        <f aca="true" t="shared" si="22" ref="B23:AJ23">SUM(B9:B22)</f>
        <v>28239</v>
      </c>
      <c r="C23" s="65">
        <f t="shared" si="22"/>
        <v>201</v>
      </c>
      <c r="D23" s="65">
        <f t="shared" si="22"/>
        <v>28038</v>
      </c>
      <c r="E23" s="65">
        <f t="shared" si="22"/>
        <v>56076</v>
      </c>
      <c r="F23" s="65">
        <f t="shared" si="22"/>
        <v>3611</v>
      </c>
      <c r="G23" s="65">
        <f t="shared" si="22"/>
        <v>34</v>
      </c>
      <c r="H23" s="65">
        <f t="shared" si="22"/>
        <v>3577</v>
      </c>
      <c r="I23" s="66">
        <f t="shared" si="22"/>
        <v>7154</v>
      </c>
      <c r="J23" s="302" t="s">
        <v>278</v>
      </c>
      <c r="K23" s="64">
        <f t="shared" si="22"/>
        <v>5862</v>
      </c>
      <c r="L23" s="65">
        <f t="shared" si="22"/>
        <v>41</v>
      </c>
      <c r="M23" s="65">
        <f t="shared" si="22"/>
        <v>5821</v>
      </c>
      <c r="N23" s="65">
        <f t="shared" si="22"/>
        <v>13970</v>
      </c>
      <c r="O23" s="65">
        <f t="shared" si="22"/>
        <v>939</v>
      </c>
      <c r="P23" s="65">
        <f t="shared" si="22"/>
        <v>3</v>
      </c>
      <c r="Q23" s="65">
        <f t="shared" si="22"/>
        <v>936</v>
      </c>
      <c r="R23" s="66">
        <f t="shared" si="22"/>
        <v>3466</v>
      </c>
      <c r="S23" s="64">
        <f t="shared" si="22"/>
        <v>38651</v>
      </c>
      <c r="T23" s="65">
        <f t="shared" si="22"/>
        <v>279</v>
      </c>
      <c r="U23" s="65">
        <f t="shared" si="22"/>
        <v>38372</v>
      </c>
      <c r="V23" s="66">
        <f t="shared" si="22"/>
        <v>80666</v>
      </c>
      <c r="W23" s="302" t="s">
        <v>278</v>
      </c>
      <c r="X23" s="64">
        <f t="shared" si="22"/>
        <v>13436</v>
      </c>
      <c r="Y23" s="65">
        <f t="shared" si="22"/>
        <v>37</v>
      </c>
      <c r="Z23" s="65">
        <f t="shared" si="22"/>
        <v>13399</v>
      </c>
      <c r="AA23" s="66">
        <f t="shared" si="22"/>
        <v>48234</v>
      </c>
      <c r="AB23" s="302" t="s">
        <v>278</v>
      </c>
      <c r="AC23" s="64">
        <f t="shared" si="22"/>
        <v>6</v>
      </c>
      <c r="AD23" s="26">
        <f t="shared" si="22"/>
        <v>0</v>
      </c>
      <c r="AE23" s="26">
        <f t="shared" si="22"/>
        <v>0</v>
      </c>
      <c r="AF23" s="65">
        <f t="shared" si="22"/>
        <v>6</v>
      </c>
      <c r="AG23" s="26">
        <f t="shared" si="22"/>
        <v>0</v>
      </c>
      <c r="AH23" s="26">
        <v>0</v>
      </c>
      <c r="AI23" s="26">
        <f t="shared" si="22"/>
        <v>0</v>
      </c>
      <c r="AJ23" s="65">
        <f t="shared" si="22"/>
        <v>0</v>
      </c>
      <c r="AK23" s="65">
        <f aca="true" t="shared" si="23" ref="AK23:BS23">SUM(AK9:AK22)</f>
        <v>6</v>
      </c>
      <c r="AL23" s="423">
        <f t="shared" si="23"/>
        <v>28</v>
      </c>
      <c r="AM23" s="302" t="s">
        <v>278</v>
      </c>
      <c r="AN23" s="200">
        <f t="shared" si="23"/>
        <v>59</v>
      </c>
      <c r="AO23" s="200">
        <f t="shared" si="23"/>
        <v>24</v>
      </c>
      <c r="AP23" s="26">
        <f t="shared" si="23"/>
        <v>21</v>
      </c>
      <c r="AQ23" s="26">
        <f t="shared" si="23"/>
        <v>14</v>
      </c>
      <c r="AR23" s="26">
        <f t="shared" si="23"/>
        <v>0</v>
      </c>
      <c r="AS23" s="26">
        <f t="shared" si="23"/>
        <v>0</v>
      </c>
      <c r="AT23" s="26">
        <f t="shared" si="23"/>
        <v>0</v>
      </c>
      <c r="AU23" s="26">
        <f t="shared" si="23"/>
        <v>27</v>
      </c>
      <c r="AV23" s="26">
        <f t="shared" si="23"/>
        <v>32</v>
      </c>
      <c r="AW23" s="204">
        <f t="shared" si="23"/>
        <v>212</v>
      </c>
      <c r="AX23" s="302" t="s">
        <v>278</v>
      </c>
      <c r="AY23" s="25">
        <f t="shared" si="23"/>
        <v>255469</v>
      </c>
      <c r="AZ23" s="28">
        <f t="shared" si="23"/>
        <v>95440</v>
      </c>
      <c r="BA23" s="26">
        <f t="shared" si="23"/>
        <v>98014</v>
      </c>
      <c r="BB23" s="28">
        <f t="shared" si="23"/>
        <v>62011</v>
      </c>
      <c r="BC23" s="28">
        <f t="shared" si="23"/>
        <v>4</v>
      </c>
      <c r="BD23" s="28">
        <f t="shared" si="23"/>
        <v>0</v>
      </c>
      <c r="BE23" s="28">
        <f t="shared" si="23"/>
        <v>0</v>
      </c>
      <c r="BF23" s="26">
        <f t="shared" si="23"/>
        <v>3811</v>
      </c>
      <c r="BG23" s="26">
        <f t="shared" si="23"/>
        <v>251658</v>
      </c>
      <c r="BH23" s="27">
        <f t="shared" si="23"/>
        <v>2498202</v>
      </c>
      <c r="BI23" s="302" t="s">
        <v>278</v>
      </c>
      <c r="BJ23" s="25">
        <f>SUM(BJ9:BJ22)</f>
        <v>1884</v>
      </c>
      <c r="BK23" s="28">
        <f t="shared" si="23"/>
        <v>897</v>
      </c>
      <c r="BL23" s="26">
        <f t="shared" si="23"/>
        <v>561</v>
      </c>
      <c r="BM23" s="28">
        <f t="shared" si="23"/>
        <v>426</v>
      </c>
      <c r="BN23" s="28">
        <f t="shared" si="23"/>
        <v>0</v>
      </c>
      <c r="BO23" s="28">
        <f t="shared" si="23"/>
        <v>0</v>
      </c>
      <c r="BP23" s="28">
        <f t="shared" si="23"/>
        <v>0</v>
      </c>
      <c r="BQ23" s="28">
        <f t="shared" si="23"/>
        <v>5</v>
      </c>
      <c r="BR23" s="28">
        <f t="shared" si="23"/>
        <v>1879</v>
      </c>
      <c r="BS23" s="204">
        <f t="shared" si="23"/>
        <v>6986</v>
      </c>
      <c r="BT23" s="302" t="s">
        <v>278</v>
      </c>
      <c r="BU23" s="25">
        <f>SUM(BU9:BU22)</f>
        <v>103089</v>
      </c>
      <c r="BV23" s="26">
        <f aca="true" t="shared" si="24" ref="BV23:DC23">SUM(BV9:BV22)</f>
        <v>31817</v>
      </c>
      <c r="BW23" s="26">
        <f t="shared" si="24"/>
        <v>30555</v>
      </c>
      <c r="BX23" s="26">
        <f t="shared" si="24"/>
        <v>40717</v>
      </c>
      <c r="BY23" s="26">
        <f t="shared" si="24"/>
        <v>0</v>
      </c>
      <c r="BZ23" s="26">
        <f t="shared" si="24"/>
        <v>0</v>
      </c>
      <c r="CA23" s="26">
        <f t="shared" si="24"/>
        <v>0</v>
      </c>
      <c r="CB23" s="26">
        <f t="shared" si="24"/>
        <v>1459</v>
      </c>
      <c r="CC23" s="26">
        <f t="shared" si="24"/>
        <v>101630</v>
      </c>
      <c r="CD23" s="204">
        <f t="shared" si="24"/>
        <v>518400</v>
      </c>
      <c r="CE23" s="302" t="s">
        <v>278</v>
      </c>
      <c r="CF23" s="64">
        <f t="shared" si="24"/>
        <v>7</v>
      </c>
      <c r="CG23" s="65">
        <f>SUM(CG9:CG22)</f>
        <v>2</v>
      </c>
      <c r="CH23" s="65">
        <f t="shared" si="24"/>
        <v>5</v>
      </c>
      <c r="CI23" s="65">
        <f t="shared" si="24"/>
        <v>17</v>
      </c>
      <c r="CJ23" s="98">
        <f t="shared" si="24"/>
        <v>47773</v>
      </c>
      <c r="CK23" s="65">
        <f>SUM(CK9:CK22)</f>
        <v>243</v>
      </c>
      <c r="CL23" s="65">
        <f t="shared" si="24"/>
        <v>47530</v>
      </c>
      <c r="CM23" s="66">
        <f t="shared" si="24"/>
        <v>99042</v>
      </c>
      <c r="CN23" s="302" t="s">
        <v>278</v>
      </c>
      <c r="CO23" s="98">
        <f t="shared" si="24"/>
        <v>7930</v>
      </c>
      <c r="CP23" s="65">
        <f t="shared" si="24"/>
        <v>183</v>
      </c>
      <c r="CQ23" s="65">
        <f t="shared" si="24"/>
        <v>7747</v>
      </c>
      <c r="CR23" s="66">
        <f t="shared" si="24"/>
        <v>45707</v>
      </c>
      <c r="CS23" s="64">
        <f t="shared" si="24"/>
        <v>429653</v>
      </c>
      <c r="CT23" s="65">
        <f t="shared" si="24"/>
        <v>5767</v>
      </c>
      <c r="CU23" s="65">
        <f t="shared" si="24"/>
        <v>423886</v>
      </c>
      <c r="CV23" s="66">
        <f t="shared" si="24"/>
        <v>3216828</v>
      </c>
      <c r="CW23" s="302" t="s">
        <v>278</v>
      </c>
      <c r="CX23" s="64">
        <f t="shared" si="24"/>
        <v>13510</v>
      </c>
      <c r="CY23" s="65">
        <f t="shared" si="24"/>
        <v>75</v>
      </c>
      <c r="CZ23" s="65">
        <f t="shared" si="24"/>
        <v>13435</v>
      </c>
      <c r="DA23" s="66">
        <f t="shared" si="24"/>
        <v>80610</v>
      </c>
      <c r="DB23" s="64">
        <f t="shared" si="24"/>
        <v>481814</v>
      </c>
      <c r="DC23" s="65">
        <f t="shared" si="24"/>
        <v>6121</v>
      </c>
      <c r="DD23" s="65">
        <f>SUM(DD9:DD22)</f>
        <v>475693</v>
      </c>
      <c r="DE23" s="66">
        <f>SUM(DE9:DE22)</f>
        <v>3378104</v>
      </c>
      <c r="DF23" s="362"/>
    </row>
    <row r="24" spans="1:109" s="292" customFormat="1" ht="16.5" customHeight="1">
      <c r="A24" s="306" t="s">
        <v>0</v>
      </c>
      <c r="B24" s="421">
        <v>611</v>
      </c>
      <c r="C24" s="289">
        <f>B24-D24</f>
        <v>0</v>
      </c>
      <c r="D24" s="289">
        <v>611</v>
      </c>
      <c r="E24" s="289">
        <v>1222</v>
      </c>
      <c r="F24" s="289">
        <v>87</v>
      </c>
      <c r="G24" s="289">
        <f>F24-H24</f>
        <v>0</v>
      </c>
      <c r="H24" s="289">
        <v>87</v>
      </c>
      <c r="I24" s="290">
        <v>174</v>
      </c>
      <c r="J24" s="306" t="s">
        <v>0</v>
      </c>
      <c r="K24" s="421">
        <v>118</v>
      </c>
      <c r="L24" s="289">
        <f>K24-M24</f>
        <v>0</v>
      </c>
      <c r="M24" s="289">
        <v>118</v>
      </c>
      <c r="N24" s="289">
        <v>284</v>
      </c>
      <c r="O24" s="289">
        <v>24</v>
      </c>
      <c r="P24" s="289">
        <f>O24-Q24</f>
        <v>0</v>
      </c>
      <c r="Q24" s="289">
        <v>24</v>
      </c>
      <c r="R24" s="290">
        <v>89</v>
      </c>
      <c r="S24" s="289">
        <f>B24+F24+K24+O24</f>
        <v>840</v>
      </c>
      <c r="T24" s="289">
        <f>C24+G24+L24+P24</f>
        <v>0</v>
      </c>
      <c r="U24" s="289">
        <f aca="true" t="shared" si="25" ref="U24:V39">D24+H24+M24+Q24</f>
        <v>840</v>
      </c>
      <c r="V24" s="289">
        <f t="shared" si="25"/>
        <v>1769</v>
      </c>
      <c r="W24" s="306" t="s">
        <v>0</v>
      </c>
      <c r="X24" s="421">
        <v>255</v>
      </c>
      <c r="Y24" s="289">
        <f>X24-Z24</f>
        <v>0</v>
      </c>
      <c r="Z24" s="289">
        <v>255</v>
      </c>
      <c r="AA24" s="290">
        <v>918</v>
      </c>
      <c r="AB24" s="306" t="s">
        <v>0</v>
      </c>
      <c r="AC24" s="421">
        <v>0</v>
      </c>
      <c r="AD24" s="168">
        <v>0</v>
      </c>
      <c r="AE24" s="168">
        <v>0</v>
      </c>
      <c r="AF24" s="291">
        <v>0</v>
      </c>
      <c r="AG24" s="168">
        <v>0</v>
      </c>
      <c r="AH24" s="168">
        <v>0</v>
      </c>
      <c r="AI24" s="168">
        <v>0</v>
      </c>
      <c r="AJ24" s="289">
        <v>0</v>
      </c>
      <c r="AK24" s="289">
        <v>0</v>
      </c>
      <c r="AL24" s="290">
        <v>0</v>
      </c>
      <c r="AM24" s="306" t="s">
        <v>0</v>
      </c>
      <c r="AN24" s="171">
        <f t="shared" si="8"/>
        <v>0</v>
      </c>
      <c r="AO24" s="168">
        <v>0</v>
      </c>
      <c r="AP24" s="168">
        <v>0</v>
      </c>
      <c r="AQ24" s="168">
        <v>0</v>
      </c>
      <c r="AR24" s="168">
        <v>0</v>
      </c>
      <c r="AS24" s="168">
        <v>0</v>
      </c>
      <c r="AT24" s="168">
        <v>0</v>
      </c>
      <c r="AU24" s="169">
        <f>AN24-AV24</f>
        <v>0</v>
      </c>
      <c r="AV24" s="169">
        <v>0</v>
      </c>
      <c r="AW24" s="170">
        <v>0</v>
      </c>
      <c r="AX24" s="306" t="s">
        <v>0</v>
      </c>
      <c r="AY24" s="171">
        <f>SUM(AZ24:BE24)</f>
        <v>4398</v>
      </c>
      <c r="AZ24" s="168">
        <v>1579</v>
      </c>
      <c r="BA24" s="168">
        <v>1663</v>
      </c>
      <c r="BB24" s="168">
        <v>1156</v>
      </c>
      <c r="BC24" s="168">
        <v>0</v>
      </c>
      <c r="BD24" s="168">
        <v>0</v>
      </c>
      <c r="BE24" s="168">
        <v>0</v>
      </c>
      <c r="BF24" s="169">
        <f>AY24-BG24</f>
        <v>53</v>
      </c>
      <c r="BG24" s="169">
        <v>4345</v>
      </c>
      <c r="BH24" s="170">
        <v>43390</v>
      </c>
      <c r="BI24" s="306" t="s">
        <v>0</v>
      </c>
      <c r="BJ24" s="171">
        <f>SUM(BK24:BP24)</f>
        <v>37</v>
      </c>
      <c r="BK24" s="168">
        <v>19</v>
      </c>
      <c r="BL24" s="168">
        <v>6</v>
      </c>
      <c r="BM24" s="168">
        <v>12</v>
      </c>
      <c r="BN24" s="168">
        <v>0</v>
      </c>
      <c r="BO24" s="168">
        <v>0</v>
      </c>
      <c r="BP24" s="168">
        <v>0</v>
      </c>
      <c r="BQ24" s="169">
        <f>BJ24-BR24</f>
        <v>0</v>
      </c>
      <c r="BR24" s="169">
        <v>37</v>
      </c>
      <c r="BS24" s="170">
        <v>144</v>
      </c>
      <c r="BT24" s="306" t="s">
        <v>0</v>
      </c>
      <c r="BU24" s="171">
        <f>SUM(BV24:CA24)</f>
        <v>2657</v>
      </c>
      <c r="BV24" s="168">
        <v>726</v>
      </c>
      <c r="BW24" s="168">
        <v>750</v>
      </c>
      <c r="BX24" s="168">
        <v>1181</v>
      </c>
      <c r="BY24" s="168">
        <v>0</v>
      </c>
      <c r="BZ24" s="168">
        <v>0</v>
      </c>
      <c r="CA24" s="168">
        <v>0</v>
      </c>
      <c r="CB24" s="169">
        <f>BU24-CC24</f>
        <v>37</v>
      </c>
      <c r="CC24" s="169">
        <v>2620</v>
      </c>
      <c r="CD24" s="170">
        <v>13537</v>
      </c>
      <c r="CE24" s="306" t="s">
        <v>0</v>
      </c>
      <c r="CF24" s="421">
        <v>2</v>
      </c>
      <c r="CG24" s="289">
        <f t="shared" si="16"/>
        <v>1</v>
      </c>
      <c r="CH24" s="289">
        <v>1</v>
      </c>
      <c r="CI24" s="289">
        <v>3</v>
      </c>
      <c r="CJ24" s="291">
        <v>2354</v>
      </c>
      <c r="CK24" s="289">
        <f t="shared" si="17"/>
        <v>9</v>
      </c>
      <c r="CL24" s="289">
        <v>2345</v>
      </c>
      <c r="CM24" s="290">
        <v>5628</v>
      </c>
      <c r="CN24" s="306" t="s">
        <v>0</v>
      </c>
      <c r="CO24" s="291">
        <v>230</v>
      </c>
      <c r="CP24" s="289">
        <f t="shared" si="18"/>
        <v>2</v>
      </c>
      <c r="CQ24" s="289">
        <v>228</v>
      </c>
      <c r="CR24" s="290">
        <v>1345</v>
      </c>
      <c r="CS24" s="421">
        <v>9933</v>
      </c>
      <c r="CT24" s="289">
        <f aca="true" t="shared" si="26" ref="CT24:CT42">CS24-CU24</f>
        <v>102</v>
      </c>
      <c r="CU24" s="289">
        <v>9831</v>
      </c>
      <c r="CV24" s="290">
        <v>64965</v>
      </c>
      <c r="CW24" s="306" t="s">
        <v>0</v>
      </c>
      <c r="CX24" s="421">
        <v>238</v>
      </c>
      <c r="CY24" s="289">
        <f t="shared" si="20"/>
        <v>0</v>
      </c>
      <c r="CZ24" s="289">
        <v>238</v>
      </c>
      <c r="DA24" s="290">
        <v>1428</v>
      </c>
      <c r="DB24" s="421">
        <v>11011</v>
      </c>
      <c r="DC24" s="289">
        <f>DB24-DD24</f>
        <v>102</v>
      </c>
      <c r="DD24" s="289">
        <v>10909</v>
      </c>
      <c r="DE24" s="290">
        <v>68162</v>
      </c>
    </row>
    <row r="25" spans="1:109" s="292" customFormat="1" ht="16.5" customHeight="1">
      <c r="A25" s="303" t="s">
        <v>1</v>
      </c>
      <c r="B25" s="293">
        <v>333</v>
      </c>
      <c r="C25" s="289">
        <f aca="true" t="shared" si="27" ref="C25:C42">B25-D25</f>
        <v>2</v>
      </c>
      <c r="D25" s="294">
        <v>331</v>
      </c>
      <c r="E25" s="294">
        <v>662</v>
      </c>
      <c r="F25" s="294">
        <v>21</v>
      </c>
      <c r="G25" s="289">
        <f aca="true" t="shared" si="28" ref="G25:G42">F25-H25</f>
        <v>1</v>
      </c>
      <c r="H25" s="294">
        <v>20</v>
      </c>
      <c r="I25" s="295">
        <v>40</v>
      </c>
      <c r="J25" s="303" t="s">
        <v>1</v>
      </c>
      <c r="K25" s="293">
        <v>38</v>
      </c>
      <c r="L25" s="289">
        <f aca="true" t="shared" si="29" ref="L25:L42">K25-M25</f>
        <v>0</v>
      </c>
      <c r="M25" s="294">
        <v>38</v>
      </c>
      <c r="N25" s="294">
        <v>91</v>
      </c>
      <c r="O25" s="294">
        <v>6</v>
      </c>
      <c r="P25" s="289">
        <f aca="true" t="shared" si="30" ref="P25:P42">O25-Q25</f>
        <v>0</v>
      </c>
      <c r="Q25" s="294">
        <v>6</v>
      </c>
      <c r="R25" s="295">
        <v>22</v>
      </c>
      <c r="S25" s="289">
        <f aca="true" t="shared" si="31" ref="S25:T42">B25+F25+K25+O25</f>
        <v>398</v>
      </c>
      <c r="T25" s="289">
        <f t="shared" si="31"/>
        <v>3</v>
      </c>
      <c r="U25" s="289">
        <f t="shared" si="25"/>
        <v>395</v>
      </c>
      <c r="V25" s="289">
        <f t="shared" si="25"/>
        <v>815</v>
      </c>
      <c r="W25" s="303" t="s">
        <v>1</v>
      </c>
      <c r="X25" s="293">
        <v>64</v>
      </c>
      <c r="Y25" s="289">
        <f aca="true" t="shared" si="32" ref="Y25:Y42">X25-Z25</f>
        <v>0</v>
      </c>
      <c r="Z25" s="294">
        <v>64</v>
      </c>
      <c r="AA25" s="295">
        <v>230</v>
      </c>
      <c r="AB25" s="303" t="s">
        <v>1</v>
      </c>
      <c r="AC25" s="293">
        <v>0</v>
      </c>
      <c r="AD25" s="172">
        <v>0</v>
      </c>
      <c r="AE25" s="172">
        <v>0</v>
      </c>
      <c r="AF25" s="296">
        <v>0</v>
      </c>
      <c r="AG25" s="172">
        <v>0</v>
      </c>
      <c r="AH25" s="172">
        <v>0</v>
      </c>
      <c r="AI25" s="172">
        <v>0</v>
      </c>
      <c r="AJ25" s="294">
        <v>0</v>
      </c>
      <c r="AK25" s="294">
        <v>0</v>
      </c>
      <c r="AL25" s="295">
        <v>0</v>
      </c>
      <c r="AM25" s="303" t="s">
        <v>1</v>
      </c>
      <c r="AN25" s="171">
        <f t="shared" si="8"/>
        <v>0</v>
      </c>
      <c r="AO25" s="172">
        <v>0</v>
      </c>
      <c r="AP25" s="172">
        <v>0</v>
      </c>
      <c r="AQ25" s="172">
        <v>0</v>
      </c>
      <c r="AR25" s="172">
        <v>0</v>
      </c>
      <c r="AS25" s="172">
        <v>0</v>
      </c>
      <c r="AT25" s="172">
        <v>0</v>
      </c>
      <c r="AU25" s="169">
        <f aca="true" t="shared" si="33" ref="AU25:AU42">AN25-AV25</f>
        <v>0</v>
      </c>
      <c r="AV25" s="173">
        <v>0</v>
      </c>
      <c r="AW25" s="174">
        <v>0</v>
      </c>
      <c r="AX25" s="303" t="s">
        <v>1</v>
      </c>
      <c r="AY25" s="171">
        <f aca="true" t="shared" si="34" ref="AY25:AY42">SUM(AZ25:BE25)</f>
        <v>1376</v>
      </c>
      <c r="AZ25" s="172">
        <v>420</v>
      </c>
      <c r="BA25" s="172">
        <v>527</v>
      </c>
      <c r="BB25" s="172">
        <v>429</v>
      </c>
      <c r="BC25" s="172">
        <v>0</v>
      </c>
      <c r="BD25" s="172">
        <v>0</v>
      </c>
      <c r="BE25" s="172">
        <v>0</v>
      </c>
      <c r="BF25" s="169">
        <f aca="true" t="shared" si="35" ref="BF25:BF42">AY25-BG25</f>
        <v>46</v>
      </c>
      <c r="BG25" s="173">
        <v>1330</v>
      </c>
      <c r="BH25" s="174">
        <v>13400</v>
      </c>
      <c r="BI25" s="303" t="s">
        <v>1</v>
      </c>
      <c r="BJ25" s="171">
        <f aca="true" t="shared" si="36" ref="BJ25:BJ42">SUM(BK25:BP25)</f>
        <v>23</v>
      </c>
      <c r="BK25" s="172">
        <v>9</v>
      </c>
      <c r="BL25" s="172">
        <v>6</v>
      </c>
      <c r="BM25" s="172">
        <v>8</v>
      </c>
      <c r="BN25" s="172">
        <v>0</v>
      </c>
      <c r="BO25" s="172">
        <v>0</v>
      </c>
      <c r="BP25" s="172">
        <v>0</v>
      </c>
      <c r="BQ25" s="169">
        <f aca="true" t="shared" si="37" ref="BQ25:BQ42">BJ25-BR25</f>
        <v>0</v>
      </c>
      <c r="BR25" s="173">
        <v>23</v>
      </c>
      <c r="BS25" s="174">
        <v>88</v>
      </c>
      <c r="BT25" s="303" t="s">
        <v>1</v>
      </c>
      <c r="BU25" s="171">
        <f aca="true" t="shared" si="38" ref="BU25:BU42">SUM(BV25:CA25)</f>
        <v>872</v>
      </c>
      <c r="BV25" s="172">
        <v>244</v>
      </c>
      <c r="BW25" s="172">
        <v>270</v>
      </c>
      <c r="BX25" s="172">
        <v>358</v>
      </c>
      <c r="BY25" s="172">
        <v>0</v>
      </c>
      <c r="BZ25" s="172">
        <v>0</v>
      </c>
      <c r="CA25" s="172">
        <v>0</v>
      </c>
      <c r="CB25" s="169">
        <f aca="true" t="shared" si="39" ref="CB25:CB42">BU25-CC25</f>
        <v>6</v>
      </c>
      <c r="CC25" s="173">
        <v>866</v>
      </c>
      <c r="CD25" s="174">
        <v>4418</v>
      </c>
      <c r="CE25" s="303" t="s">
        <v>1</v>
      </c>
      <c r="CF25" s="293">
        <v>1</v>
      </c>
      <c r="CG25" s="294">
        <f t="shared" si="16"/>
        <v>0</v>
      </c>
      <c r="CH25" s="294">
        <v>1</v>
      </c>
      <c r="CI25" s="294">
        <v>4</v>
      </c>
      <c r="CJ25" s="296">
        <v>993</v>
      </c>
      <c r="CK25" s="294">
        <f t="shared" si="17"/>
        <v>3</v>
      </c>
      <c r="CL25" s="294">
        <v>990</v>
      </c>
      <c r="CM25" s="295">
        <v>2376</v>
      </c>
      <c r="CN25" s="303" t="s">
        <v>1</v>
      </c>
      <c r="CO25" s="296">
        <v>62</v>
      </c>
      <c r="CP25" s="294">
        <f t="shared" si="18"/>
        <v>1</v>
      </c>
      <c r="CQ25" s="294">
        <v>61</v>
      </c>
      <c r="CR25" s="295">
        <v>360</v>
      </c>
      <c r="CS25" s="293">
        <v>3391</v>
      </c>
      <c r="CT25" s="294">
        <f t="shared" si="26"/>
        <v>56</v>
      </c>
      <c r="CU25" s="294">
        <v>3335</v>
      </c>
      <c r="CV25" s="295">
        <v>20876</v>
      </c>
      <c r="CW25" s="303" t="s">
        <v>1</v>
      </c>
      <c r="CX25" s="293">
        <v>35</v>
      </c>
      <c r="CY25" s="294">
        <f t="shared" si="20"/>
        <v>0</v>
      </c>
      <c r="CZ25" s="294">
        <v>35</v>
      </c>
      <c r="DA25" s="295">
        <v>210</v>
      </c>
      <c r="DB25" s="293">
        <v>3824</v>
      </c>
      <c r="DC25" s="294">
        <f aca="true" t="shared" si="40" ref="DC25:DC42">DB25-DD25</f>
        <v>59</v>
      </c>
      <c r="DD25" s="294">
        <v>3765</v>
      </c>
      <c r="DE25" s="295">
        <v>21901</v>
      </c>
    </row>
    <row r="26" spans="1:109" s="292" customFormat="1" ht="16.5" customHeight="1">
      <c r="A26" s="303" t="s">
        <v>2</v>
      </c>
      <c r="B26" s="293">
        <v>578</v>
      </c>
      <c r="C26" s="289">
        <f t="shared" si="27"/>
        <v>6</v>
      </c>
      <c r="D26" s="294">
        <v>572</v>
      </c>
      <c r="E26" s="294">
        <v>1144</v>
      </c>
      <c r="F26" s="294">
        <v>58</v>
      </c>
      <c r="G26" s="289">
        <f t="shared" si="28"/>
        <v>2</v>
      </c>
      <c r="H26" s="294">
        <v>56</v>
      </c>
      <c r="I26" s="295">
        <v>112</v>
      </c>
      <c r="J26" s="303" t="s">
        <v>2</v>
      </c>
      <c r="K26" s="293">
        <v>81</v>
      </c>
      <c r="L26" s="289">
        <f t="shared" si="29"/>
        <v>0</v>
      </c>
      <c r="M26" s="294">
        <v>81</v>
      </c>
      <c r="N26" s="294">
        <v>194</v>
      </c>
      <c r="O26" s="294">
        <v>6</v>
      </c>
      <c r="P26" s="289">
        <f t="shared" si="30"/>
        <v>0</v>
      </c>
      <c r="Q26" s="294">
        <v>6</v>
      </c>
      <c r="R26" s="295">
        <v>22</v>
      </c>
      <c r="S26" s="289">
        <f t="shared" si="31"/>
        <v>723</v>
      </c>
      <c r="T26" s="289">
        <f t="shared" si="31"/>
        <v>8</v>
      </c>
      <c r="U26" s="289">
        <f t="shared" si="25"/>
        <v>715</v>
      </c>
      <c r="V26" s="289">
        <f t="shared" si="25"/>
        <v>1472</v>
      </c>
      <c r="W26" s="303" t="s">
        <v>2</v>
      </c>
      <c r="X26" s="293">
        <v>172</v>
      </c>
      <c r="Y26" s="289">
        <f t="shared" si="32"/>
        <v>0</v>
      </c>
      <c r="Z26" s="294">
        <v>172</v>
      </c>
      <c r="AA26" s="295">
        <v>619</v>
      </c>
      <c r="AB26" s="303" t="s">
        <v>2</v>
      </c>
      <c r="AC26" s="293">
        <v>0</v>
      </c>
      <c r="AD26" s="172">
        <v>0</v>
      </c>
      <c r="AE26" s="172">
        <v>0</v>
      </c>
      <c r="AF26" s="296">
        <v>0</v>
      </c>
      <c r="AG26" s="172">
        <v>0</v>
      </c>
      <c r="AH26" s="172">
        <v>0</v>
      </c>
      <c r="AI26" s="172">
        <v>0</v>
      </c>
      <c r="AJ26" s="294">
        <v>0</v>
      </c>
      <c r="AK26" s="294">
        <v>0</v>
      </c>
      <c r="AL26" s="295">
        <v>0</v>
      </c>
      <c r="AM26" s="303" t="s">
        <v>2</v>
      </c>
      <c r="AN26" s="171">
        <f t="shared" si="8"/>
        <v>0</v>
      </c>
      <c r="AO26" s="172">
        <v>0</v>
      </c>
      <c r="AP26" s="172">
        <v>0</v>
      </c>
      <c r="AQ26" s="172">
        <v>0</v>
      </c>
      <c r="AR26" s="172">
        <v>0</v>
      </c>
      <c r="AS26" s="172">
        <v>0</v>
      </c>
      <c r="AT26" s="172">
        <v>0</v>
      </c>
      <c r="AU26" s="169">
        <f t="shared" si="33"/>
        <v>0</v>
      </c>
      <c r="AV26" s="173">
        <v>0</v>
      </c>
      <c r="AW26" s="174">
        <v>0</v>
      </c>
      <c r="AX26" s="303" t="s">
        <v>2</v>
      </c>
      <c r="AY26" s="171">
        <f t="shared" si="34"/>
        <v>3110</v>
      </c>
      <c r="AZ26" s="172">
        <v>1010</v>
      </c>
      <c r="BA26" s="172">
        <v>1247</v>
      </c>
      <c r="BB26" s="172">
        <v>853</v>
      </c>
      <c r="BC26" s="172">
        <v>0</v>
      </c>
      <c r="BD26" s="172">
        <v>0</v>
      </c>
      <c r="BE26" s="172">
        <v>0</v>
      </c>
      <c r="BF26" s="169">
        <f t="shared" si="35"/>
        <v>39</v>
      </c>
      <c r="BG26" s="173">
        <v>3071</v>
      </c>
      <c r="BH26" s="174">
        <v>30528</v>
      </c>
      <c r="BI26" s="303" t="s">
        <v>2</v>
      </c>
      <c r="BJ26" s="171">
        <f t="shared" si="36"/>
        <v>25</v>
      </c>
      <c r="BK26" s="172">
        <v>15</v>
      </c>
      <c r="BL26" s="172">
        <v>6</v>
      </c>
      <c r="BM26" s="172">
        <v>4</v>
      </c>
      <c r="BN26" s="172">
        <v>0</v>
      </c>
      <c r="BO26" s="172">
        <v>0</v>
      </c>
      <c r="BP26" s="172">
        <v>0</v>
      </c>
      <c r="BQ26" s="169">
        <f t="shared" si="37"/>
        <v>1</v>
      </c>
      <c r="BR26" s="173">
        <v>24</v>
      </c>
      <c r="BS26" s="174">
        <v>89</v>
      </c>
      <c r="BT26" s="303" t="s">
        <v>2</v>
      </c>
      <c r="BU26" s="171">
        <f t="shared" si="38"/>
        <v>2164</v>
      </c>
      <c r="BV26" s="172">
        <v>681</v>
      </c>
      <c r="BW26" s="172">
        <v>576</v>
      </c>
      <c r="BX26" s="172">
        <v>907</v>
      </c>
      <c r="BY26" s="172">
        <v>0</v>
      </c>
      <c r="BZ26" s="172">
        <v>0</v>
      </c>
      <c r="CA26" s="172">
        <v>0</v>
      </c>
      <c r="CB26" s="169">
        <f t="shared" si="39"/>
        <v>24</v>
      </c>
      <c r="CC26" s="173">
        <v>2140</v>
      </c>
      <c r="CD26" s="174">
        <v>11028</v>
      </c>
      <c r="CE26" s="303" t="s">
        <v>2</v>
      </c>
      <c r="CF26" s="293">
        <v>0</v>
      </c>
      <c r="CG26" s="294">
        <f t="shared" si="16"/>
        <v>0</v>
      </c>
      <c r="CH26" s="294">
        <v>0</v>
      </c>
      <c r="CI26" s="294">
        <v>0</v>
      </c>
      <c r="CJ26" s="296">
        <v>2467</v>
      </c>
      <c r="CK26" s="294">
        <f t="shared" si="17"/>
        <v>3</v>
      </c>
      <c r="CL26" s="294">
        <v>2464</v>
      </c>
      <c r="CM26" s="295">
        <v>5914</v>
      </c>
      <c r="CN26" s="303" t="s">
        <v>2</v>
      </c>
      <c r="CO26" s="296">
        <v>190</v>
      </c>
      <c r="CP26" s="294">
        <f t="shared" si="18"/>
        <v>5</v>
      </c>
      <c r="CQ26" s="294">
        <v>185</v>
      </c>
      <c r="CR26" s="295">
        <v>1092</v>
      </c>
      <c r="CS26" s="293">
        <v>8128</v>
      </c>
      <c r="CT26" s="294">
        <f t="shared" si="26"/>
        <v>72</v>
      </c>
      <c r="CU26" s="294">
        <v>8056</v>
      </c>
      <c r="CV26" s="295">
        <v>49270</v>
      </c>
      <c r="CW26" s="303" t="s">
        <v>2</v>
      </c>
      <c r="CX26" s="293">
        <v>169</v>
      </c>
      <c r="CY26" s="294">
        <f t="shared" si="20"/>
        <v>0</v>
      </c>
      <c r="CZ26" s="294">
        <v>169</v>
      </c>
      <c r="DA26" s="295">
        <v>1014</v>
      </c>
      <c r="DB26" s="293">
        <v>9020</v>
      </c>
      <c r="DC26" s="294">
        <f t="shared" si="40"/>
        <v>80</v>
      </c>
      <c r="DD26" s="294">
        <v>8940</v>
      </c>
      <c r="DE26" s="295">
        <v>51756</v>
      </c>
    </row>
    <row r="27" spans="1:109" s="292" customFormat="1" ht="16.5" customHeight="1">
      <c r="A27" s="303" t="s">
        <v>4</v>
      </c>
      <c r="B27" s="293">
        <v>878</v>
      </c>
      <c r="C27" s="289">
        <f t="shared" si="27"/>
        <v>6</v>
      </c>
      <c r="D27" s="294">
        <v>872</v>
      </c>
      <c r="E27" s="294">
        <v>1744</v>
      </c>
      <c r="F27" s="294">
        <v>116</v>
      </c>
      <c r="G27" s="289">
        <f t="shared" si="28"/>
        <v>0</v>
      </c>
      <c r="H27" s="294">
        <v>116</v>
      </c>
      <c r="I27" s="295">
        <v>232</v>
      </c>
      <c r="J27" s="303" t="s">
        <v>4</v>
      </c>
      <c r="K27" s="293">
        <v>199</v>
      </c>
      <c r="L27" s="289">
        <f t="shared" si="29"/>
        <v>0</v>
      </c>
      <c r="M27" s="294">
        <v>199</v>
      </c>
      <c r="N27" s="294">
        <v>478</v>
      </c>
      <c r="O27" s="294">
        <v>34</v>
      </c>
      <c r="P27" s="289">
        <f t="shared" si="30"/>
        <v>0</v>
      </c>
      <c r="Q27" s="294">
        <v>34</v>
      </c>
      <c r="R27" s="295">
        <v>126</v>
      </c>
      <c r="S27" s="289">
        <f t="shared" si="31"/>
        <v>1227</v>
      </c>
      <c r="T27" s="289">
        <f t="shared" si="31"/>
        <v>6</v>
      </c>
      <c r="U27" s="289">
        <f t="shared" si="25"/>
        <v>1221</v>
      </c>
      <c r="V27" s="289">
        <f t="shared" si="25"/>
        <v>2580</v>
      </c>
      <c r="W27" s="303" t="s">
        <v>4</v>
      </c>
      <c r="X27" s="293">
        <v>522</v>
      </c>
      <c r="Y27" s="289">
        <f t="shared" si="32"/>
        <v>2</v>
      </c>
      <c r="Z27" s="294">
        <v>520</v>
      </c>
      <c r="AA27" s="295">
        <v>1872</v>
      </c>
      <c r="AB27" s="303" t="s">
        <v>4</v>
      </c>
      <c r="AC27" s="293">
        <v>0</v>
      </c>
      <c r="AD27" s="172">
        <v>0</v>
      </c>
      <c r="AE27" s="172">
        <v>0</v>
      </c>
      <c r="AF27" s="296">
        <v>0</v>
      </c>
      <c r="AG27" s="172">
        <v>0</v>
      </c>
      <c r="AH27" s="172">
        <v>0</v>
      </c>
      <c r="AI27" s="172">
        <v>0</v>
      </c>
      <c r="AJ27" s="294">
        <v>0</v>
      </c>
      <c r="AK27" s="294">
        <v>0</v>
      </c>
      <c r="AL27" s="295">
        <v>0</v>
      </c>
      <c r="AM27" s="303" t="s">
        <v>4</v>
      </c>
      <c r="AN27" s="171">
        <f t="shared" si="8"/>
        <v>0</v>
      </c>
      <c r="AO27" s="172">
        <v>0</v>
      </c>
      <c r="AP27" s="172">
        <v>0</v>
      </c>
      <c r="AQ27" s="172">
        <v>0</v>
      </c>
      <c r="AR27" s="172">
        <v>0</v>
      </c>
      <c r="AS27" s="172">
        <v>0</v>
      </c>
      <c r="AT27" s="172">
        <v>0</v>
      </c>
      <c r="AU27" s="169">
        <f t="shared" si="33"/>
        <v>0</v>
      </c>
      <c r="AV27" s="173">
        <v>0</v>
      </c>
      <c r="AW27" s="174">
        <v>0</v>
      </c>
      <c r="AX27" s="303" t="s">
        <v>4</v>
      </c>
      <c r="AY27" s="171">
        <f t="shared" si="34"/>
        <v>9352</v>
      </c>
      <c r="AZ27" s="172">
        <v>3358</v>
      </c>
      <c r="BA27" s="172">
        <v>3545</v>
      </c>
      <c r="BB27" s="172">
        <v>2449</v>
      </c>
      <c r="BC27" s="172">
        <v>0</v>
      </c>
      <c r="BD27" s="172">
        <v>0</v>
      </c>
      <c r="BE27" s="172">
        <v>0</v>
      </c>
      <c r="BF27" s="169">
        <f t="shared" si="35"/>
        <v>136</v>
      </c>
      <c r="BG27" s="173">
        <v>9216</v>
      </c>
      <c r="BH27" s="174">
        <v>92003</v>
      </c>
      <c r="BI27" s="303" t="s">
        <v>4</v>
      </c>
      <c r="BJ27" s="171">
        <f t="shared" si="36"/>
        <v>72</v>
      </c>
      <c r="BK27" s="172">
        <v>34</v>
      </c>
      <c r="BL27" s="172">
        <v>25</v>
      </c>
      <c r="BM27" s="172">
        <v>13</v>
      </c>
      <c r="BN27" s="172">
        <v>0</v>
      </c>
      <c r="BO27" s="172">
        <v>0</v>
      </c>
      <c r="BP27" s="172">
        <v>0</v>
      </c>
      <c r="BQ27" s="169">
        <f t="shared" si="37"/>
        <v>0</v>
      </c>
      <c r="BR27" s="173">
        <v>72</v>
      </c>
      <c r="BS27" s="174">
        <v>263</v>
      </c>
      <c r="BT27" s="303" t="s">
        <v>4</v>
      </c>
      <c r="BU27" s="171">
        <f t="shared" si="38"/>
        <v>4098</v>
      </c>
      <c r="BV27" s="172">
        <v>1107</v>
      </c>
      <c r="BW27" s="172">
        <v>1108</v>
      </c>
      <c r="BX27" s="172">
        <v>1883</v>
      </c>
      <c r="BY27" s="172">
        <v>0</v>
      </c>
      <c r="BZ27" s="172">
        <v>0</v>
      </c>
      <c r="CA27" s="172">
        <v>0</v>
      </c>
      <c r="CB27" s="169">
        <f t="shared" si="39"/>
        <v>51</v>
      </c>
      <c r="CC27" s="173">
        <v>4047</v>
      </c>
      <c r="CD27" s="174">
        <v>20997</v>
      </c>
      <c r="CE27" s="303" t="s">
        <v>4</v>
      </c>
      <c r="CF27" s="293">
        <v>3</v>
      </c>
      <c r="CG27" s="294">
        <f t="shared" si="16"/>
        <v>0</v>
      </c>
      <c r="CH27" s="294">
        <v>3</v>
      </c>
      <c r="CI27" s="294">
        <v>18</v>
      </c>
      <c r="CJ27" s="296">
        <v>3280</v>
      </c>
      <c r="CK27" s="294">
        <f t="shared" si="17"/>
        <v>10</v>
      </c>
      <c r="CL27" s="294">
        <v>3270</v>
      </c>
      <c r="CM27" s="295">
        <v>7848</v>
      </c>
      <c r="CN27" s="303" t="s">
        <v>4</v>
      </c>
      <c r="CO27" s="296">
        <v>361</v>
      </c>
      <c r="CP27" s="294">
        <f t="shared" si="18"/>
        <v>6</v>
      </c>
      <c r="CQ27" s="294">
        <v>355</v>
      </c>
      <c r="CR27" s="295">
        <v>2095</v>
      </c>
      <c r="CS27" s="293">
        <v>17688</v>
      </c>
      <c r="CT27" s="294">
        <f t="shared" si="26"/>
        <v>205</v>
      </c>
      <c r="CU27" s="294">
        <v>17483</v>
      </c>
      <c r="CV27" s="295">
        <v>125096</v>
      </c>
      <c r="CW27" s="303" t="s">
        <v>4</v>
      </c>
      <c r="CX27" s="293">
        <v>497</v>
      </c>
      <c r="CY27" s="294">
        <f t="shared" si="20"/>
        <v>0</v>
      </c>
      <c r="CZ27" s="294">
        <v>497</v>
      </c>
      <c r="DA27" s="295">
        <v>2982</v>
      </c>
      <c r="DB27" s="293">
        <v>19412</v>
      </c>
      <c r="DC27" s="294">
        <f t="shared" si="40"/>
        <v>211</v>
      </c>
      <c r="DD27" s="294">
        <v>19201</v>
      </c>
      <c r="DE27" s="295">
        <v>130658</v>
      </c>
    </row>
    <row r="28" spans="1:109" s="292" customFormat="1" ht="16.5" customHeight="1">
      <c r="A28" s="303" t="s">
        <v>5</v>
      </c>
      <c r="B28" s="293">
        <v>586</v>
      </c>
      <c r="C28" s="289">
        <f t="shared" si="27"/>
        <v>3</v>
      </c>
      <c r="D28" s="294">
        <v>583</v>
      </c>
      <c r="E28" s="294">
        <v>1166</v>
      </c>
      <c r="F28" s="294">
        <v>81</v>
      </c>
      <c r="G28" s="289">
        <f t="shared" si="28"/>
        <v>0</v>
      </c>
      <c r="H28" s="294">
        <v>81</v>
      </c>
      <c r="I28" s="295">
        <v>162</v>
      </c>
      <c r="J28" s="303" t="s">
        <v>5</v>
      </c>
      <c r="K28" s="293">
        <v>124</v>
      </c>
      <c r="L28" s="289">
        <f t="shared" si="29"/>
        <v>0</v>
      </c>
      <c r="M28" s="294">
        <v>124</v>
      </c>
      <c r="N28" s="294">
        <v>298</v>
      </c>
      <c r="O28" s="294">
        <v>22</v>
      </c>
      <c r="P28" s="289">
        <f t="shared" si="30"/>
        <v>0</v>
      </c>
      <c r="Q28" s="294">
        <v>22</v>
      </c>
      <c r="R28" s="295">
        <v>81</v>
      </c>
      <c r="S28" s="289">
        <f t="shared" si="31"/>
        <v>813</v>
      </c>
      <c r="T28" s="289">
        <f t="shared" si="31"/>
        <v>3</v>
      </c>
      <c r="U28" s="289">
        <f t="shared" si="25"/>
        <v>810</v>
      </c>
      <c r="V28" s="289">
        <f t="shared" si="25"/>
        <v>1707</v>
      </c>
      <c r="W28" s="303" t="s">
        <v>5</v>
      </c>
      <c r="X28" s="293">
        <v>390</v>
      </c>
      <c r="Y28" s="289">
        <f t="shared" si="32"/>
        <v>2</v>
      </c>
      <c r="Z28" s="294">
        <v>388</v>
      </c>
      <c r="AA28" s="295">
        <v>1397</v>
      </c>
      <c r="AB28" s="303" t="s">
        <v>5</v>
      </c>
      <c r="AC28" s="293">
        <v>0</v>
      </c>
      <c r="AD28" s="172">
        <v>0</v>
      </c>
      <c r="AE28" s="172">
        <v>0</v>
      </c>
      <c r="AF28" s="296">
        <v>0</v>
      </c>
      <c r="AG28" s="172">
        <v>0</v>
      </c>
      <c r="AH28" s="172">
        <v>0</v>
      </c>
      <c r="AI28" s="172">
        <v>0</v>
      </c>
      <c r="AJ28" s="294">
        <v>0</v>
      </c>
      <c r="AK28" s="294">
        <v>0</v>
      </c>
      <c r="AL28" s="295">
        <v>0</v>
      </c>
      <c r="AM28" s="303" t="s">
        <v>5</v>
      </c>
      <c r="AN28" s="171">
        <f t="shared" si="8"/>
        <v>4</v>
      </c>
      <c r="AO28" s="172">
        <v>3</v>
      </c>
      <c r="AP28" s="172">
        <v>0</v>
      </c>
      <c r="AQ28" s="172">
        <v>1</v>
      </c>
      <c r="AR28" s="172">
        <v>0</v>
      </c>
      <c r="AS28" s="172">
        <v>0</v>
      </c>
      <c r="AT28" s="172">
        <v>0</v>
      </c>
      <c r="AU28" s="169">
        <f t="shared" si="33"/>
        <v>3</v>
      </c>
      <c r="AV28" s="173">
        <v>1</v>
      </c>
      <c r="AW28" s="174">
        <v>7</v>
      </c>
      <c r="AX28" s="303" t="s">
        <v>5</v>
      </c>
      <c r="AY28" s="171">
        <f t="shared" si="34"/>
        <v>7410</v>
      </c>
      <c r="AZ28" s="172">
        <v>2754</v>
      </c>
      <c r="BA28" s="172">
        <v>2758</v>
      </c>
      <c r="BB28" s="172">
        <v>1897</v>
      </c>
      <c r="BC28" s="172">
        <v>1</v>
      </c>
      <c r="BD28" s="172">
        <v>0</v>
      </c>
      <c r="BE28" s="172">
        <v>0</v>
      </c>
      <c r="BF28" s="169">
        <f t="shared" si="35"/>
        <v>55</v>
      </c>
      <c r="BG28" s="173">
        <v>7355</v>
      </c>
      <c r="BH28" s="174">
        <v>73486</v>
      </c>
      <c r="BI28" s="303" t="s">
        <v>5</v>
      </c>
      <c r="BJ28" s="171">
        <f t="shared" si="36"/>
        <v>66</v>
      </c>
      <c r="BK28" s="172">
        <v>27</v>
      </c>
      <c r="BL28" s="172">
        <v>26</v>
      </c>
      <c r="BM28" s="172">
        <v>13</v>
      </c>
      <c r="BN28" s="172">
        <v>0</v>
      </c>
      <c r="BO28" s="172">
        <v>0</v>
      </c>
      <c r="BP28" s="172">
        <v>0</v>
      </c>
      <c r="BQ28" s="169">
        <f t="shared" si="37"/>
        <v>0</v>
      </c>
      <c r="BR28" s="173">
        <v>66</v>
      </c>
      <c r="BS28" s="174">
        <v>240</v>
      </c>
      <c r="BT28" s="303" t="s">
        <v>5</v>
      </c>
      <c r="BU28" s="171">
        <f t="shared" si="38"/>
        <v>3093</v>
      </c>
      <c r="BV28" s="172">
        <v>1183</v>
      </c>
      <c r="BW28" s="172">
        <v>787</v>
      </c>
      <c r="BX28" s="172">
        <v>1123</v>
      </c>
      <c r="BY28" s="172">
        <v>0</v>
      </c>
      <c r="BZ28" s="172">
        <v>0</v>
      </c>
      <c r="CA28" s="172">
        <v>0</v>
      </c>
      <c r="CB28" s="169">
        <f t="shared" si="39"/>
        <v>11</v>
      </c>
      <c r="CC28" s="173">
        <v>3082</v>
      </c>
      <c r="CD28" s="174">
        <v>15740</v>
      </c>
      <c r="CE28" s="303" t="s">
        <v>5</v>
      </c>
      <c r="CF28" s="293">
        <v>0</v>
      </c>
      <c r="CG28" s="294">
        <f t="shared" si="16"/>
        <v>0</v>
      </c>
      <c r="CH28" s="294">
        <v>0</v>
      </c>
      <c r="CI28" s="294">
        <v>0</v>
      </c>
      <c r="CJ28" s="296">
        <v>1202</v>
      </c>
      <c r="CK28" s="294">
        <f t="shared" si="17"/>
        <v>2</v>
      </c>
      <c r="CL28" s="294">
        <v>1200</v>
      </c>
      <c r="CM28" s="295">
        <v>2880</v>
      </c>
      <c r="CN28" s="303" t="s">
        <v>5</v>
      </c>
      <c r="CO28" s="296">
        <v>679</v>
      </c>
      <c r="CP28" s="294">
        <f t="shared" si="18"/>
        <v>5</v>
      </c>
      <c r="CQ28" s="294">
        <v>674</v>
      </c>
      <c r="CR28" s="295">
        <v>3977</v>
      </c>
      <c r="CS28" s="293">
        <v>12844</v>
      </c>
      <c r="CT28" s="294">
        <f t="shared" si="26"/>
        <v>78</v>
      </c>
      <c r="CU28" s="294">
        <v>12766</v>
      </c>
      <c r="CV28" s="295">
        <v>97727</v>
      </c>
      <c r="CW28" s="303" t="s">
        <v>5</v>
      </c>
      <c r="CX28" s="293">
        <v>365</v>
      </c>
      <c r="CY28" s="294">
        <f t="shared" si="20"/>
        <v>0</v>
      </c>
      <c r="CZ28" s="294">
        <v>365</v>
      </c>
      <c r="DA28" s="295">
        <v>2190</v>
      </c>
      <c r="DB28" s="293">
        <v>14022</v>
      </c>
      <c r="DC28" s="294">
        <f t="shared" si="40"/>
        <v>81</v>
      </c>
      <c r="DD28" s="294">
        <v>13941</v>
      </c>
      <c r="DE28" s="295">
        <v>101624</v>
      </c>
    </row>
    <row r="29" spans="1:109" s="292" customFormat="1" ht="16.5" customHeight="1">
      <c r="A29" s="303" t="s">
        <v>48</v>
      </c>
      <c r="B29" s="293">
        <v>238</v>
      </c>
      <c r="C29" s="289">
        <f t="shared" si="27"/>
        <v>4</v>
      </c>
      <c r="D29" s="294">
        <v>234</v>
      </c>
      <c r="E29" s="294">
        <v>468</v>
      </c>
      <c r="F29" s="294">
        <v>31</v>
      </c>
      <c r="G29" s="289">
        <f t="shared" si="28"/>
        <v>0</v>
      </c>
      <c r="H29" s="294">
        <v>31</v>
      </c>
      <c r="I29" s="295">
        <v>62</v>
      </c>
      <c r="J29" s="303" t="s">
        <v>48</v>
      </c>
      <c r="K29" s="293">
        <v>33</v>
      </c>
      <c r="L29" s="289">
        <f t="shared" si="29"/>
        <v>0</v>
      </c>
      <c r="M29" s="294">
        <v>33</v>
      </c>
      <c r="N29" s="294">
        <v>79</v>
      </c>
      <c r="O29" s="294">
        <v>3</v>
      </c>
      <c r="P29" s="289">
        <f t="shared" si="30"/>
        <v>0</v>
      </c>
      <c r="Q29" s="294">
        <v>3</v>
      </c>
      <c r="R29" s="295">
        <v>11</v>
      </c>
      <c r="S29" s="289">
        <f t="shared" si="31"/>
        <v>305</v>
      </c>
      <c r="T29" s="289">
        <f t="shared" si="31"/>
        <v>4</v>
      </c>
      <c r="U29" s="289">
        <f t="shared" si="25"/>
        <v>301</v>
      </c>
      <c r="V29" s="289">
        <f t="shared" si="25"/>
        <v>620</v>
      </c>
      <c r="W29" s="303" t="s">
        <v>48</v>
      </c>
      <c r="X29" s="293">
        <v>67</v>
      </c>
      <c r="Y29" s="289">
        <f t="shared" si="32"/>
        <v>1</v>
      </c>
      <c r="Z29" s="294">
        <v>66</v>
      </c>
      <c r="AA29" s="295">
        <v>238</v>
      </c>
      <c r="AB29" s="303" t="s">
        <v>48</v>
      </c>
      <c r="AC29" s="293">
        <v>0</v>
      </c>
      <c r="AD29" s="172">
        <v>0</v>
      </c>
      <c r="AE29" s="172">
        <v>0</v>
      </c>
      <c r="AF29" s="296">
        <v>0</v>
      </c>
      <c r="AG29" s="172">
        <v>0</v>
      </c>
      <c r="AH29" s="172">
        <v>0</v>
      </c>
      <c r="AI29" s="172">
        <v>0</v>
      </c>
      <c r="AJ29" s="294">
        <v>0</v>
      </c>
      <c r="AK29" s="294">
        <v>0</v>
      </c>
      <c r="AL29" s="295">
        <v>0</v>
      </c>
      <c r="AM29" s="303" t="s">
        <v>48</v>
      </c>
      <c r="AN29" s="171">
        <f t="shared" si="8"/>
        <v>0</v>
      </c>
      <c r="AO29" s="172">
        <v>0</v>
      </c>
      <c r="AP29" s="172">
        <v>0</v>
      </c>
      <c r="AQ29" s="172">
        <v>0</v>
      </c>
      <c r="AR29" s="172">
        <v>0</v>
      </c>
      <c r="AS29" s="172">
        <v>0</v>
      </c>
      <c r="AT29" s="172">
        <v>0</v>
      </c>
      <c r="AU29" s="169">
        <f t="shared" si="33"/>
        <v>0</v>
      </c>
      <c r="AV29" s="173">
        <v>0</v>
      </c>
      <c r="AW29" s="174">
        <v>0</v>
      </c>
      <c r="AX29" s="303" t="s">
        <v>48</v>
      </c>
      <c r="AY29" s="171">
        <f t="shared" si="34"/>
        <v>1377</v>
      </c>
      <c r="AZ29" s="172">
        <v>421</v>
      </c>
      <c r="BA29" s="172">
        <v>534</v>
      </c>
      <c r="BB29" s="172">
        <v>422</v>
      </c>
      <c r="BC29" s="172">
        <v>0</v>
      </c>
      <c r="BD29" s="172">
        <v>0</v>
      </c>
      <c r="BE29" s="172">
        <v>0</v>
      </c>
      <c r="BF29" s="169">
        <f t="shared" si="35"/>
        <v>62</v>
      </c>
      <c r="BG29" s="173">
        <v>1315</v>
      </c>
      <c r="BH29" s="174">
        <v>13196</v>
      </c>
      <c r="BI29" s="303" t="s">
        <v>48</v>
      </c>
      <c r="BJ29" s="171">
        <f t="shared" si="36"/>
        <v>17</v>
      </c>
      <c r="BK29" s="172">
        <v>6</v>
      </c>
      <c r="BL29" s="172">
        <v>6</v>
      </c>
      <c r="BM29" s="172">
        <v>5</v>
      </c>
      <c r="BN29" s="172">
        <v>0</v>
      </c>
      <c r="BO29" s="172">
        <v>0</v>
      </c>
      <c r="BP29" s="172">
        <v>0</v>
      </c>
      <c r="BQ29" s="169">
        <f t="shared" si="37"/>
        <v>0</v>
      </c>
      <c r="BR29" s="173">
        <v>17</v>
      </c>
      <c r="BS29" s="174">
        <v>64</v>
      </c>
      <c r="BT29" s="303" t="s">
        <v>48</v>
      </c>
      <c r="BU29" s="171">
        <f t="shared" si="38"/>
        <v>1049</v>
      </c>
      <c r="BV29" s="425">
        <v>244</v>
      </c>
      <c r="BW29" s="172">
        <v>254</v>
      </c>
      <c r="BX29" s="425">
        <v>551</v>
      </c>
      <c r="BY29" s="172">
        <v>0</v>
      </c>
      <c r="BZ29" s="172">
        <v>0</v>
      </c>
      <c r="CA29" s="172">
        <v>0</v>
      </c>
      <c r="CB29" s="169">
        <f t="shared" si="39"/>
        <v>15</v>
      </c>
      <c r="CC29" s="173">
        <v>1034</v>
      </c>
      <c r="CD29" s="174">
        <v>5465</v>
      </c>
      <c r="CE29" s="303" t="s">
        <v>48</v>
      </c>
      <c r="CF29" s="293">
        <v>0</v>
      </c>
      <c r="CG29" s="289">
        <f t="shared" si="16"/>
        <v>0</v>
      </c>
      <c r="CH29" s="294">
        <v>0</v>
      </c>
      <c r="CI29" s="294">
        <v>0</v>
      </c>
      <c r="CJ29" s="296">
        <v>968</v>
      </c>
      <c r="CK29" s="289">
        <f t="shared" si="17"/>
        <v>4</v>
      </c>
      <c r="CL29" s="294">
        <v>964</v>
      </c>
      <c r="CM29" s="295">
        <v>2314</v>
      </c>
      <c r="CN29" s="303" t="s">
        <v>48</v>
      </c>
      <c r="CO29" s="296">
        <v>113</v>
      </c>
      <c r="CP29" s="289">
        <f t="shared" si="18"/>
        <v>2</v>
      </c>
      <c r="CQ29" s="294">
        <v>111</v>
      </c>
      <c r="CR29" s="295">
        <v>655</v>
      </c>
      <c r="CS29" s="293">
        <v>3591</v>
      </c>
      <c r="CT29" s="294">
        <f t="shared" si="26"/>
        <v>84</v>
      </c>
      <c r="CU29" s="294">
        <v>3507</v>
      </c>
      <c r="CV29" s="295">
        <v>21932</v>
      </c>
      <c r="CW29" s="303" t="s">
        <v>48</v>
      </c>
      <c r="CX29" s="293">
        <v>64</v>
      </c>
      <c r="CY29" s="294">
        <f t="shared" si="20"/>
        <v>0</v>
      </c>
      <c r="CZ29" s="294">
        <v>64</v>
      </c>
      <c r="DA29" s="295">
        <v>384</v>
      </c>
      <c r="DB29" s="293">
        <v>3960</v>
      </c>
      <c r="DC29" s="294">
        <f t="shared" si="40"/>
        <v>88</v>
      </c>
      <c r="DD29" s="294">
        <v>3872</v>
      </c>
      <c r="DE29" s="295">
        <v>22936</v>
      </c>
    </row>
    <row r="30" spans="1:109" s="292" customFormat="1" ht="16.5" customHeight="1">
      <c r="A30" s="303" t="s">
        <v>398</v>
      </c>
      <c r="B30" s="293">
        <v>465</v>
      </c>
      <c r="C30" s="289">
        <f t="shared" si="27"/>
        <v>5</v>
      </c>
      <c r="D30" s="294">
        <v>460</v>
      </c>
      <c r="E30" s="294">
        <v>920</v>
      </c>
      <c r="F30" s="294">
        <v>46</v>
      </c>
      <c r="G30" s="289">
        <f t="shared" si="28"/>
        <v>2</v>
      </c>
      <c r="H30" s="294">
        <v>44</v>
      </c>
      <c r="I30" s="295">
        <v>88</v>
      </c>
      <c r="J30" s="303" t="s">
        <v>398</v>
      </c>
      <c r="K30" s="293">
        <v>63</v>
      </c>
      <c r="L30" s="289">
        <f t="shared" si="29"/>
        <v>1</v>
      </c>
      <c r="M30" s="294">
        <v>62</v>
      </c>
      <c r="N30" s="294">
        <v>149</v>
      </c>
      <c r="O30" s="294">
        <v>7</v>
      </c>
      <c r="P30" s="289">
        <f t="shared" si="30"/>
        <v>0</v>
      </c>
      <c r="Q30" s="294">
        <v>7</v>
      </c>
      <c r="R30" s="295">
        <v>26</v>
      </c>
      <c r="S30" s="289">
        <f t="shared" si="31"/>
        <v>581</v>
      </c>
      <c r="T30" s="289">
        <f t="shared" si="31"/>
        <v>8</v>
      </c>
      <c r="U30" s="289">
        <f t="shared" si="25"/>
        <v>573</v>
      </c>
      <c r="V30" s="289">
        <f t="shared" si="25"/>
        <v>1183</v>
      </c>
      <c r="W30" s="303" t="s">
        <v>398</v>
      </c>
      <c r="X30" s="293">
        <v>205</v>
      </c>
      <c r="Y30" s="289">
        <f t="shared" si="32"/>
        <v>1</v>
      </c>
      <c r="Z30" s="294">
        <v>204</v>
      </c>
      <c r="AA30" s="295">
        <v>734</v>
      </c>
      <c r="AB30" s="303" t="s">
        <v>398</v>
      </c>
      <c r="AC30" s="293">
        <v>0</v>
      </c>
      <c r="AD30" s="172">
        <v>0</v>
      </c>
      <c r="AE30" s="172">
        <v>0</v>
      </c>
      <c r="AF30" s="296">
        <v>2</v>
      </c>
      <c r="AG30" s="172">
        <v>0</v>
      </c>
      <c r="AH30" s="172">
        <v>0</v>
      </c>
      <c r="AI30" s="172">
        <v>0</v>
      </c>
      <c r="AJ30" s="294">
        <v>0</v>
      </c>
      <c r="AK30" s="294">
        <v>0</v>
      </c>
      <c r="AL30" s="295">
        <v>0</v>
      </c>
      <c r="AM30" s="303" t="s">
        <v>398</v>
      </c>
      <c r="AN30" s="171">
        <f t="shared" si="8"/>
        <v>0</v>
      </c>
      <c r="AO30" s="172">
        <v>0</v>
      </c>
      <c r="AP30" s="172">
        <v>0</v>
      </c>
      <c r="AQ30" s="172">
        <v>0</v>
      </c>
      <c r="AR30" s="172">
        <v>0</v>
      </c>
      <c r="AS30" s="172">
        <v>0</v>
      </c>
      <c r="AT30" s="172">
        <v>0</v>
      </c>
      <c r="AU30" s="169">
        <f t="shared" si="33"/>
        <v>0</v>
      </c>
      <c r="AV30" s="173">
        <v>0</v>
      </c>
      <c r="AW30" s="174">
        <v>0</v>
      </c>
      <c r="AX30" s="303" t="s">
        <v>398</v>
      </c>
      <c r="AY30" s="171">
        <f t="shared" si="34"/>
        <v>4394</v>
      </c>
      <c r="AZ30" s="172">
        <v>1643</v>
      </c>
      <c r="BA30" s="172">
        <v>1680</v>
      </c>
      <c r="BB30" s="172">
        <v>1071</v>
      </c>
      <c r="BC30" s="172">
        <v>0</v>
      </c>
      <c r="BD30" s="172">
        <v>0</v>
      </c>
      <c r="BE30" s="172">
        <v>0</v>
      </c>
      <c r="BF30" s="169">
        <f t="shared" si="35"/>
        <v>81</v>
      </c>
      <c r="BG30" s="173">
        <v>4313</v>
      </c>
      <c r="BH30" s="174">
        <v>42838</v>
      </c>
      <c r="BI30" s="303" t="s">
        <v>398</v>
      </c>
      <c r="BJ30" s="171">
        <f t="shared" si="36"/>
        <v>27</v>
      </c>
      <c r="BK30" s="172">
        <v>10</v>
      </c>
      <c r="BL30" s="172">
        <v>10</v>
      </c>
      <c r="BM30" s="172">
        <v>7</v>
      </c>
      <c r="BN30" s="172">
        <v>0</v>
      </c>
      <c r="BO30" s="172">
        <v>0</v>
      </c>
      <c r="BP30" s="172">
        <v>0</v>
      </c>
      <c r="BQ30" s="169">
        <f t="shared" si="37"/>
        <v>0</v>
      </c>
      <c r="BR30" s="173">
        <v>27</v>
      </c>
      <c r="BS30" s="174">
        <v>100</v>
      </c>
      <c r="BT30" s="303" t="s">
        <v>398</v>
      </c>
      <c r="BU30" s="171">
        <f t="shared" si="38"/>
        <v>2059</v>
      </c>
      <c r="BV30" s="172">
        <v>511</v>
      </c>
      <c r="BW30" s="172">
        <v>522</v>
      </c>
      <c r="BX30" s="172">
        <v>1026</v>
      </c>
      <c r="BY30" s="172">
        <v>0</v>
      </c>
      <c r="BZ30" s="172">
        <v>0</v>
      </c>
      <c r="CA30" s="172">
        <v>0</v>
      </c>
      <c r="CB30" s="169">
        <f t="shared" si="39"/>
        <v>44</v>
      </c>
      <c r="CC30" s="173">
        <v>2015</v>
      </c>
      <c r="CD30" s="174">
        <v>10578</v>
      </c>
      <c r="CE30" s="303" t="s">
        <v>398</v>
      </c>
      <c r="CF30" s="293">
        <v>0</v>
      </c>
      <c r="CG30" s="294">
        <f t="shared" si="16"/>
        <v>0</v>
      </c>
      <c r="CH30" s="294">
        <v>0</v>
      </c>
      <c r="CI30" s="294">
        <v>0</v>
      </c>
      <c r="CJ30" s="296">
        <v>1623</v>
      </c>
      <c r="CK30" s="294">
        <f t="shared" si="17"/>
        <v>44</v>
      </c>
      <c r="CL30" s="294">
        <v>1579</v>
      </c>
      <c r="CM30" s="295">
        <v>3158</v>
      </c>
      <c r="CN30" s="303" t="s">
        <v>398</v>
      </c>
      <c r="CO30" s="296">
        <v>127</v>
      </c>
      <c r="CP30" s="294">
        <f t="shared" si="18"/>
        <v>2</v>
      </c>
      <c r="CQ30" s="294">
        <v>125</v>
      </c>
      <c r="CR30" s="295">
        <v>738</v>
      </c>
      <c r="CS30" s="293">
        <v>8435</v>
      </c>
      <c r="CT30" s="294">
        <f t="shared" si="26"/>
        <v>172</v>
      </c>
      <c r="CU30" s="294">
        <v>8263</v>
      </c>
      <c r="CV30" s="295">
        <v>58146</v>
      </c>
      <c r="CW30" s="303" t="s">
        <v>398</v>
      </c>
      <c r="CX30" s="293">
        <v>240</v>
      </c>
      <c r="CY30" s="294">
        <f t="shared" si="20"/>
        <v>0</v>
      </c>
      <c r="CZ30" s="294">
        <v>240</v>
      </c>
      <c r="DA30" s="295">
        <v>1440</v>
      </c>
      <c r="DB30" s="293">
        <v>9256</v>
      </c>
      <c r="DC30" s="294">
        <f t="shared" si="40"/>
        <v>180</v>
      </c>
      <c r="DD30" s="294">
        <v>9076</v>
      </c>
      <c r="DE30" s="295">
        <v>60769</v>
      </c>
    </row>
    <row r="31" spans="1:109" s="292" customFormat="1" ht="16.5" customHeight="1">
      <c r="A31" s="303" t="s">
        <v>6</v>
      </c>
      <c r="B31" s="293">
        <v>332</v>
      </c>
      <c r="C31" s="289">
        <f t="shared" si="27"/>
        <v>0</v>
      </c>
      <c r="D31" s="294">
        <v>332</v>
      </c>
      <c r="E31" s="294">
        <v>664</v>
      </c>
      <c r="F31" s="294">
        <v>49</v>
      </c>
      <c r="G31" s="289">
        <f t="shared" si="28"/>
        <v>0</v>
      </c>
      <c r="H31" s="294">
        <v>49</v>
      </c>
      <c r="I31" s="295">
        <v>98</v>
      </c>
      <c r="J31" s="303" t="s">
        <v>6</v>
      </c>
      <c r="K31" s="293">
        <v>48</v>
      </c>
      <c r="L31" s="289">
        <f t="shared" si="29"/>
        <v>0</v>
      </c>
      <c r="M31" s="294">
        <v>48</v>
      </c>
      <c r="N31" s="294">
        <v>115</v>
      </c>
      <c r="O31" s="294">
        <v>12</v>
      </c>
      <c r="P31" s="289">
        <f t="shared" si="30"/>
        <v>0</v>
      </c>
      <c r="Q31" s="294">
        <v>12</v>
      </c>
      <c r="R31" s="295">
        <v>44</v>
      </c>
      <c r="S31" s="289">
        <f t="shared" si="31"/>
        <v>441</v>
      </c>
      <c r="T31" s="289">
        <f t="shared" si="31"/>
        <v>0</v>
      </c>
      <c r="U31" s="289">
        <f t="shared" si="25"/>
        <v>441</v>
      </c>
      <c r="V31" s="289">
        <f t="shared" si="25"/>
        <v>921</v>
      </c>
      <c r="W31" s="303" t="s">
        <v>6</v>
      </c>
      <c r="X31" s="293">
        <v>110</v>
      </c>
      <c r="Y31" s="289">
        <f t="shared" si="32"/>
        <v>0</v>
      </c>
      <c r="Z31" s="294">
        <v>110</v>
      </c>
      <c r="AA31" s="295">
        <v>396</v>
      </c>
      <c r="AB31" s="303" t="s">
        <v>6</v>
      </c>
      <c r="AC31" s="293">
        <v>0</v>
      </c>
      <c r="AD31" s="172">
        <v>0</v>
      </c>
      <c r="AE31" s="172">
        <v>0</v>
      </c>
      <c r="AF31" s="296">
        <v>0</v>
      </c>
      <c r="AG31" s="172">
        <v>0</v>
      </c>
      <c r="AH31" s="172">
        <v>0</v>
      </c>
      <c r="AI31" s="172">
        <v>0</v>
      </c>
      <c r="AJ31" s="294">
        <v>0</v>
      </c>
      <c r="AK31" s="294">
        <v>0</v>
      </c>
      <c r="AL31" s="295">
        <v>0</v>
      </c>
      <c r="AM31" s="303" t="s">
        <v>6</v>
      </c>
      <c r="AN31" s="171">
        <f t="shared" si="8"/>
        <v>0</v>
      </c>
      <c r="AO31" s="172">
        <v>0</v>
      </c>
      <c r="AP31" s="172">
        <v>0</v>
      </c>
      <c r="AQ31" s="172">
        <v>0</v>
      </c>
      <c r="AR31" s="172">
        <v>0</v>
      </c>
      <c r="AS31" s="172">
        <v>0</v>
      </c>
      <c r="AT31" s="172">
        <v>0</v>
      </c>
      <c r="AU31" s="169">
        <f t="shared" si="33"/>
        <v>0</v>
      </c>
      <c r="AV31" s="173">
        <v>0</v>
      </c>
      <c r="AW31" s="174">
        <v>0</v>
      </c>
      <c r="AX31" s="303" t="s">
        <v>6</v>
      </c>
      <c r="AY31" s="171">
        <f t="shared" si="34"/>
        <v>2015</v>
      </c>
      <c r="AZ31" s="172">
        <v>728</v>
      </c>
      <c r="BA31" s="172">
        <v>809</v>
      </c>
      <c r="BB31" s="172">
        <v>478</v>
      </c>
      <c r="BC31" s="172">
        <v>0</v>
      </c>
      <c r="BD31" s="172">
        <v>0</v>
      </c>
      <c r="BE31" s="172">
        <v>0</v>
      </c>
      <c r="BF31" s="169">
        <f t="shared" si="35"/>
        <v>41</v>
      </c>
      <c r="BG31" s="173">
        <v>1974</v>
      </c>
      <c r="BH31" s="174">
        <v>19452</v>
      </c>
      <c r="BI31" s="303" t="s">
        <v>6</v>
      </c>
      <c r="BJ31" s="171">
        <f t="shared" si="36"/>
        <v>11</v>
      </c>
      <c r="BK31" s="172">
        <v>7</v>
      </c>
      <c r="BL31" s="172">
        <v>2</v>
      </c>
      <c r="BM31" s="172">
        <v>2</v>
      </c>
      <c r="BN31" s="172">
        <v>0</v>
      </c>
      <c r="BO31" s="172">
        <v>0</v>
      </c>
      <c r="BP31" s="172">
        <v>0</v>
      </c>
      <c r="BQ31" s="169">
        <f t="shared" si="37"/>
        <v>0</v>
      </c>
      <c r="BR31" s="173">
        <v>11</v>
      </c>
      <c r="BS31" s="174">
        <v>41</v>
      </c>
      <c r="BT31" s="303" t="s">
        <v>6</v>
      </c>
      <c r="BU31" s="171">
        <f t="shared" si="38"/>
        <v>1280</v>
      </c>
      <c r="BV31" s="172">
        <v>448</v>
      </c>
      <c r="BW31" s="172">
        <v>378</v>
      </c>
      <c r="BX31" s="172">
        <v>454</v>
      </c>
      <c r="BY31" s="172">
        <v>0</v>
      </c>
      <c r="BZ31" s="172">
        <v>0</v>
      </c>
      <c r="CA31" s="172">
        <v>0</v>
      </c>
      <c r="CB31" s="169">
        <f t="shared" si="39"/>
        <v>24</v>
      </c>
      <c r="CC31" s="173">
        <v>1256</v>
      </c>
      <c r="CD31" s="174">
        <v>6356</v>
      </c>
      <c r="CE31" s="303" t="s">
        <v>6</v>
      </c>
      <c r="CF31" s="293">
        <v>0</v>
      </c>
      <c r="CG31" s="294">
        <f t="shared" si="16"/>
        <v>0</v>
      </c>
      <c r="CH31" s="294">
        <v>0</v>
      </c>
      <c r="CI31" s="294">
        <v>0</v>
      </c>
      <c r="CJ31" s="296">
        <v>743</v>
      </c>
      <c r="CK31" s="294">
        <f t="shared" si="17"/>
        <v>0</v>
      </c>
      <c r="CL31" s="294">
        <v>743</v>
      </c>
      <c r="CM31" s="295">
        <v>1486</v>
      </c>
      <c r="CN31" s="303" t="s">
        <v>6</v>
      </c>
      <c r="CO31" s="296">
        <v>159</v>
      </c>
      <c r="CP31" s="294">
        <f t="shared" si="18"/>
        <v>0</v>
      </c>
      <c r="CQ31" s="294">
        <v>159</v>
      </c>
      <c r="CR31" s="295">
        <v>938</v>
      </c>
      <c r="CS31" s="293">
        <v>4318</v>
      </c>
      <c r="CT31" s="294">
        <f t="shared" si="26"/>
        <v>65</v>
      </c>
      <c r="CU31" s="294">
        <v>4253</v>
      </c>
      <c r="CV31" s="295">
        <v>28669</v>
      </c>
      <c r="CW31" s="303" t="s">
        <v>6</v>
      </c>
      <c r="CX31" s="293">
        <v>125</v>
      </c>
      <c r="CY31" s="294">
        <f t="shared" si="20"/>
        <v>0</v>
      </c>
      <c r="CZ31" s="294">
        <v>125</v>
      </c>
      <c r="DA31" s="295">
        <v>750</v>
      </c>
      <c r="DB31" s="293">
        <v>4884</v>
      </c>
      <c r="DC31" s="294">
        <f t="shared" si="40"/>
        <v>65</v>
      </c>
      <c r="DD31" s="294">
        <v>4819</v>
      </c>
      <c r="DE31" s="295">
        <v>30340</v>
      </c>
    </row>
    <row r="32" spans="1:109" s="292" customFormat="1" ht="16.5" customHeight="1">
      <c r="A32" s="303" t="s">
        <v>7</v>
      </c>
      <c r="B32" s="293">
        <v>132</v>
      </c>
      <c r="C32" s="289">
        <f t="shared" si="27"/>
        <v>0</v>
      </c>
      <c r="D32" s="294">
        <v>132</v>
      </c>
      <c r="E32" s="294">
        <v>264</v>
      </c>
      <c r="F32" s="294">
        <v>21</v>
      </c>
      <c r="G32" s="289">
        <f t="shared" si="28"/>
        <v>0</v>
      </c>
      <c r="H32" s="294">
        <v>21</v>
      </c>
      <c r="I32" s="295">
        <v>42</v>
      </c>
      <c r="J32" s="303" t="s">
        <v>7</v>
      </c>
      <c r="K32" s="293">
        <v>30</v>
      </c>
      <c r="L32" s="289">
        <f t="shared" si="29"/>
        <v>0</v>
      </c>
      <c r="M32" s="294">
        <v>30</v>
      </c>
      <c r="N32" s="294">
        <v>72</v>
      </c>
      <c r="O32" s="294">
        <v>1</v>
      </c>
      <c r="P32" s="289">
        <f t="shared" si="30"/>
        <v>0</v>
      </c>
      <c r="Q32" s="294">
        <v>1</v>
      </c>
      <c r="R32" s="295">
        <v>4</v>
      </c>
      <c r="S32" s="289">
        <f t="shared" si="31"/>
        <v>184</v>
      </c>
      <c r="T32" s="289">
        <f t="shared" si="31"/>
        <v>0</v>
      </c>
      <c r="U32" s="289">
        <f t="shared" si="25"/>
        <v>184</v>
      </c>
      <c r="V32" s="289">
        <f t="shared" si="25"/>
        <v>382</v>
      </c>
      <c r="W32" s="303" t="s">
        <v>7</v>
      </c>
      <c r="X32" s="293">
        <v>51</v>
      </c>
      <c r="Y32" s="289">
        <f t="shared" si="32"/>
        <v>0</v>
      </c>
      <c r="Z32" s="294">
        <v>51</v>
      </c>
      <c r="AA32" s="295">
        <v>184</v>
      </c>
      <c r="AB32" s="303" t="s">
        <v>7</v>
      </c>
      <c r="AC32" s="293">
        <v>2</v>
      </c>
      <c r="AD32" s="172">
        <v>0</v>
      </c>
      <c r="AE32" s="172">
        <v>0</v>
      </c>
      <c r="AF32" s="296">
        <v>0</v>
      </c>
      <c r="AG32" s="172">
        <v>0</v>
      </c>
      <c r="AH32" s="172">
        <v>0</v>
      </c>
      <c r="AI32" s="172">
        <v>0</v>
      </c>
      <c r="AJ32" s="294">
        <v>0</v>
      </c>
      <c r="AK32" s="294">
        <v>2</v>
      </c>
      <c r="AL32" s="295">
        <v>9</v>
      </c>
      <c r="AM32" s="303" t="s">
        <v>7</v>
      </c>
      <c r="AN32" s="171">
        <f t="shared" si="8"/>
        <v>0</v>
      </c>
      <c r="AO32" s="172">
        <v>0</v>
      </c>
      <c r="AP32" s="172">
        <v>0</v>
      </c>
      <c r="AQ32" s="172">
        <v>0</v>
      </c>
      <c r="AR32" s="172">
        <v>0</v>
      </c>
      <c r="AS32" s="172">
        <v>0</v>
      </c>
      <c r="AT32" s="172">
        <v>0</v>
      </c>
      <c r="AU32" s="169">
        <f t="shared" si="33"/>
        <v>0</v>
      </c>
      <c r="AV32" s="173">
        <v>0</v>
      </c>
      <c r="AW32" s="174">
        <v>0</v>
      </c>
      <c r="AX32" s="303" t="s">
        <v>7</v>
      </c>
      <c r="AY32" s="171">
        <f t="shared" si="34"/>
        <v>1281</v>
      </c>
      <c r="AZ32" s="172">
        <v>422</v>
      </c>
      <c r="BA32" s="172">
        <v>529</v>
      </c>
      <c r="BB32" s="172">
        <v>330</v>
      </c>
      <c r="BC32" s="172">
        <v>0</v>
      </c>
      <c r="BD32" s="172">
        <v>0</v>
      </c>
      <c r="BE32" s="172">
        <v>0</v>
      </c>
      <c r="BF32" s="169">
        <f t="shared" si="35"/>
        <v>37</v>
      </c>
      <c r="BG32" s="173">
        <v>1244</v>
      </c>
      <c r="BH32" s="174">
        <v>12275</v>
      </c>
      <c r="BI32" s="303" t="s">
        <v>7</v>
      </c>
      <c r="BJ32" s="171">
        <f t="shared" si="36"/>
        <v>6</v>
      </c>
      <c r="BK32" s="172">
        <v>3</v>
      </c>
      <c r="BL32" s="172">
        <v>1</v>
      </c>
      <c r="BM32" s="172">
        <v>2</v>
      </c>
      <c r="BN32" s="172">
        <v>0</v>
      </c>
      <c r="BO32" s="172">
        <v>0</v>
      </c>
      <c r="BP32" s="172">
        <v>0</v>
      </c>
      <c r="BQ32" s="169">
        <f t="shared" si="37"/>
        <v>0</v>
      </c>
      <c r="BR32" s="173">
        <v>6</v>
      </c>
      <c r="BS32" s="174">
        <v>23</v>
      </c>
      <c r="BT32" s="303" t="s">
        <v>7</v>
      </c>
      <c r="BU32" s="171">
        <f t="shared" si="38"/>
        <v>783</v>
      </c>
      <c r="BV32" s="172">
        <v>238</v>
      </c>
      <c r="BW32" s="172">
        <v>274</v>
      </c>
      <c r="BX32" s="172">
        <v>271</v>
      </c>
      <c r="BY32" s="172">
        <v>0</v>
      </c>
      <c r="BZ32" s="172">
        <v>0</v>
      </c>
      <c r="CA32" s="172">
        <v>0</v>
      </c>
      <c r="CB32" s="169">
        <f t="shared" si="39"/>
        <v>13</v>
      </c>
      <c r="CC32" s="173">
        <v>770</v>
      </c>
      <c r="CD32" s="174">
        <v>3854</v>
      </c>
      <c r="CE32" s="303" t="s">
        <v>7</v>
      </c>
      <c r="CF32" s="293">
        <v>0</v>
      </c>
      <c r="CG32" s="294">
        <f t="shared" si="16"/>
        <v>0</v>
      </c>
      <c r="CH32" s="294">
        <v>0</v>
      </c>
      <c r="CI32" s="294">
        <v>0</v>
      </c>
      <c r="CJ32" s="296">
        <v>421</v>
      </c>
      <c r="CK32" s="294">
        <f t="shared" si="17"/>
        <v>8</v>
      </c>
      <c r="CL32" s="294">
        <v>413</v>
      </c>
      <c r="CM32" s="295">
        <v>826</v>
      </c>
      <c r="CN32" s="303" t="s">
        <v>7</v>
      </c>
      <c r="CO32" s="296">
        <v>37</v>
      </c>
      <c r="CP32" s="294">
        <f t="shared" si="18"/>
        <v>0</v>
      </c>
      <c r="CQ32" s="294">
        <v>37</v>
      </c>
      <c r="CR32" s="295">
        <v>218</v>
      </c>
      <c r="CS32" s="293">
        <v>2581</v>
      </c>
      <c r="CT32" s="294">
        <f t="shared" si="26"/>
        <v>58</v>
      </c>
      <c r="CU32" s="294">
        <v>2523</v>
      </c>
      <c r="CV32" s="295">
        <v>17389</v>
      </c>
      <c r="CW32" s="303" t="s">
        <v>7</v>
      </c>
      <c r="CX32" s="293">
        <v>38</v>
      </c>
      <c r="CY32" s="294">
        <f t="shared" si="20"/>
        <v>0</v>
      </c>
      <c r="CZ32" s="294">
        <v>38</v>
      </c>
      <c r="DA32" s="295">
        <v>228</v>
      </c>
      <c r="DB32" s="293">
        <v>2803</v>
      </c>
      <c r="DC32" s="294">
        <f t="shared" si="40"/>
        <v>58</v>
      </c>
      <c r="DD32" s="294">
        <v>2745</v>
      </c>
      <c r="DE32" s="295">
        <v>17999</v>
      </c>
    </row>
    <row r="33" spans="1:109" s="292" customFormat="1" ht="16.5" customHeight="1">
      <c r="A33" s="303" t="s">
        <v>8</v>
      </c>
      <c r="B33" s="293">
        <v>263</v>
      </c>
      <c r="C33" s="289">
        <f t="shared" si="27"/>
        <v>3</v>
      </c>
      <c r="D33" s="294">
        <v>260</v>
      </c>
      <c r="E33" s="294">
        <v>520</v>
      </c>
      <c r="F33" s="294">
        <v>19</v>
      </c>
      <c r="G33" s="289">
        <f t="shared" si="28"/>
        <v>1</v>
      </c>
      <c r="H33" s="294">
        <v>18</v>
      </c>
      <c r="I33" s="295">
        <v>36</v>
      </c>
      <c r="J33" s="303" t="s">
        <v>8</v>
      </c>
      <c r="K33" s="293">
        <v>40</v>
      </c>
      <c r="L33" s="289">
        <f t="shared" si="29"/>
        <v>0</v>
      </c>
      <c r="M33" s="294">
        <v>40</v>
      </c>
      <c r="N33" s="294">
        <v>96</v>
      </c>
      <c r="O33" s="294">
        <v>7</v>
      </c>
      <c r="P33" s="289">
        <f t="shared" si="30"/>
        <v>0</v>
      </c>
      <c r="Q33" s="294">
        <v>7</v>
      </c>
      <c r="R33" s="295">
        <v>26</v>
      </c>
      <c r="S33" s="289">
        <f t="shared" si="31"/>
        <v>329</v>
      </c>
      <c r="T33" s="289">
        <f t="shared" si="31"/>
        <v>4</v>
      </c>
      <c r="U33" s="289">
        <f t="shared" si="25"/>
        <v>325</v>
      </c>
      <c r="V33" s="289">
        <f t="shared" si="25"/>
        <v>678</v>
      </c>
      <c r="W33" s="303" t="s">
        <v>8</v>
      </c>
      <c r="X33" s="293">
        <v>134</v>
      </c>
      <c r="Y33" s="289">
        <f t="shared" si="32"/>
        <v>0</v>
      </c>
      <c r="Z33" s="294">
        <v>134</v>
      </c>
      <c r="AA33" s="295">
        <v>482</v>
      </c>
      <c r="AB33" s="303" t="s">
        <v>8</v>
      </c>
      <c r="AC33" s="293">
        <v>0</v>
      </c>
      <c r="AD33" s="172">
        <v>0</v>
      </c>
      <c r="AE33" s="172">
        <v>0</v>
      </c>
      <c r="AF33" s="296">
        <v>0</v>
      </c>
      <c r="AG33" s="172">
        <v>0</v>
      </c>
      <c r="AH33" s="172">
        <v>0</v>
      </c>
      <c r="AI33" s="172">
        <v>0</v>
      </c>
      <c r="AJ33" s="294">
        <v>0</v>
      </c>
      <c r="AK33" s="294">
        <v>0</v>
      </c>
      <c r="AL33" s="295">
        <v>0</v>
      </c>
      <c r="AM33" s="303" t="s">
        <v>8</v>
      </c>
      <c r="AN33" s="171">
        <f t="shared" si="8"/>
        <v>1</v>
      </c>
      <c r="AO33" s="172">
        <v>0</v>
      </c>
      <c r="AP33" s="172">
        <v>1</v>
      </c>
      <c r="AQ33" s="172">
        <v>0</v>
      </c>
      <c r="AR33" s="172">
        <v>0</v>
      </c>
      <c r="AS33" s="172">
        <v>0</v>
      </c>
      <c r="AT33" s="172">
        <v>0</v>
      </c>
      <c r="AU33" s="169">
        <f t="shared" si="33"/>
        <v>0</v>
      </c>
      <c r="AV33" s="173">
        <v>1</v>
      </c>
      <c r="AW33" s="174">
        <v>6</v>
      </c>
      <c r="AX33" s="303" t="s">
        <v>8</v>
      </c>
      <c r="AY33" s="171">
        <f t="shared" si="34"/>
        <v>3013</v>
      </c>
      <c r="AZ33" s="172">
        <v>971</v>
      </c>
      <c r="BA33" s="172">
        <v>1402</v>
      </c>
      <c r="BB33" s="172">
        <v>640</v>
      </c>
      <c r="BC33" s="172">
        <v>0</v>
      </c>
      <c r="BD33" s="172">
        <v>0</v>
      </c>
      <c r="BE33" s="172">
        <v>0</v>
      </c>
      <c r="BF33" s="169">
        <f t="shared" si="35"/>
        <v>8</v>
      </c>
      <c r="BG33" s="173">
        <v>3005</v>
      </c>
      <c r="BH33" s="174">
        <v>28768</v>
      </c>
      <c r="BI33" s="303" t="s">
        <v>8</v>
      </c>
      <c r="BJ33" s="171">
        <f t="shared" si="36"/>
        <v>20</v>
      </c>
      <c r="BK33" s="172">
        <v>7</v>
      </c>
      <c r="BL33" s="172">
        <v>7</v>
      </c>
      <c r="BM33" s="172">
        <v>6</v>
      </c>
      <c r="BN33" s="172">
        <v>0</v>
      </c>
      <c r="BO33" s="172">
        <v>0</v>
      </c>
      <c r="BP33" s="172">
        <v>0</v>
      </c>
      <c r="BQ33" s="169">
        <f t="shared" si="37"/>
        <v>0</v>
      </c>
      <c r="BR33" s="173">
        <v>20</v>
      </c>
      <c r="BS33" s="174">
        <v>75</v>
      </c>
      <c r="BT33" s="303" t="s">
        <v>8</v>
      </c>
      <c r="BU33" s="171">
        <f t="shared" si="38"/>
        <v>1239</v>
      </c>
      <c r="BV33" s="172">
        <v>369</v>
      </c>
      <c r="BW33" s="172">
        <v>517</v>
      </c>
      <c r="BX33" s="172">
        <v>353</v>
      </c>
      <c r="BY33" s="172">
        <v>0</v>
      </c>
      <c r="BZ33" s="172">
        <v>0</v>
      </c>
      <c r="CA33" s="172">
        <v>0</v>
      </c>
      <c r="CB33" s="169">
        <f t="shared" si="39"/>
        <v>23</v>
      </c>
      <c r="CC33" s="173">
        <v>1216</v>
      </c>
      <c r="CD33" s="174">
        <v>5934</v>
      </c>
      <c r="CE33" s="303" t="s">
        <v>8</v>
      </c>
      <c r="CF33" s="293">
        <v>0</v>
      </c>
      <c r="CG33" s="294">
        <f t="shared" si="16"/>
        <v>0</v>
      </c>
      <c r="CH33" s="294">
        <v>0</v>
      </c>
      <c r="CI33" s="294">
        <v>0</v>
      </c>
      <c r="CJ33" s="296">
        <v>113</v>
      </c>
      <c r="CK33" s="294">
        <f t="shared" si="17"/>
        <v>4</v>
      </c>
      <c r="CL33" s="294">
        <v>109</v>
      </c>
      <c r="CM33" s="295">
        <v>218</v>
      </c>
      <c r="CN33" s="303" t="s">
        <v>8</v>
      </c>
      <c r="CO33" s="296">
        <v>76</v>
      </c>
      <c r="CP33" s="294">
        <f t="shared" si="18"/>
        <v>4</v>
      </c>
      <c r="CQ33" s="294">
        <v>72</v>
      </c>
      <c r="CR33" s="295">
        <v>425</v>
      </c>
      <c r="CS33" s="293">
        <v>4596</v>
      </c>
      <c r="CT33" s="294">
        <f t="shared" si="26"/>
        <v>39</v>
      </c>
      <c r="CU33" s="294">
        <v>4557</v>
      </c>
      <c r="CV33" s="295">
        <v>35908</v>
      </c>
      <c r="CW33" s="303" t="s">
        <v>8</v>
      </c>
      <c r="CX33" s="293">
        <v>162</v>
      </c>
      <c r="CY33" s="294">
        <f t="shared" si="20"/>
        <v>0</v>
      </c>
      <c r="CZ33" s="294">
        <v>162</v>
      </c>
      <c r="DA33" s="295">
        <v>972</v>
      </c>
      <c r="DB33" s="293">
        <v>5087</v>
      </c>
      <c r="DC33" s="294">
        <f t="shared" si="40"/>
        <v>43</v>
      </c>
      <c r="DD33" s="294">
        <v>5044</v>
      </c>
      <c r="DE33" s="295">
        <v>37558</v>
      </c>
    </row>
    <row r="34" spans="1:109" s="292" customFormat="1" ht="16.5" customHeight="1">
      <c r="A34" s="303" t="s">
        <v>9</v>
      </c>
      <c r="B34" s="293">
        <v>588</v>
      </c>
      <c r="C34" s="289">
        <f t="shared" si="27"/>
        <v>8</v>
      </c>
      <c r="D34" s="294">
        <v>580</v>
      </c>
      <c r="E34" s="294">
        <v>1162</v>
      </c>
      <c r="F34" s="294">
        <v>69</v>
      </c>
      <c r="G34" s="289">
        <f t="shared" si="28"/>
        <v>1</v>
      </c>
      <c r="H34" s="294">
        <v>68</v>
      </c>
      <c r="I34" s="295">
        <v>163</v>
      </c>
      <c r="J34" s="303" t="s">
        <v>9</v>
      </c>
      <c r="K34" s="293">
        <v>93</v>
      </c>
      <c r="L34" s="289">
        <f t="shared" si="29"/>
        <v>1</v>
      </c>
      <c r="M34" s="294">
        <v>92</v>
      </c>
      <c r="N34" s="294">
        <v>331</v>
      </c>
      <c r="O34" s="294">
        <v>18</v>
      </c>
      <c r="P34" s="289">
        <f t="shared" si="30"/>
        <v>1</v>
      </c>
      <c r="Q34" s="294">
        <v>17</v>
      </c>
      <c r="R34" s="295">
        <v>63</v>
      </c>
      <c r="S34" s="289">
        <f t="shared" si="31"/>
        <v>768</v>
      </c>
      <c r="T34" s="289">
        <f t="shared" si="31"/>
        <v>11</v>
      </c>
      <c r="U34" s="289">
        <f t="shared" si="25"/>
        <v>757</v>
      </c>
      <c r="V34" s="289">
        <f t="shared" si="25"/>
        <v>1719</v>
      </c>
      <c r="W34" s="303" t="s">
        <v>9</v>
      </c>
      <c r="X34" s="293">
        <v>215</v>
      </c>
      <c r="Y34" s="289">
        <f t="shared" si="32"/>
        <v>1</v>
      </c>
      <c r="Z34" s="294">
        <v>214</v>
      </c>
      <c r="AA34" s="295">
        <v>770</v>
      </c>
      <c r="AB34" s="303" t="s">
        <v>9</v>
      </c>
      <c r="AC34" s="293">
        <v>0</v>
      </c>
      <c r="AD34" s="172">
        <v>0</v>
      </c>
      <c r="AE34" s="172">
        <v>0</v>
      </c>
      <c r="AF34" s="296">
        <v>0</v>
      </c>
      <c r="AG34" s="172">
        <v>0</v>
      </c>
      <c r="AH34" s="172">
        <v>0</v>
      </c>
      <c r="AI34" s="172">
        <v>0</v>
      </c>
      <c r="AJ34" s="294">
        <v>0</v>
      </c>
      <c r="AK34" s="294">
        <v>0</v>
      </c>
      <c r="AL34" s="295">
        <v>0</v>
      </c>
      <c r="AM34" s="303" t="s">
        <v>9</v>
      </c>
      <c r="AN34" s="171">
        <f t="shared" si="8"/>
        <v>0</v>
      </c>
      <c r="AO34" s="172">
        <v>0</v>
      </c>
      <c r="AP34" s="172">
        <v>0</v>
      </c>
      <c r="AQ34" s="172">
        <v>0</v>
      </c>
      <c r="AR34" s="172">
        <v>0</v>
      </c>
      <c r="AS34" s="172">
        <v>0</v>
      </c>
      <c r="AT34" s="172">
        <v>0</v>
      </c>
      <c r="AU34" s="169">
        <f t="shared" si="33"/>
        <v>0</v>
      </c>
      <c r="AV34" s="173">
        <v>0</v>
      </c>
      <c r="AW34" s="174">
        <v>0</v>
      </c>
      <c r="AX34" s="303" t="s">
        <v>9</v>
      </c>
      <c r="AY34" s="171">
        <f t="shared" si="34"/>
        <v>3766</v>
      </c>
      <c r="AZ34" s="172">
        <v>1236</v>
      </c>
      <c r="BA34" s="172">
        <v>1619</v>
      </c>
      <c r="BB34" s="172">
        <v>911</v>
      </c>
      <c r="BC34" s="172">
        <v>0</v>
      </c>
      <c r="BD34" s="172">
        <v>0</v>
      </c>
      <c r="BE34" s="172">
        <v>0</v>
      </c>
      <c r="BF34" s="169">
        <f t="shared" si="35"/>
        <v>44</v>
      </c>
      <c r="BG34" s="173">
        <v>3722</v>
      </c>
      <c r="BH34" s="174">
        <v>36693</v>
      </c>
      <c r="BI34" s="303" t="s">
        <v>9</v>
      </c>
      <c r="BJ34" s="171">
        <f t="shared" si="36"/>
        <v>15</v>
      </c>
      <c r="BK34" s="172">
        <v>3</v>
      </c>
      <c r="BL34" s="172">
        <v>9</v>
      </c>
      <c r="BM34" s="172">
        <v>3</v>
      </c>
      <c r="BN34" s="172">
        <v>0</v>
      </c>
      <c r="BO34" s="172">
        <v>0</v>
      </c>
      <c r="BP34" s="172">
        <v>0</v>
      </c>
      <c r="BQ34" s="169">
        <f t="shared" si="37"/>
        <v>1</v>
      </c>
      <c r="BR34" s="173">
        <v>14</v>
      </c>
      <c r="BS34" s="174">
        <v>47</v>
      </c>
      <c r="BT34" s="303" t="s">
        <v>9</v>
      </c>
      <c r="BU34" s="171">
        <f t="shared" si="38"/>
        <v>1988</v>
      </c>
      <c r="BV34" s="172">
        <v>656</v>
      </c>
      <c r="BW34" s="172">
        <v>709</v>
      </c>
      <c r="BX34" s="172">
        <v>623</v>
      </c>
      <c r="BY34" s="172">
        <v>0</v>
      </c>
      <c r="BZ34" s="172">
        <v>0</v>
      </c>
      <c r="CA34" s="172">
        <v>0</v>
      </c>
      <c r="CB34" s="169">
        <f t="shared" si="39"/>
        <v>23</v>
      </c>
      <c r="CC34" s="173">
        <v>1965</v>
      </c>
      <c r="CD34" s="174">
        <v>9783</v>
      </c>
      <c r="CE34" s="303" t="s">
        <v>9</v>
      </c>
      <c r="CF34" s="293">
        <v>0</v>
      </c>
      <c r="CG34" s="289">
        <f t="shared" si="16"/>
        <v>0</v>
      </c>
      <c r="CH34" s="294">
        <v>0</v>
      </c>
      <c r="CI34" s="294">
        <v>0</v>
      </c>
      <c r="CJ34" s="296">
        <v>297</v>
      </c>
      <c r="CK34" s="289">
        <f t="shared" si="17"/>
        <v>4</v>
      </c>
      <c r="CL34" s="294">
        <v>293</v>
      </c>
      <c r="CM34" s="295">
        <v>703</v>
      </c>
      <c r="CN34" s="303" t="s">
        <v>9</v>
      </c>
      <c r="CO34" s="296">
        <v>162</v>
      </c>
      <c r="CP34" s="289">
        <f t="shared" si="18"/>
        <v>2</v>
      </c>
      <c r="CQ34" s="294">
        <v>160</v>
      </c>
      <c r="CR34" s="295">
        <v>944</v>
      </c>
      <c r="CS34" s="293">
        <v>6443</v>
      </c>
      <c r="CT34" s="294">
        <f t="shared" si="26"/>
        <v>75</v>
      </c>
      <c r="CU34" s="294">
        <v>6368</v>
      </c>
      <c r="CV34" s="295">
        <v>48940</v>
      </c>
      <c r="CW34" s="303" t="s">
        <v>9</v>
      </c>
      <c r="CX34" s="293">
        <v>222</v>
      </c>
      <c r="CY34" s="294">
        <f t="shared" si="20"/>
        <v>0</v>
      </c>
      <c r="CZ34" s="294">
        <v>222</v>
      </c>
      <c r="DA34" s="295">
        <v>1332</v>
      </c>
      <c r="DB34" s="293">
        <v>7433</v>
      </c>
      <c r="DC34" s="294">
        <f t="shared" si="40"/>
        <v>86</v>
      </c>
      <c r="DD34" s="294">
        <v>7347</v>
      </c>
      <c r="DE34" s="295">
        <v>51991</v>
      </c>
    </row>
    <row r="35" spans="1:109" s="292" customFormat="1" ht="16.5" customHeight="1">
      <c r="A35" s="303" t="s">
        <v>10</v>
      </c>
      <c r="B35" s="293">
        <v>431</v>
      </c>
      <c r="C35" s="289">
        <f t="shared" si="27"/>
        <v>5</v>
      </c>
      <c r="D35" s="294">
        <v>426</v>
      </c>
      <c r="E35" s="294">
        <v>852</v>
      </c>
      <c r="F35" s="294">
        <v>40</v>
      </c>
      <c r="G35" s="289">
        <f t="shared" si="28"/>
        <v>4</v>
      </c>
      <c r="H35" s="294">
        <v>36</v>
      </c>
      <c r="I35" s="295">
        <v>72</v>
      </c>
      <c r="J35" s="303" t="s">
        <v>10</v>
      </c>
      <c r="K35" s="293">
        <v>51</v>
      </c>
      <c r="L35" s="289">
        <f t="shared" si="29"/>
        <v>0</v>
      </c>
      <c r="M35" s="294">
        <v>51</v>
      </c>
      <c r="N35" s="294">
        <v>122</v>
      </c>
      <c r="O35" s="294">
        <v>8</v>
      </c>
      <c r="P35" s="289">
        <f t="shared" si="30"/>
        <v>0</v>
      </c>
      <c r="Q35" s="294">
        <v>8</v>
      </c>
      <c r="R35" s="295">
        <v>30</v>
      </c>
      <c r="S35" s="289">
        <f t="shared" si="31"/>
        <v>530</v>
      </c>
      <c r="T35" s="289">
        <f t="shared" si="31"/>
        <v>9</v>
      </c>
      <c r="U35" s="289">
        <f t="shared" si="25"/>
        <v>521</v>
      </c>
      <c r="V35" s="289">
        <f t="shared" si="25"/>
        <v>1076</v>
      </c>
      <c r="W35" s="303" t="s">
        <v>10</v>
      </c>
      <c r="X35" s="293">
        <v>110</v>
      </c>
      <c r="Y35" s="289">
        <f t="shared" si="32"/>
        <v>0</v>
      </c>
      <c r="Z35" s="294">
        <v>110</v>
      </c>
      <c r="AA35" s="295">
        <v>396</v>
      </c>
      <c r="AB35" s="303" t="s">
        <v>10</v>
      </c>
      <c r="AC35" s="293">
        <v>0</v>
      </c>
      <c r="AD35" s="172">
        <v>0</v>
      </c>
      <c r="AE35" s="172">
        <v>0</v>
      </c>
      <c r="AF35" s="296">
        <v>0</v>
      </c>
      <c r="AG35" s="172">
        <v>0</v>
      </c>
      <c r="AH35" s="172">
        <v>0</v>
      </c>
      <c r="AI35" s="172">
        <v>0</v>
      </c>
      <c r="AJ35" s="294">
        <v>0</v>
      </c>
      <c r="AK35" s="294">
        <v>0</v>
      </c>
      <c r="AL35" s="295">
        <v>0</v>
      </c>
      <c r="AM35" s="303" t="s">
        <v>10</v>
      </c>
      <c r="AN35" s="171">
        <f t="shared" si="8"/>
        <v>0</v>
      </c>
      <c r="AO35" s="172">
        <v>0</v>
      </c>
      <c r="AP35" s="172">
        <v>0</v>
      </c>
      <c r="AQ35" s="172">
        <v>0</v>
      </c>
      <c r="AR35" s="172">
        <v>0</v>
      </c>
      <c r="AS35" s="172">
        <v>0</v>
      </c>
      <c r="AT35" s="172">
        <v>0</v>
      </c>
      <c r="AU35" s="169">
        <f t="shared" si="33"/>
        <v>0</v>
      </c>
      <c r="AV35" s="173">
        <v>0</v>
      </c>
      <c r="AW35" s="174">
        <v>0</v>
      </c>
      <c r="AX35" s="303" t="s">
        <v>10</v>
      </c>
      <c r="AY35" s="171">
        <f t="shared" si="34"/>
        <v>2047</v>
      </c>
      <c r="AZ35" s="172">
        <v>718</v>
      </c>
      <c r="BA35" s="172">
        <v>736</v>
      </c>
      <c r="BB35" s="172">
        <v>593</v>
      </c>
      <c r="BC35" s="172">
        <v>0</v>
      </c>
      <c r="BD35" s="172">
        <v>0</v>
      </c>
      <c r="BE35" s="172">
        <v>0</v>
      </c>
      <c r="BF35" s="169">
        <f t="shared" si="35"/>
        <v>35</v>
      </c>
      <c r="BG35" s="173">
        <v>2012</v>
      </c>
      <c r="BH35" s="174">
        <v>20346</v>
      </c>
      <c r="BI35" s="303" t="s">
        <v>10</v>
      </c>
      <c r="BJ35" s="171">
        <f t="shared" si="36"/>
        <v>37</v>
      </c>
      <c r="BK35" s="172">
        <v>19</v>
      </c>
      <c r="BL35" s="172">
        <v>11</v>
      </c>
      <c r="BM35" s="172">
        <v>7</v>
      </c>
      <c r="BN35" s="172">
        <v>0</v>
      </c>
      <c r="BO35" s="172">
        <v>0</v>
      </c>
      <c r="BP35" s="172">
        <v>0</v>
      </c>
      <c r="BQ35" s="169">
        <f t="shared" si="37"/>
        <v>0</v>
      </c>
      <c r="BR35" s="173">
        <v>37</v>
      </c>
      <c r="BS35" s="174">
        <v>137</v>
      </c>
      <c r="BT35" s="303" t="s">
        <v>10</v>
      </c>
      <c r="BU35" s="171">
        <f t="shared" si="38"/>
        <v>1697</v>
      </c>
      <c r="BV35" s="172">
        <v>482</v>
      </c>
      <c r="BW35" s="172">
        <v>503</v>
      </c>
      <c r="BX35" s="172">
        <v>712</v>
      </c>
      <c r="BY35" s="172">
        <v>0</v>
      </c>
      <c r="BZ35" s="172">
        <v>0</v>
      </c>
      <c r="CA35" s="172">
        <v>0</v>
      </c>
      <c r="CB35" s="169">
        <f t="shared" si="39"/>
        <v>32</v>
      </c>
      <c r="CC35" s="173">
        <v>1665</v>
      </c>
      <c r="CD35" s="174">
        <v>8542</v>
      </c>
      <c r="CE35" s="303" t="s">
        <v>10</v>
      </c>
      <c r="CF35" s="293">
        <v>0</v>
      </c>
      <c r="CG35" s="294">
        <f t="shared" si="16"/>
        <v>0</v>
      </c>
      <c r="CH35" s="294">
        <v>0</v>
      </c>
      <c r="CI35" s="294">
        <v>0</v>
      </c>
      <c r="CJ35" s="296">
        <v>588</v>
      </c>
      <c r="CK35" s="294">
        <f t="shared" si="17"/>
        <v>17</v>
      </c>
      <c r="CL35" s="294">
        <v>571</v>
      </c>
      <c r="CM35" s="295">
        <v>1370</v>
      </c>
      <c r="CN35" s="303" t="s">
        <v>10</v>
      </c>
      <c r="CO35" s="296">
        <v>121</v>
      </c>
      <c r="CP35" s="294">
        <f t="shared" si="18"/>
        <v>2</v>
      </c>
      <c r="CQ35" s="294">
        <v>119</v>
      </c>
      <c r="CR35" s="295">
        <v>702</v>
      </c>
      <c r="CS35" s="293">
        <v>4600</v>
      </c>
      <c r="CT35" s="294">
        <f t="shared" si="26"/>
        <v>86</v>
      </c>
      <c r="CU35" s="294">
        <v>4514</v>
      </c>
      <c r="CV35" s="295">
        <v>31493</v>
      </c>
      <c r="CW35" s="303" t="s">
        <v>10</v>
      </c>
      <c r="CX35" s="293">
        <v>75</v>
      </c>
      <c r="CY35" s="294">
        <f t="shared" si="20"/>
        <v>1</v>
      </c>
      <c r="CZ35" s="294">
        <v>74</v>
      </c>
      <c r="DA35" s="295">
        <v>444</v>
      </c>
      <c r="DB35" s="293">
        <v>5205</v>
      </c>
      <c r="DC35" s="294">
        <f>DB35-DD35</f>
        <v>96</v>
      </c>
      <c r="DD35" s="294">
        <v>5109</v>
      </c>
      <c r="DE35" s="295">
        <v>33013</v>
      </c>
    </row>
    <row r="36" spans="1:109" s="292" customFormat="1" ht="16.5" customHeight="1">
      <c r="A36" s="303" t="s">
        <v>11</v>
      </c>
      <c r="B36" s="293">
        <v>103</v>
      </c>
      <c r="C36" s="289">
        <f t="shared" si="27"/>
        <v>2</v>
      </c>
      <c r="D36" s="294">
        <v>101</v>
      </c>
      <c r="E36" s="294">
        <v>202</v>
      </c>
      <c r="F36" s="294">
        <v>14</v>
      </c>
      <c r="G36" s="289">
        <f t="shared" si="28"/>
        <v>0</v>
      </c>
      <c r="H36" s="294">
        <v>14</v>
      </c>
      <c r="I36" s="295">
        <v>28</v>
      </c>
      <c r="J36" s="303" t="s">
        <v>11</v>
      </c>
      <c r="K36" s="293">
        <v>17</v>
      </c>
      <c r="L36" s="289">
        <f t="shared" si="29"/>
        <v>0</v>
      </c>
      <c r="M36" s="294">
        <v>17</v>
      </c>
      <c r="N36" s="294">
        <v>41</v>
      </c>
      <c r="O36" s="294">
        <v>4</v>
      </c>
      <c r="P36" s="289">
        <f t="shared" si="30"/>
        <v>0</v>
      </c>
      <c r="Q36" s="294">
        <v>4</v>
      </c>
      <c r="R36" s="295">
        <v>15</v>
      </c>
      <c r="S36" s="289">
        <f t="shared" si="31"/>
        <v>138</v>
      </c>
      <c r="T36" s="289">
        <f t="shared" si="31"/>
        <v>2</v>
      </c>
      <c r="U36" s="289">
        <f t="shared" si="25"/>
        <v>136</v>
      </c>
      <c r="V36" s="289">
        <f t="shared" si="25"/>
        <v>286</v>
      </c>
      <c r="W36" s="303" t="s">
        <v>11</v>
      </c>
      <c r="X36" s="293">
        <v>39</v>
      </c>
      <c r="Y36" s="289">
        <f t="shared" si="32"/>
        <v>0</v>
      </c>
      <c r="Z36" s="294">
        <v>39</v>
      </c>
      <c r="AA36" s="295">
        <v>140</v>
      </c>
      <c r="AB36" s="303" t="s">
        <v>11</v>
      </c>
      <c r="AC36" s="293">
        <v>0</v>
      </c>
      <c r="AD36" s="172">
        <v>0</v>
      </c>
      <c r="AE36" s="172">
        <v>0</v>
      </c>
      <c r="AF36" s="296">
        <v>0</v>
      </c>
      <c r="AG36" s="172">
        <v>0</v>
      </c>
      <c r="AH36" s="172">
        <v>0</v>
      </c>
      <c r="AI36" s="172">
        <v>0</v>
      </c>
      <c r="AJ36" s="294">
        <v>0</v>
      </c>
      <c r="AK36" s="294">
        <v>0</v>
      </c>
      <c r="AL36" s="295">
        <v>0</v>
      </c>
      <c r="AM36" s="303" t="s">
        <v>11</v>
      </c>
      <c r="AN36" s="171">
        <f t="shared" si="8"/>
        <v>0</v>
      </c>
      <c r="AO36" s="172">
        <v>0</v>
      </c>
      <c r="AP36" s="172">
        <v>0</v>
      </c>
      <c r="AQ36" s="172">
        <v>0</v>
      </c>
      <c r="AR36" s="172">
        <v>0</v>
      </c>
      <c r="AS36" s="172">
        <v>0</v>
      </c>
      <c r="AT36" s="172">
        <v>0</v>
      </c>
      <c r="AU36" s="169">
        <f t="shared" si="33"/>
        <v>0</v>
      </c>
      <c r="AV36" s="173">
        <v>0</v>
      </c>
      <c r="AW36" s="174">
        <v>0</v>
      </c>
      <c r="AX36" s="303" t="s">
        <v>11</v>
      </c>
      <c r="AY36" s="171">
        <f t="shared" si="34"/>
        <v>881</v>
      </c>
      <c r="AZ36" s="172">
        <v>315</v>
      </c>
      <c r="BA36" s="172">
        <v>371</v>
      </c>
      <c r="BB36" s="172">
        <v>195</v>
      </c>
      <c r="BC36" s="172">
        <v>0</v>
      </c>
      <c r="BD36" s="172">
        <v>0</v>
      </c>
      <c r="BE36" s="172">
        <v>0</v>
      </c>
      <c r="BF36" s="169">
        <f t="shared" si="35"/>
        <v>20</v>
      </c>
      <c r="BG36" s="173">
        <v>861</v>
      </c>
      <c r="BH36" s="174">
        <v>8392</v>
      </c>
      <c r="BI36" s="303" t="s">
        <v>11</v>
      </c>
      <c r="BJ36" s="171">
        <f t="shared" si="36"/>
        <v>8</v>
      </c>
      <c r="BK36" s="172">
        <v>3</v>
      </c>
      <c r="BL36" s="172">
        <v>4</v>
      </c>
      <c r="BM36" s="172">
        <v>1</v>
      </c>
      <c r="BN36" s="172">
        <v>0</v>
      </c>
      <c r="BO36" s="172">
        <v>0</v>
      </c>
      <c r="BP36" s="172">
        <v>0</v>
      </c>
      <c r="BQ36" s="169">
        <f t="shared" si="37"/>
        <v>1</v>
      </c>
      <c r="BR36" s="173">
        <v>7</v>
      </c>
      <c r="BS36" s="174">
        <v>25</v>
      </c>
      <c r="BT36" s="303" t="s">
        <v>11</v>
      </c>
      <c r="BU36" s="171">
        <f t="shared" si="38"/>
        <v>769</v>
      </c>
      <c r="BV36" s="172">
        <v>248</v>
      </c>
      <c r="BW36" s="172">
        <v>253</v>
      </c>
      <c r="BX36" s="172">
        <v>268</v>
      </c>
      <c r="BY36" s="172">
        <v>0</v>
      </c>
      <c r="BZ36" s="172">
        <v>0</v>
      </c>
      <c r="CA36" s="172">
        <v>0</v>
      </c>
      <c r="CB36" s="169">
        <f t="shared" si="39"/>
        <v>12</v>
      </c>
      <c r="CC36" s="173">
        <v>757</v>
      </c>
      <c r="CD36" s="174">
        <v>3802</v>
      </c>
      <c r="CE36" s="303" t="s">
        <v>11</v>
      </c>
      <c r="CF36" s="293">
        <v>0</v>
      </c>
      <c r="CG36" s="294">
        <f t="shared" si="16"/>
        <v>0</v>
      </c>
      <c r="CH36" s="294">
        <v>0</v>
      </c>
      <c r="CI36" s="294">
        <v>0</v>
      </c>
      <c r="CJ36" s="296">
        <v>178</v>
      </c>
      <c r="CK36" s="294">
        <f t="shared" si="17"/>
        <v>8</v>
      </c>
      <c r="CL36" s="294">
        <v>170</v>
      </c>
      <c r="CM36" s="295">
        <v>408</v>
      </c>
      <c r="CN36" s="303" t="s">
        <v>11</v>
      </c>
      <c r="CO36" s="296">
        <v>45</v>
      </c>
      <c r="CP36" s="294">
        <f t="shared" si="18"/>
        <v>2</v>
      </c>
      <c r="CQ36" s="294">
        <v>43</v>
      </c>
      <c r="CR36" s="295">
        <v>254</v>
      </c>
      <c r="CS36" s="293">
        <v>1920</v>
      </c>
      <c r="CT36" s="294">
        <f t="shared" si="26"/>
        <v>43</v>
      </c>
      <c r="CU36" s="294">
        <v>1877</v>
      </c>
      <c r="CV36" s="295">
        <v>13021</v>
      </c>
      <c r="CW36" s="303" t="s">
        <v>11</v>
      </c>
      <c r="CX36" s="293">
        <v>28</v>
      </c>
      <c r="CY36" s="294">
        <f t="shared" si="20"/>
        <v>0</v>
      </c>
      <c r="CZ36" s="294">
        <v>28</v>
      </c>
      <c r="DA36" s="295">
        <v>168</v>
      </c>
      <c r="DB36" s="293">
        <v>2086</v>
      </c>
      <c r="DC36" s="294">
        <f t="shared" si="40"/>
        <v>45</v>
      </c>
      <c r="DD36" s="294">
        <v>2041</v>
      </c>
      <c r="DE36" s="295">
        <v>13475</v>
      </c>
    </row>
    <row r="37" spans="1:109" s="292" customFormat="1" ht="16.5" customHeight="1">
      <c r="A37" s="303" t="s">
        <v>12</v>
      </c>
      <c r="B37" s="293">
        <v>90</v>
      </c>
      <c r="C37" s="289">
        <f t="shared" si="27"/>
        <v>1</v>
      </c>
      <c r="D37" s="294">
        <v>89</v>
      </c>
      <c r="E37" s="294">
        <v>178</v>
      </c>
      <c r="F37" s="294">
        <v>7</v>
      </c>
      <c r="G37" s="289">
        <f t="shared" si="28"/>
        <v>1</v>
      </c>
      <c r="H37" s="294">
        <v>6</v>
      </c>
      <c r="I37" s="295">
        <v>12</v>
      </c>
      <c r="J37" s="303" t="s">
        <v>12</v>
      </c>
      <c r="K37" s="293">
        <v>8</v>
      </c>
      <c r="L37" s="289">
        <f t="shared" si="29"/>
        <v>0</v>
      </c>
      <c r="M37" s="294">
        <v>8</v>
      </c>
      <c r="N37" s="294">
        <v>19</v>
      </c>
      <c r="O37" s="294">
        <v>2</v>
      </c>
      <c r="P37" s="289">
        <f t="shared" si="30"/>
        <v>0</v>
      </c>
      <c r="Q37" s="294">
        <v>2</v>
      </c>
      <c r="R37" s="295">
        <v>8</v>
      </c>
      <c r="S37" s="289">
        <f t="shared" si="31"/>
        <v>107</v>
      </c>
      <c r="T37" s="289">
        <f t="shared" si="31"/>
        <v>2</v>
      </c>
      <c r="U37" s="289">
        <f t="shared" si="25"/>
        <v>105</v>
      </c>
      <c r="V37" s="289">
        <f t="shared" si="25"/>
        <v>217</v>
      </c>
      <c r="W37" s="303" t="s">
        <v>12</v>
      </c>
      <c r="X37" s="293">
        <v>33</v>
      </c>
      <c r="Y37" s="289">
        <f t="shared" si="32"/>
        <v>1</v>
      </c>
      <c r="Z37" s="294">
        <v>32</v>
      </c>
      <c r="AA37" s="295">
        <v>115</v>
      </c>
      <c r="AB37" s="303" t="s">
        <v>12</v>
      </c>
      <c r="AC37" s="293">
        <v>0</v>
      </c>
      <c r="AD37" s="172">
        <v>0</v>
      </c>
      <c r="AE37" s="172">
        <v>0</v>
      </c>
      <c r="AF37" s="296">
        <v>0</v>
      </c>
      <c r="AG37" s="172">
        <v>0</v>
      </c>
      <c r="AH37" s="172">
        <v>0</v>
      </c>
      <c r="AI37" s="172">
        <v>0</v>
      </c>
      <c r="AJ37" s="294">
        <v>0</v>
      </c>
      <c r="AK37" s="294">
        <v>0</v>
      </c>
      <c r="AL37" s="295">
        <v>0</v>
      </c>
      <c r="AM37" s="303" t="s">
        <v>12</v>
      </c>
      <c r="AN37" s="171">
        <f t="shared" si="8"/>
        <v>0</v>
      </c>
      <c r="AO37" s="172">
        <v>0</v>
      </c>
      <c r="AP37" s="172">
        <v>0</v>
      </c>
      <c r="AQ37" s="172">
        <v>0</v>
      </c>
      <c r="AR37" s="172">
        <v>0</v>
      </c>
      <c r="AS37" s="172">
        <v>0</v>
      </c>
      <c r="AT37" s="172">
        <v>0</v>
      </c>
      <c r="AU37" s="169">
        <f t="shared" si="33"/>
        <v>0</v>
      </c>
      <c r="AV37" s="173">
        <v>0</v>
      </c>
      <c r="AW37" s="174">
        <v>0</v>
      </c>
      <c r="AX37" s="303" t="s">
        <v>12</v>
      </c>
      <c r="AY37" s="171">
        <f t="shared" si="34"/>
        <v>564</v>
      </c>
      <c r="AZ37" s="172">
        <v>206</v>
      </c>
      <c r="BA37" s="172">
        <v>216</v>
      </c>
      <c r="BB37" s="172">
        <v>142</v>
      </c>
      <c r="BC37" s="172">
        <v>0</v>
      </c>
      <c r="BD37" s="172">
        <v>0</v>
      </c>
      <c r="BE37" s="172">
        <v>0</v>
      </c>
      <c r="BF37" s="169">
        <f t="shared" si="35"/>
        <v>21</v>
      </c>
      <c r="BG37" s="173">
        <v>543</v>
      </c>
      <c r="BH37" s="174">
        <v>5400</v>
      </c>
      <c r="BI37" s="303" t="s">
        <v>12</v>
      </c>
      <c r="BJ37" s="171">
        <f t="shared" si="36"/>
        <v>2</v>
      </c>
      <c r="BK37" s="172">
        <v>1</v>
      </c>
      <c r="BL37" s="172">
        <v>1</v>
      </c>
      <c r="BM37" s="172">
        <v>0</v>
      </c>
      <c r="BN37" s="172">
        <v>0</v>
      </c>
      <c r="BO37" s="172">
        <v>0</v>
      </c>
      <c r="BP37" s="172">
        <v>0</v>
      </c>
      <c r="BQ37" s="169">
        <f t="shared" si="37"/>
        <v>0</v>
      </c>
      <c r="BR37" s="173">
        <v>2</v>
      </c>
      <c r="BS37" s="174">
        <v>7</v>
      </c>
      <c r="BT37" s="303" t="s">
        <v>12</v>
      </c>
      <c r="BU37" s="171">
        <f t="shared" si="38"/>
        <v>592</v>
      </c>
      <c r="BV37" s="172">
        <v>202</v>
      </c>
      <c r="BW37" s="172">
        <v>209</v>
      </c>
      <c r="BX37" s="172">
        <v>181</v>
      </c>
      <c r="BY37" s="172">
        <v>0</v>
      </c>
      <c r="BZ37" s="172">
        <v>0</v>
      </c>
      <c r="CA37" s="172">
        <v>0</v>
      </c>
      <c r="CB37" s="169">
        <f t="shared" si="39"/>
        <v>20</v>
      </c>
      <c r="CC37" s="173">
        <v>572</v>
      </c>
      <c r="CD37" s="174">
        <v>2840</v>
      </c>
      <c r="CE37" s="303" t="s">
        <v>12</v>
      </c>
      <c r="CF37" s="293">
        <v>0</v>
      </c>
      <c r="CG37" s="294">
        <f t="shared" si="16"/>
        <v>0</v>
      </c>
      <c r="CH37" s="294">
        <v>0</v>
      </c>
      <c r="CI37" s="294">
        <v>0</v>
      </c>
      <c r="CJ37" s="296">
        <v>43</v>
      </c>
      <c r="CK37" s="294">
        <f t="shared" si="17"/>
        <v>2</v>
      </c>
      <c r="CL37" s="294">
        <v>41</v>
      </c>
      <c r="CM37" s="295">
        <v>99</v>
      </c>
      <c r="CN37" s="303" t="s">
        <v>12</v>
      </c>
      <c r="CO37" s="296">
        <v>55</v>
      </c>
      <c r="CP37" s="294">
        <f t="shared" si="18"/>
        <v>4</v>
      </c>
      <c r="CQ37" s="294">
        <v>51</v>
      </c>
      <c r="CR37" s="295">
        <v>301</v>
      </c>
      <c r="CS37" s="293">
        <v>1289</v>
      </c>
      <c r="CT37" s="294">
        <f t="shared" si="26"/>
        <v>48</v>
      </c>
      <c r="CU37" s="294">
        <v>1241</v>
      </c>
      <c r="CV37" s="295">
        <v>8762</v>
      </c>
      <c r="CW37" s="303" t="s">
        <v>12</v>
      </c>
      <c r="CX37" s="293">
        <v>17</v>
      </c>
      <c r="CY37" s="294">
        <f t="shared" si="20"/>
        <v>0</v>
      </c>
      <c r="CZ37" s="294">
        <v>17</v>
      </c>
      <c r="DA37" s="295">
        <v>102</v>
      </c>
      <c r="DB37" s="293">
        <v>1413</v>
      </c>
      <c r="DC37" s="294">
        <f t="shared" si="40"/>
        <v>50</v>
      </c>
      <c r="DD37" s="294">
        <v>1363</v>
      </c>
      <c r="DE37" s="295">
        <v>9081</v>
      </c>
    </row>
    <row r="38" spans="1:109" s="292" customFormat="1" ht="16.5" customHeight="1">
      <c r="A38" s="303" t="s">
        <v>13</v>
      </c>
      <c r="B38" s="293">
        <v>453</v>
      </c>
      <c r="C38" s="289">
        <f t="shared" si="27"/>
        <v>6</v>
      </c>
      <c r="D38" s="294">
        <v>447</v>
      </c>
      <c r="E38" s="294">
        <v>894</v>
      </c>
      <c r="F38" s="294">
        <v>48</v>
      </c>
      <c r="G38" s="289">
        <f t="shared" si="28"/>
        <v>0</v>
      </c>
      <c r="H38" s="294">
        <v>48</v>
      </c>
      <c r="I38" s="295">
        <v>96</v>
      </c>
      <c r="J38" s="303" t="s">
        <v>13</v>
      </c>
      <c r="K38" s="293">
        <v>47</v>
      </c>
      <c r="L38" s="289">
        <f t="shared" si="29"/>
        <v>0</v>
      </c>
      <c r="M38" s="294">
        <v>47</v>
      </c>
      <c r="N38" s="294">
        <v>113</v>
      </c>
      <c r="O38" s="294">
        <v>19</v>
      </c>
      <c r="P38" s="289">
        <f t="shared" si="30"/>
        <v>0</v>
      </c>
      <c r="Q38" s="294">
        <v>19</v>
      </c>
      <c r="R38" s="295">
        <v>70</v>
      </c>
      <c r="S38" s="289">
        <f t="shared" si="31"/>
        <v>567</v>
      </c>
      <c r="T38" s="289">
        <f t="shared" si="31"/>
        <v>6</v>
      </c>
      <c r="U38" s="289">
        <f t="shared" si="25"/>
        <v>561</v>
      </c>
      <c r="V38" s="289">
        <f t="shared" si="25"/>
        <v>1173</v>
      </c>
      <c r="W38" s="303" t="s">
        <v>13</v>
      </c>
      <c r="X38" s="293">
        <v>100</v>
      </c>
      <c r="Y38" s="289">
        <f t="shared" si="32"/>
        <v>3</v>
      </c>
      <c r="Z38" s="294">
        <v>97</v>
      </c>
      <c r="AA38" s="295">
        <v>349</v>
      </c>
      <c r="AB38" s="303" t="s">
        <v>13</v>
      </c>
      <c r="AC38" s="293">
        <v>0</v>
      </c>
      <c r="AD38" s="172">
        <v>0</v>
      </c>
      <c r="AE38" s="172">
        <v>0</v>
      </c>
      <c r="AF38" s="296">
        <v>0</v>
      </c>
      <c r="AG38" s="172">
        <v>0</v>
      </c>
      <c r="AH38" s="172">
        <v>0</v>
      </c>
      <c r="AI38" s="172">
        <v>0</v>
      </c>
      <c r="AJ38" s="294">
        <v>0</v>
      </c>
      <c r="AK38" s="294">
        <v>0</v>
      </c>
      <c r="AL38" s="295">
        <v>0</v>
      </c>
      <c r="AM38" s="303" t="s">
        <v>13</v>
      </c>
      <c r="AN38" s="171">
        <f t="shared" si="8"/>
        <v>0</v>
      </c>
      <c r="AO38" s="172">
        <v>0</v>
      </c>
      <c r="AP38" s="172">
        <v>0</v>
      </c>
      <c r="AQ38" s="172">
        <v>0</v>
      </c>
      <c r="AR38" s="172">
        <v>0</v>
      </c>
      <c r="AS38" s="172">
        <v>0</v>
      </c>
      <c r="AT38" s="172">
        <v>0</v>
      </c>
      <c r="AU38" s="169">
        <f t="shared" si="33"/>
        <v>0</v>
      </c>
      <c r="AV38" s="173">
        <v>0</v>
      </c>
      <c r="AW38" s="174">
        <v>0</v>
      </c>
      <c r="AX38" s="303" t="s">
        <v>13</v>
      </c>
      <c r="AY38" s="171">
        <f t="shared" si="34"/>
        <v>2229</v>
      </c>
      <c r="AZ38" s="172">
        <v>868</v>
      </c>
      <c r="BA38" s="172">
        <v>913</v>
      </c>
      <c r="BB38" s="172">
        <v>448</v>
      </c>
      <c r="BC38" s="172">
        <v>0</v>
      </c>
      <c r="BD38" s="172">
        <v>0</v>
      </c>
      <c r="BE38" s="172">
        <v>0</v>
      </c>
      <c r="BF38" s="169">
        <f t="shared" si="35"/>
        <v>38</v>
      </c>
      <c r="BG38" s="173">
        <v>2191</v>
      </c>
      <c r="BH38" s="174">
        <v>21355</v>
      </c>
      <c r="BI38" s="303" t="s">
        <v>13</v>
      </c>
      <c r="BJ38" s="171">
        <f t="shared" si="36"/>
        <v>23</v>
      </c>
      <c r="BK38" s="172">
        <v>14</v>
      </c>
      <c r="BL38" s="172">
        <v>7</v>
      </c>
      <c r="BM38" s="172">
        <v>2</v>
      </c>
      <c r="BN38" s="172">
        <v>0</v>
      </c>
      <c r="BO38" s="172">
        <v>0</v>
      </c>
      <c r="BP38" s="172">
        <v>0</v>
      </c>
      <c r="BQ38" s="169">
        <f t="shared" si="37"/>
        <v>1</v>
      </c>
      <c r="BR38" s="173">
        <v>22</v>
      </c>
      <c r="BS38" s="174">
        <v>80</v>
      </c>
      <c r="BT38" s="303" t="s">
        <v>13</v>
      </c>
      <c r="BU38" s="171">
        <f t="shared" si="38"/>
        <v>1885</v>
      </c>
      <c r="BV38" s="172">
        <v>673</v>
      </c>
      <c r="BW38" s="172">
        <v>684</v>
      </c>
      <c r="BX38" s="172">
        <v>528</v>
      </c>
      <c r="BY38" s="172">
        <v>0</v>
      </c>
      <c r="BZ38" s="172">
        <v>0</v>
      </c>
      <c r="CA38" s="172">
        <v>0</v>
      </c>
      <c r="CB38" s="169">
        <f t="shared" si="39"/>
        <v>25</v>
      </c>
      <c r="CC38" s="173">
        <v>1860</v>
      </c>
      <c r="CD38" s="174">
        <v>9149</v>
      </c>
      <c r="CE38" s="303" t="s">
        <v>13</v>
      </c>
      <c r="CF38" s="293">
        <v>0</v>
      </c>
      <c r="CG38" s="294">
        <f t="shared" si="16"/>
        <v>0</v>
      </c>
      <c r="CH38" s="294">
        <v>0</v>
      </c>
      <c r="CI38" s="294">
        <v>0</v>
      </c>
      <c r="CJ38" s="296">
        <v>1176</v>
      </c>
      <c r="CK38" s="294">
        <f t="shared" si="17"/>
        <v>22</v>
      </c>
      <c r="CL38" s="294">
        <v>1154</v>
      </c>
      <c r="CM38" s="295">
        <v>2770</v>
      </c>
      <c r="CN38" s="303" t="s">
        <v>13</v>
      </c>
      <c r="CO38" s="296">
        <v>128</v>
      </c>
      <c r="CP38" s="294">
        <f t="shared" si="18"/>
        <v>5</v>
      </c>
      <c r="CQ38" s="294">
        <v>123</v>
      </c>
      <c r="CR38" s="295">
        <v>726</v>
      </c>
      <c r="CS38" s="293">
        <v>5541</v>
      </c>
      <c r="CT38" s="294">
        <f t="shared" si="26"/>
        <v>94</v>
      </c>
      <c r="CU38" s="294">
        <v>5447</v>
      </c>
      <c r="CV38" s="295">
        <v>34429</v>
      </c>
      <c r="CW38" s="303" t="s">
        <v>13</v>
      </c>
      <c r="CX38" s="293">
        <v>108</v>
      </c>
      <c r="CY38" s="294">
        <f t="shared" si="20"/>
        <v>0</v>
      </c>
      <c r="CZ38" s="294">
        <v>108</v>
      </c>
      <c r="DA38" s="295">
        <v>648</v>
      </c>
      <c r="DB38" s="293">
        <v>6216</v>
      </c>
      <c r="DC38" s="294">
        <f t="shared" si="40"/>
        <v>100</v>
      </c>
      <c r="DD38" s="294">
        <v>6116</v>
      </c>
      <c r="DE38" s="295">
        <v>36250</v>
      </c>
    </row>
    <row r="39" spans="1:109" s="292" customFormat="1" ht="16.5" customHeight="1">
      <c r="A39" s="303" t="s">
        <v>14</v>
      </c>
      <c r="B39" s="293">
        <v>197</v>
      </c>
      <c r="C39" s="289">
        <f t="shared" si="27"/>
        <v>4</v>
      </c>
      <c r="D39" s="294">
        <v>193</v>
      </c>
      <c r="E39" s="294">
        <v>386</v>
      </c>
      <c r="F39" s="294">
        <v>22</v>
      </c>
      <c r="G39" s="289">
        <f t="shared" si="28"/>
        <v>0</v>
      </c>
      <c r="H39" s="294">
        <v>22</v>
      </c>
      <c r="I39" s="295">
        <v>44</v>
      </c>
      <c r="J39" s="303" t="s">
        <v>14</v>
      </c>
      <c r="K39" s="293">
        <v>15</v>
      </c>
      <c r="L39" s="289">
        <f t="shared" si="29"/>
        <v>0</v>
      </c>
      <c r="M39" s="294">
        <v>15</v>
      </c>
      <c r="N39" s="294">
        <v>36</v>
      </c>
      <c r="O39" s="294">
        <v>2</v>
      </c>
      <c r="P39" s="289">
        <f t="shared" si="30"/>
        <v>0</v>
      </c>
      <c r="Q39" s="294">
        <v>2</v>
      </c>
      <c r="R39" s="295">
        <v>7</v>
      </c>
      <c r="S39" s="289">
        <f t="shared" si="31"/>
        <v>236</v>
      </c>
      <c r="T39" s="289">
        <f t="shared" si="31"/>
        <v>4</v>
      </c>
      <c r="U39" s="289">
        <f t="shared" si="25"/>
        <v>232</v>
      </c>
      <c r="V39" s="289">
        <f t="shared" si="25"/>
        <v>473</v>
      </c>
      <c r="W39" s="303" t="s">
        <v>14</v>
      </c>
      <c r="X39" s="293">
        <v>42</v>
      </c>
      <c r="Y39" s="289">
        <f t="shared" si="32"/>
        <v>0</v>
      </c>
      <c r="Z39" s="294">
        <v>42</v>
      </c>
      <c r="AA39" s="295">
        <v>151</v>
      </c>
      <c r="AB39" s="303" t="s">
        <v>14</v>
      </c>
      <c r="AC39" s="293">
        <v>0</v>
      </c>
      <c r="AD39" s="172">
        <v>0</v>
      </c>
      <c r="AE39" s="172">
        <v>0</v>
      </c>
      <c r="AF39" s="296">
        <v>0</v>
      </c>
      <c r="AG39" s="172">
        <v>0</v>
      </c>
      <c r="AH39" s="172">
        <v>0</v>
      </c>
      <c r="AI39" s="172">
        <v>0</v>
      </c>
      <c r="AJ39" s="294">
        <v>0</v>
      </c>
      <c r="AK39" s="294">
        <v>0</v>
      </c>
      <c r="AL39" s="295">
        <v>0</v>
      </c>
      <c r="AM39" s="303" t="s">
        <v>14</v>
      </c>
      <c r="AN39" s="171">
        <f t="shared" si="8"/>
        <v>0</v>
      </c>
      <c r="AO39" s="172">
        <v>0</v>
      </c>
      <c r="AP39" s="172">
        <v>0</v>
      </c>
      <c r="AQ39" s="172">
        <v>0</v>
      </c>
      <c r="AR39" s="172">
        <v>0</v>
      </c>
      <c r="AS39" s="172">
        <v>0</v>
      </c>
      <c r="AT39" s="172">
        <v>0</v>
      </c>
      <c r="AU39" s="169">
        <f t="shared" si="33"/>
        <v>0</v>
      </c>
      <c r="AV39" s="173">
        <v>0</v>
      </c>
      <c r="AW39" s="174">
        <v>0</v>
      </c>
      <c r="AX39" s="303" t="s">
        <v>14</v>
      </c>
      <c r="AY39" s="171">
        <f t="shared" si="34"/>
        <v>1056</v>
      </c>
      <c r="AZ39" s="172">
        <v>371</v>
      </c>
      <c r="BA39" s="172">
        <v>396</v>
      </c>
      <c r="BB39" s="172">
        <v>289</v>
      </c>
      <c r="BC39" s="172">
        <v>0</v>
      </c>
      <c r="BD39" s="172">
        <v>0</v>
      </c>
      <c r="BE39" s="172">
        <v>0</v>
      </c>
      <c r="BF39" s="169">
        <f t="shared" si="35"/>
        <v>25</v>
      </c>
      <c r="BG39" s="173">
        <v>1031</v>
      </c>
      <c r="BH39" s="174">
        <v>10340</v>
      </c>
      <c r="BI39" s="303" t="s">
        <v>14</v>
      </c>
      <c r="BJ39" s="171">
        <f t="shared" si="36"/>
        <v>5</v>
      </c>
      <c r="BK39" s="172">
        <v>3</v>
      </c>
      <c r="BL39" s="172">
        <v>2</v>
      </c>
      <c r="BM39" s="172">
        <v>0</v>
      </c>
      <c r="BN39" s="172">
        <v>0</v>
      </c>
      <c r="BO39" s="172">
        <v>0</v>
      </c>
      <c r="BP39" s="172">
        <v>0</v>
      </c>
      <c r="BQ39" s="169">
        <f t="shared" si="37"/>
        <v>0</v>
      </c>
      <c r="BR39" s="173">
        <v>5</v>
      </c>
      <c r="BS39" s="174">
        <v>17</v>
      </c>
      <c r="BT39" s="303" t="s">
        <v>14</v>
      </c>
      <c r="BU39" s="171">
        <f t="shared" si="38"/>
        <v>774</v>
      </c>
      <c r="BV39" s="172">
        <v>224</v>
      </c>
      <c r="BW39" s="172">
        <v>242</v>
      </c>
      <c r="BX39" s="172">
        <v>308</v>
      </c>
      <c r="BY39" s="172">
        <v>0</v>
      </c>
      <c r="BZ39" s="172">
        <v>0</v>
      </c>
      <c r="CA39" s="172">
        <v>0</v>
      </c>
      <c r="CB39" s="169">
        <f t="shared" si="39"/>
        <v>13</v>
      </c>
      <c r="CC39" s="173">
        <v>761</v>
      </c>
      <c r="CD39" s="174">
        <v>3868</v>
      </c>
      <c r="CE39" s="303" t="s">
        <v>14</v>
      </c>
      <c r="CF39" s="293">
        <v>0</v>
      </c>
      <c r="CG39" s="289">
        <f t="shared" si="16"/>
        <v>0</v>
      </c>
      <c r="CH39" s="294">
        <v>0</v>
      </c>
      <c r="CI39" s="294">
        <v>0</v>
      </c>
      <c r="CJ39" s="296">
        <v>102</v>
      </c>
      <c r="CK39" s="289">
        <f t="shared" si="17"/>
        <v>14</v>
      </c>
      <c r="CL39" s="294">
        <v>88</v>
      </c>
      <c r="CM39" s="295">
        <v>211</v>
      </c>
      <c r="CN39" s="303" t="s">
        <v>14</v>
      </c>
      <c r="CO39" s="296">
        <v>36</v>
      </c>
      <c r="CP39" s="289">
        <f t="shared" si="18"/>
        <v>0</v>
      </c>
      <c r="CQ39" s="294">
        <v>36</v>
      </c>
      <c r="CR39" s="295">
        <v>213</v>
      </c>
      <c r="CS39" s="293">
        <v>2015</v>
      </c>
      <c r="CT39" s="294">
        <f t="shared" si="26"/>
        <v>52</v>
      </c>
      <c r="CU39" s="294">
        <v>1963</v>
      </c>
      <c r="CV39" s="295">
        <v>14800</v>
      </c>
      <c r="CW39" s="303" t="s">
        <v>14</v>
      </c>
      <c r="CX39" s="293">
        <v>58</v>
      </c>
      <c r="CY39" s="294">
        <f t="shared" si="20"/>
        <v>0</v>
      </c>
      <c r="CZ39" s="294">
        <v>58</v>
      </c>
      <c r="DA39" s="295">
        <v>348</v>
      </c>
      <c r="DB39" s="293">
        <v>2309</v>
      </c>
      <c r="DC39" s="294">
        <f t="shared" si="40"/>
        <v>56</v>
      </c>
      <c r="DD39" s="294">
        <v>2253</v>
      </c>
      <c r="DE39" s="295">
        <v>15621</v>
      </c>
    </row>
    <row r="40" spans="1:109" s="292" customFormat="1" ht="16.5" customHeight="1">
      <c r="A40" s="303" t="s">
        <v>15</v>
      </c>
      <c r="B40" s="293">
        <v>259</v>
      </c>
      <c r="C40" s="289">
        <f t="shared" si="27"/>
        <v>1</v>
      </c>
      <c r="D40" s="294">
        <v>258</v>
      </c>
      <c r="E40" s="294">
        <v>516</v>
      </c>
      <c r="F40" s="294">
        <v>19</v>
      </c>
      <c r="G40" s="289">
        <f t="shared" si="28"/>
        <v>0</v>
      </c>
      <c r="H40" s="294">
        <v>19</v>
      </c>
      <c r="I40" s="295">
        <v>38</v>
      </c>
      <c r="J40" s="303" t="s">
        <v>15</v>
      </c>
      <c r="K40" s="293">
        <v>29</v>
      </c>
      <c r="L40" s="289">
        <f t="shared" si="29"/>
        <v>0</v>
      </c>
      <c r="M40" s="294">
        <v>29</v>
      </c>
      <c r="N40" s="294">
        <v>70</v>
      </c>
      <c r="O40" s="294">
        <v>14</v>
      </c>
      <c r="P40" s="289">
        <f t="shared" si="30"/>
        <v>0</v>
      </c>
      <c r="Q40" s="294">
        <v>14</v>
      </c>
      <c r="R40" s="295">
        <v>52</v>
      </c>
      <c r="S40" s="289">
        <f t="shared" si="31"/>
        <v>321</v>
      </c>
      <c r="T40" s="289">
        <f t="shared" si="31"/>
        <v>1</v>
      </c>
      <c r="U40" s="289">
        <f aca="true" t="shared" si="41" ref="U40:V42">D40+H40+M40+Q40</f>
        <v>320</v>
      </c>
      <c r="V40" s="289">
        <f t="shared" si="41"/>
        <v>676</v>
      </c>
      <c r="W40" s="303" t="s">
        <v>15</v>
      </c>
      <c r="X40" s="293">
        <v>47</v>
      </c>
      <c r="Y40" s="289">
        <f t="shared" si="32"/>
        <v>0</v>
      </c>
      <c r="Z40" s="294">
        <v>47</v>
      </c>
      <c r="AA40" s="295">
        <v>169</v>
      </c>
      <c r="AB40" s="303" t="s">
        <v>15</v>
      </c>
      <c r="AC40" s="293">
        <v>0</v>
      </c>
      <c r="AD40" s="172">
        <v>0</v>
      </c>
      <c r="AE40" s="172">
        <v>0</v>
      </c>
      <c r="AF40" s="296">
        <v>0</v>
      </c>
      <c r="AG40" s="172">
        <v>0</v>
      </c>
      <c r="AH40" s="172">
        <v>0</v>
      </c>
      <c r="AI40" s="172">
        <v>0</v>
      </c>
      <c r="AJ40" s="294">
        <v>0</v>
      </c>
      <c r="AK40" s="294">
        <v>0</v>
      </c>
      <c r="AL40" s="295">
        <v>0</v>
      </c>
      <c r="AM40" s="303" t="s">
        <v>15</v>
      </c>
      <c r="AN40" s="171">
        <f t="shared" si="8"/>
        <v>1</v>
      </c>
      <c r="AO40" s="172">
        <v>1</v>
      </c>
      <c r="AP40" s="172">
        <v>0</v>
      </c>
      <c r="AQ40" s="172">
        <v>0</v>
      </c>
      <c r="AR40" s="172">
        <v>0</v>
      </c>
      <c r="AS40" s="172">
        <v>0</v>
      </c>
      <c r="AT40" s="172">
        <v>0</v>
      </c>
      <c r="AU40" s="169">
        <f t="shared" si="33"/>
        <v>1</v>
      </c>
      <c r="AV40" s="173">
        <v>0</v>
      </c>
      <c r="AW40" s="174">
        <v>0</v>
      </c>
      <c r="AX40" s="303" t="s">
        <v>15</v>
      </c>
      <c r="AY40" s="171">
        <f t="shared" si="34"/>
        <v>1438</v>
      </c>
      <c r="AZ40" s="172">
        <v>516</v>
      </c>
      <c r="BA40" s="172">
        <v>563</v>
      </c>
      <c r="BB40" s="172">
        <v>359</v>
      </c>
      <c r="BC40" s="172">
        <v>0</v>
      </c>
      <c r="BD40" s="172">
        <v>0</v>
      </c>
      <c r="BE40" s="172">
        <v>0</v>
      </c>
      <c r="BF40" s="169">
        <f t="shared" si="35"/>
        <v>21</v>
      </c>
      <c r="BG40" s="173">
        <v>1417</v>
      </c>
      <c r="BH40" s="174">
        <v>14063</v>
      </c>
      <c r="BI40" s="303" t="s">
        <v>15</v>
      </c>
      <c r="BJ40" s="171">
        <f t="shared" si="36"/>
        <v>7</v>
      </c>
      <c r="BK40" s="172">
        <v>5</v>
      </c>
      <c r="BL40" s="172">
        <v>2</v>
      </c>
      <c r="BM40" s="172">
        <v>0</v>
      </c>
      <c r="BN40" s="172">
        <v>0</v>
      </c>
      <c r="BO40" s="172">
        <v>0</v>
      </c>
      <c r="BP40" s="172">
        <v>0</v>
      </c>
      <c r="BQ40" s="169">
        <f t="shared" si="37"/>
        <v>0</v>
      </c>
      <c r="BR40" s="173">
        <v>7</v>
      </c>
      <c r="BS40" s="174">
        <v>25</v>
      </c>
      <c r="BT40" s="303" t="s">
        <v>15</v>
      </c>
      <c r="BU40" s="171">
        <f t="shared" si="38"/>
        <v>1249</v>
      </c>
      <c r="BV40" s="172">
        <v>418</v>
      </c>
      <c r="BW40" s="172">
        <v>404</v>
      </c>
      <c r="BX40" s="172">
        <v>427</v>
      </c>
      <c r="BY40" s="172">
        <v>0</v>
      </c>
      <c r="BZ40" s="172">
        <v>0</v>
      </c>
      <c r="CA40" s="172">
        <v>0</v>
      </c>
      <c r="CB40" s="169">
        <f t="shared" si="39"/>
        <v>12</v>
      </c>
      <c r="CC40" s="173">
        <v>1237</v>
      </c>
      <c r="CD40" s="174">
        <v>6208</v>
      </c>
      <c r="CE40" s="303" t="s">
        <v>15</v>
      </c>
      <c r="CF40" s="293">
        <v>0</v>
      </c>
      <c r="CG40" s="294">
        <f t="shared" si="16"/>
        <v>0</v>
      </c>
      <c r="CH40" s="294">
        <v>0</v>
      </c>
      <c r="CI40" s="294">
        <v>0</v>
      </c>
      <c r="CJ40" s="296">
        <v>755</v>
      </c>
      <c r="CK40" s="294">
        <f t="shared" si="17"/>
        <v>3</v>
      </c>
      <c r="CL40" s="294">
        <v>752</v>
      </c>
      <c r="CM40" s="295">
        <v>1805</v>
      </c>
      <c r="CN40" s="303" t="s">
        <v>15</v>
      </c>
      <c r="CO40" s="296">
        <v>91</v>
      </c>
      <c r="CP40" s="294">
        <f t="shared" si="18"/>
        <v>2</v>
      </c>
      <c r="CQ40" s="294">
        <v>89</v>
      </c>
      <c r="CR40" s="295">
        <v>525</v>
      </c>
      <c r="CS40" s="293">
        <v>3588</v>
      </c>
      <c r="CT40" s="294">
        <f t="shared" si="26"/>
        <v>39</v>
      </c>
      <c r="CU40" s="294">
        <v>3549</v>
      </c>
      <c r="CV40" s="295">
        <v>22795</v>
      </c>
      <c r="CW40" s="303" t="s">
        <v>15</v>
      </c>
      <c r="CX40" s="293">
        <v>67</v>
      </c>
      <c r="CY40" s="294">
        <f t="shared" si="20"/>
        <v>0</v>
      </c>
      <c r="CZ40" s="294">
        <v>67</v>
      </c>
      <c r="DA40" s="295">
        <v>402</v>
      </c>
      <c r="DB40" s="293">
        <v>3976</v>
      </c>
      <c r="DC40" s="294">
        <f t="shared" si="40"/>
        <v>40</v>
      </c>
      <c r="DD40" s="294">
        <v>3936</v>
      </c>
      <c r="DE40" s="295">
        <v>23873</v>
      </c>
    </row>
    <row r="41" spans="1:109" s="292" customFormat="1" ht="16.5" customHeight="1">
      <c r="A41" s="303" t="s">
        <v>49</v>
      </c>
      <c r="B41" s="293">
        <v>588</v>
      </c>
      <c r="C41" s="289">
        <f t="shared" si="27"/>
        <v>1</v>
      </c>
      <c r="D41" s="294">
        <v>587</v>
      </c>
      <c r="E41" s="294">
        <v>1174</v>
      </c>
      <c r="F41" s="294">
        <v>58</v>
      </c>
      <c r="G41" s="289">
        <f t="shared" si="28"/>
        <v>0</v>
      </c>
      <c r="H41" s="294">
        <v>58</v>
      </c>
      <c r="I41" s="295">
        <v>116</v>
      </c>
      <c r="J41" s="303" t="s">
        <v>49</v>
      </c>
      <c r="K41" s="293">
        <v>69</v>
      </c>
      <c r="L41" s="289">
        <f t="shared" si="29"/>
        <v>0</v>
      </c>
      <c r="M41" s="294">
        <v>69</v>
      </c>
      <c r="N41" s="294">
        <v>166</v>
      </c>
      <c r="O41" s="294">
        <v>15</v>
      </c>
      <c r="P41" s="289">
        <f t="shared" si="30"/>
        <v>0</v>
      </c>
      <c r="Q41" s="294">
        <v>15</v>
      </c>
      <c r="R41" s="295">
        <v>55</v>
      </c>
      <c r="S41" s="289">
        <f t="shared" si="31"/>
        <v>730</v>
      </c>
      <c r="T41" s="289">
        <f t="shared" si="31"/>
        <v>1</v>
      </c>
      <c r="U41" s="289">
        <f t="shared" si="41"/>
        <v>729</v>
      </c>
      <c r="V41" s="289">
        <f t="shared" si="41"/>
        <v>1511</v>
      </c>
      <c r="W41" s="303" t="s">
        <v>49</v>
      </c>
      <c r="X41" s="293">
        <v>160</v>
      </c>
      <c r="Y41" s="289">
        <f t="shared" si="32"/>
        <v>0</v>
      </c>
      <c r="Z41" s="294">
        <v>160</v>
      </c>
      <c r="AA41" s="295">
        <v>576</v>
      </c>
      <c r="AB41" s="303" t="s">
        <v>49</v>
      </c>
      <c r="AC41" s="293">
        <v>0</v>
      </c>
      <c r="AD41" s="172">
        <v>0</v>
      </c>
      <c r="AE41" s="172">
        <v>0</v>
      </c>
      <c r="AF41" s="296"/>
      <c r="AG41" s="172">
        <v>0</v>
      </c>
      <c r="AH41" s="172">
        <v>0</v>
      </c>
      <c r="AI41" s="172">
        <v>0</v>
      </c>
      <c r="AJ41" s="294">
        <v>0</v>
      </c>
      <c r="AK41" s="294">
        <v>0</v>
      </c>
      <c r="AL41" s="295">
        <v>0</v>
      </c>
      <c r="AM41" s="303" t="s">
        <v>49</v>
      </c>
      <c r="AN41" s="171">
        <f t="shared" si="8"/>
        <v>1</v>
      </c>
      <c r="AO41" s="172">
        <v>0</v>
      </c>
      <c r="AP41" s="172">
        <v>0</v>
      </c>
      <c r="AQ41" s="172">
        <v>1</v>
      </c>
      <c r="AR41" s="172">
        <v>0</v>
      </c>
      <c r="AS41" s="172">
        <v>0</v>
      </c>
      <c r="AT41" s="172">
        <v>0</v>
      </c>
      <c r="AU41" s="169">
        <f t="shared" si="33"/>
        <v>0</v>
      </c>
      <c r="AV41" s="173">
        <v>1</v>
      </c>
      <c r="AW41" s="174">
        <v>8</v>
      </c>
      <c r="AX41" s="303" t="s">
        <v>49</v>
      </c>
      <c r="AY41" s="171">
        <f t="shared" si="34"/>
        <v>4001</v>
      </c>
      <c r="AZ41" s="172">
        <v>1493</v>
      </c>
      <c r="BA41" s="172">
        <v>1539</v>
      </c>
      <c r="BB41" s="172">
        <v>969</v>
      </c>
      <c r="BC41" s="172">
        <v>0</v>
      </c>
      <c r="BD41" s="172">
        <v>0</v>
      </c>
      <c r="BE41" s="172">
        <v>0</v>
      </c>
      <c r="BF41" s="169">
        <f t="shared" si="35"/>
        <v>55</v>
      </c>
      <c r="BG41" s="173">
        <v>3946</v>
      </c>
      <c r="BH41" s="174">
        <v>39165</v>
      </c>
      <c r="BI41" s="303" t="s">
        <v>49</v>
      </c>
      <c r="BJ41" s="171">
        <f t="shared" si="36"/>
        <v>22</v>
      </c>
      <c r="BK41" s="172">
        <v>12</v>
      </c>
      <c r="BL41" s="172">
        <v>7</v>
      </c>
      <c r="BM41" s="172">
        <v>3</v>
      </c>
      <c r="BN41" s="172">
        <v>0</v>
      </c>
      <c r="BO41" s="172">
        <v>0</v>
      </c>
      <c r="BP41" s="172">
        <v>0</v>
      </c>
      <c r="BQ41" s="169">
        <f t="shared" si="37"/>
        <v>0</v>
      </c>
      <c r="BR41" s="173">
        <v>22</v>
      </c>
      <c r="BS41" s="174">
        <v>80</v>
      </c>
      <c r="BT41" s="303" t="s">
        <v>49</v>
      </c>
      <c r="BU41" s="171">
        <f t="shared" si="38"/>
        <v>2670</v>
      </c>
      <c r="BV41" s="172">
        <v>957</v>
      </c>
      <c r="BW41" s="172">
        <v>890</v>
      </c>
      <c r="BX41" s="172">
        <v>823</v>
      </c>
      <c r="BY41" s="172">
        <v>0</v>
      </c>
      <c r="BZ41" s="172">
        <v>0</v>
      </c>
      <c r="CA41" s="172">
        <v>0</v>
      </c>
      <c r="CB41" s="169">
        <f t="shared" si="39"/>
        <v>26</v>
      </c>
      <c r="CC41" s="173">
        <v>2644</v>
      </c>
      <c r="CD41" s="174">
        <v>13159</v>
      </c>
      <c r="CE41" s="303" t="s">
        <v>49</v>
      </c>
      <c r="CF41" s="293">
        <v>0</v>
      </c>
      <c r="CG41" s="294">
        <f t="shared" si="16"/>
        <v>0</v>
      </c>
      <c r="CH41" s="294">
        <v>0</v>
      </c>
      <c r="CI41" s="294">
        <v>0</v>
      </c>
      <c r="CJ41" s="296">
        <v>1014</v>
      </c>
      <c r="CK41" s="294">
        <f t="shared" si="17"/>
        <v>5</v>
      </c>
      <c r="CL41" s="294">
        <v>1009</v>
      </c>
      <c r="CM41" s="295">
        <v>2422</v>
      </c>
      <c r="CN41" s="303" t="s">
        <v>49</v>
      </c>
      <c r="CO41" s="296">
        <v>121</v>
      </c>
      <c r="CP41" s="294">
        <f t="shared" si="18"/>
        <v>1</v>
      </c>
      <c r="CQ41" s="294">
        <v>120</v>
      </c>
      <c r="CR41" s="295">
        <v>708</v>
      </c>
      <c r="CS41" s="293">
        <v>7989</v>
      </c>
      <c r="CT41" s="294">
        <f t="shared" si="26"/>
        <v>87</v>
      </c>
      <c r="CU41" s="294">
        <v>7902</v>
      </c>
      <c r="CV41" s="295">
        <v>56118</v>
      </c>
      <c r="CW41" s="303" t="s">
        <v>49</v>
      </c>
      <c r="CX41" s="293">
        <v>181</v>
      </c>
      <c r="CY41" s="294">
        <f t="shared" si="20"/>
        <v>0</v>
      </c>
      <c r="CZ41" s="294">
        <v>181</v>
      </c>
      <c r="DA41" s="295">
        <v>1086</v>
      </c>
      <c r="DB41" s="293">
        <v>8900</v>
      </c>
      <c r="DC41" s="294">
        <f t="shared" si="40"/>
        <v>88</v>
      </c>
      <c r="DD41" s="294">
        <v>8812</v>
      </c>
      <c r="DE41" s="295">
        <v>58715</v>
      </c>
    </row>
    <row r="42" spans="1:109" s="292" customFormat="1" ht="16.5" customHeight="1">
      <c r="A42" s="303" t="s">
        <v>16</v>
      </c>
      <c r="B42" s="293">
        <v>464</v>
      </c>
      <c r="C42" s="289">
        <f t="shared" si="27"/>
        <v>6</v>
      </c>
      <c r="D42" s="294">
        <v>458</v>
      </c>
      <c r="E42" s="294">
        <v>916</v>
      </c>
      <c r="F42" s="294">
        <v>68</v>
      </c>
      <c r="G42" s="289">
        <f t="shared" si="28"/>
        <v>2</v>
      </c>
      <c r="H42" s="294">
        <v>66</v>
      </c>
      <c r="I42" s="295">
        <v>132</v>
      </c>
      <c r="J42" s="303" t="s">
        <v>16</v>
      </c>
      <c r="K42" s="293">
        <v>79</v>
      </c>
      <c r="L42" s="289">
        <f t="shared" si="29"/>
        <v>4</v>
      </c>
      <c r="M42" s="294">
        <v>75</v>
      </c>
      <c r="N42" s="294">
        <v>180</v>
      </c>
      <c r="O42" s="294">
        <v>12</v>
      </c>
      <c r="P42" s="289">
        <f t="shared" si="30"/>
        <v>0</v>
      </c>
      <c r="Q42" s="294">
        <v>12</v>
      </c>
      <c r="R42" s="295">
        <v>44</v>
      </c>
      <c r="S42" s="289">
        <f t="shared" si="31"/>
        <v>623</v>
      </c>
      <c r="T42" s="289">
        <f t="shared" si="31"/>
        <v>12</v>
      </c>
      <c r="U42" s="289">
        <f t="shared" si="41"/>
        <v>611</v>
      </c>
      <c r="V42" s="289">
        <f t="shared" si="41"/>
        <v>1272</v>
      </c>
      <c r="W42" s="303" t="s">
        <v>16</v>
      </c>
      <c r="X42" s="293">
        <v>142</v>
      </c>
      <c r="Y42" s="289">
        <f t="shared" si="32"/>
        <v>0</v>
      </c>
      <c r="Z42" s="294">
        <v>142</v>
      </c>
      <c r="AA42" s="295">
        <v>511</v>
      </c>
      <c r="AB42" s="303" t="s">
        <v>16</v>
      </c>
      <c r="AC42" s="293">
        <v>0</v>
      </c>
      <c r="AD42" s="168">
        <v>0</v>
      </c>
      <c r="AE42" s="168">
        <v>0</v>
      </c>
      <c r="AF42" s="291"/>
      <c r="AG42" s="168"/>
      <c r="AH42" s="168"/>
      <c r="AI42" s="168">
        <v>0</v>
      </c>
      <c r="AJ42" s="289">
        <v>0</v>
      </c>
      <c r="AK42" s="294">
        <v>0</v>
      </c>
      <c r="AL42" s="295">
        <v>0</v>
      </c>
      <c r="AM42" s="303" t="s">
        <v>16</v>
      </c>
      <c r="AN42" s="171">
        <f t="shared" si="8"/>
        <v>0</v>
      </c>
      <c r="AO42" s="168">
        <v>0</v>
      </c>
      <c r="AP42" s="168">
        <v>0</v>
      </c>
      <c r="AQ42" s="168">
        <v>0</v>
      </c>
      <c r="AR42" s="168">
        <v>0</v>
      </c>
      <c r="AS42" s="168">
        <v>0</v>
      </c>
      <c r="AT42" s="168">
        <v>0</v>
      </c>
      <c r="AU42" s="169">
        <f t="shared" si="33"/>
        <v>0</v>
      </c>
      <c r="AV42" s="173">
        <v>0</v>
      </c>
      <c r="AW42" s="174">
        <v>0</v>
      </c>
      <c r="AX42" s="303" t="s">
        <v>16</v>
      </c>
      <c r="AY42" s="171">
        <f t="shared" si="34"/>
        <v>2789</v>
      </c>
      <c r="AZ42" s="168">
        <v>978</v>
      </c>
      <c r="BA42" s="168">
        <v>1149</v>
      </c>
      <c r="BB42" s="168">
        <v>662</v>
      </c>
      <c r="BC42" s="168">
        <v>0</v>
      </c>
      <c r="BD42" s="168">
        <v>0</v>
      </c>
      <c r="BE42" s="168">
        <v>0</v>
      </c>
      <c r="BF42" s="169">
        <f t="shared" si="35"/>
        <v>49</v>
      </c>
      <c r="BG42" s="173">
        <v>2740</v>
      </c>
      <c r="BH42" s="174">
        <v>26905</v>
      </c>
      <c r="BI42" s="303" t="s">
        <v>16</v>
      </c>
      <c r="BJ42" s="171">
        <f t="shared" si="36"/>
        <v>26</v>
      </c>
      <c r="BK42" s="424">
        <v>9</v>
      </c>
      <c r="BL42" s="168">
        <v>10</v>
      </c>
      <c r="BM42" s="424">
        <v>7</v>
      </c>
      <c r="BN42" s="424">
        <v>0</v>
      </c>
      <c r="BO42" s="424">
        <v>0</v>
      </c>
      <c r="BP42" s="424">
        <v>0</v>
      </c>
      <c r="BQ42" s="169">
        <f t="shared" si="37"/>
        <v>0</v>
      </c>
      <c r="BR42" s="238">
        <v>26</v>
      </c>
      <c r="BS42" s="239">
        <v>96</v>
      </c>
      <c r="BT42" s="303" t="s">
        <v>16</v>
      </c>
      <c r="BU42" s="171">
        <f t="shared" si="38"/>
        <v>1981</v>
      </c>
      <c r="BV42" s="168">
        <v>588</v>
      </c>
      <c r="BW42" s="168">
        <v>656</v>
      </c>
      <c r="BX42" s="168">
        <v>737</v>
      </c>
      <c r="BY42" s="172">
        <v>0</v>
      </c>
      <c r="BZ42" s="172">
        <v>0</v>
      </c>
      <c r="CA42" s="172">
        <v>0</v>
      </c>
      <c r="CB42" s="169">
        <f t="shared" si="39"/>
        <v>37</v>
      </c>
      <c r="CC42" s="173">
        <v>1944</v>
      </c>
      <c r="CD42" s="174">
        <v>9797</v>
      </c>
      <c r="CE42" s="303" t="s">
        <v>16</v>
      </c>
      <c r="CF42" s="293">
        <v>0</v>
      </c>
      <c r="CG42" s="294">
        <f t="shared" si="16"/>
        <v>0</v>
      </c>
      <c r="CH42" s="294">
        <v>0</v>
      </c>
      <c r="CI42" s="294">
        <v>0</v>
      </c>
      <c r="CJ42" s="296">
        <v>1547</v>
      </c>
      <c r="CK42" s="294">
        <f t="shared" si="17"/>
        <v>16</v>
      </c>
      <c r="CL42" s="294">
        <v>1531</v>
      </c>
      <c r="CM42" s="295">
        <v>3675</v>
      </c>
      <c r="CN42" s="303" t="s">
        <v>16</v>
      </c>
      <c r="CO42" s="296">
        <v>174</v>
      </c>
      <c r="CP42" s="294">
        <f t="shared" si="18"/>
        <v>7</v>
      </c>
      <c r="CQ42" s="294">
        <v>167</v>
      </c>
      <c r="CR42" s="295">
        <v>985</v>
      </c>
      <c r="CS42" s="293">
        <v>6659</v>
      </c>
      <c r="CT42" s="289">
        <f t="shared" si="26"/>
        <v>109</v>
      </c>
      <c r="CU42" s="294">
        <v>6550</v>
      </c>
      <c r="CV42" s="295">
        <v>41969</v>
      </c>
      <c r="CW42" s="303" t="s">
        <v>16</v>
      </c>
      <c r="CX42" s="293">
        <v>148</v>
      </c>
      <c r="CY42" s="289">
        <f t="shared" si="20"/>
        <v>6</v>
      </c>
      <c r="CZ42" s="294">
        <v>142</v>
      </c>
      <c r="DA42" s="295">
        <v>852</v>
      </c>
      <c r="DB42" s="293">
        <v>7430</v>
      </c>
      <c r="DC42" s="289">
        <f t="shared" si="40"/>
        <v>127</v>
      </c>
      <c r="DD42" s="294">
        <v>7303</v>
      </c>
      <c r="DE42" s="295">
        <v>44093</v>
      </c>
    </row>
    <row r="43" spans="1:109" s="284" customFormat="1" ht="16.5" customHeight="1">
      <c r="A43" s="302" t="s">
        <v>64</v>
      </c>
      <c r="B43" s="64">
        <f>SUM(B24:B42)</f>
        <v>7589</v>
      </c>
      <c r="C43" s="65">
        <f aca="true" t="shared" si="42" ref="C43:X43">SUM(C24:C42)</f>
        <v>63</v>
      </c>
      <c r="D43" s="65">
        <f t="shared" si="42"/>
        <v>7526</v>
      </c>
      <c r="E43" s="65">
        <f t="shared" si="42"/>
        <v>15054</v>
      </c>
      <c r="F43" s="65"/>
      <c r="G43" s="65">
        <f t="shared" si="42"/>
        <v>14</v>
      </c>
      <c r="H43" s="65">
        <f t="shared" si="42"/>
        <v>860</v>
      </c>
      <c r="I43" s="66">
        <f t="shared" si="42"/>
        <v>1747</v>
      </c>
      <c r="J43" s="302" t="s">
        <v>64</v>
      </c>
      <c r="K43" s="64">
        <f t="shared" si="42"/>
        <v>1182</v>
      </c>
      <c r="L43" s="65">
        <f t="shared" si="42"/>
        <v>6</v>
      </c>
      <c r="M43" s="65">
        <f t="shared" si="42"/>
        <v>1176</v>
      </c>
      <c r="N43" s="65">
        <f t="shared" si="42"/>
        <v>2934</v>
      </c>
      <c r="O43" s="65">
        <f t="shared" si="42"/>
        <v>216</v>
      </c>
      <c r="P43" s="65">
        <f t="shared" si="42"/>
        <v>1</v>
      </c>
      <c r="Q43" s="65">
        <f t="shared" si="42"/>
        <v>215</v>
      </c>
      <c r="R43" s="66">
        <f t="shared" si="42"/>
        <v>795</v>
      </c>
      <c r="S43" s="64">
        <f t="shared" si="42"/>
        <v>9861</v>
      </c>
      <c r="T43" s="65">
        <f t="shared" si="42"/>
        <v>84</v>
      </c>
      <c r="U43" s="65">
        <f t="shared" si="42"/>
        <v>9777</v>
      </c>
      <c r="V43" s="66">
        <f t="shared" si="42"/>
        <v>20530</v>
      </c>
      <c r="W43" s="302" t="s">
        <v>64</v>
      </c>
      <c r="X43" s="64">
        <f t="shared" si="42"/>
        <v>2858</v>
      </c>
      <c r="Y43" s="65">
        <f aca="true" t="shared" si="43" ref="Y43:AT43">SUM(Y24:Y42)</f>
        <v>11</v>
      </c>
      <c r="Z43" s="65">
        <f t="shared" si="43"/>
        <v>2847</v>
      </c>
      <c r="AA43" s="66">
        <f t="shared" si="43"/>
        <v>10247</v>
      </c>
      <c r="AB43" s="302" t="s">
        <v>64</v>
      </c>
      <c r="AC43" s="64">
        <f t="shared" si="43"/>
        <v>2</v>
      </c>
      <c r="AD43" s="98">
        <f t="shared" si="43"/>
        <v>0</v>
      </c>
      <c r="AE43" s="98">
        <f>SUM(AE24:AE42)</f>
        <v>0</v>
      </c>
      <c r="AF43" s="98">
        <f t="shared" si="43"/>
        <v>2</v>
      </c>
      <c r="AG43" s="98">
        <f>SUM(AG24:AG42)</f>
        <v>0</v>
      </c>
      <c r="AH43" s="98">
        <f>SUM(AH24:AH42)</f>
        <v>0</v>
      </c>
      <c r="AI43" s="98">
        <f>SUM(AI24:AI42)</f>
        <v>0</v>
      </c>
      <c r="AJ43" s="65">
        <f t="shared" si="43"/>
        <v>0</v>
      </c>
      <c r="AK43" s="65">
        <f t="shared" si="43"/>
        <v>2</v>
      </c>
      <c r="AL43" s="66">
        <f t="shared" si="43"/>
        <v>9</v>
      </c>
      <c r="AM43" s="302" t="s">
        <v>64</v>
      </c>
      <c r="AN43" s="64">
        <f t="shared" si="43"/>
        <v>7</v>
      </c>
      <c r="AO43" s="98">
        <f t="shared" si="43"/>
        <v>4</v>
      </c>
      <c r="AP43" s="98">
        <f t="shared" si="43"/>
        <v>1</v>
      </c>
      <c r="AQ43" s="98">
        <f t="shared" si="43"/>
        <v>2</v>
      </c>
      <c r="AR43" s="98">
        <f t="shared" si="43"/>
        <v>0</v>
      </c>
      <c r="AS43" s="98">
        <f t="shared" si="43"/>
        <v>0</v>
      </c>
      <c r="AT43" s="98">
        <f t="shared" si="43"/>
        <v>0</v>
      </c>
      <c r="AU43" s="65">
        <f aca="true" t="shared" si="44" ref="AU43:BE43">SUM(AU24:AU42)</f>
        <v>4</v>
      </c>
      <c r="AV43" s="65">
        <f t="shared" si="44"/>
        <v>3</v>
      </c>
      <c r="AW43" s="66">
        <f t="shared" si="44"/>
        <v>21</v>
      </c>
      <c r="AX43" s="302" t="s">
        <v>64</v>
      </c>
      <c r="AY43" s="64">
        <f t="shared" si="44"/>
        <v>56497</v>
      </c>
      <c r="AZ43" s="98">
        <f t="shared" si="44"/>
        <v>20007</v>
      </c>
      <c r="BA43" s="98">
        <f t="shared" si="44"/>
        <v>22196</v>
      </c>
      <c r="BB43" s="98">
        <f t="shared" si="44"/>
        <v>14293</v>
      </c>
      <c r="BC43" s="98">
        <f t="shared" si="44"/>
        <v>1</v>
      </c>
      <c r="BD43" s="98">
        <f t="shared" si="44"/>
        <v>0</v>
      </c>
      <c r="BE43" s="98">
        <f t="shared" si="44"/>
        <v>0</v>
      </c>
      <c r="BF43" s="65">
        <f aca="true" t="shared" si="45" ref="BF43:BQ43">SUM(BF24:BF42)</f>
        <v>866</v>
      </c>
      <c r="BG43" s="65">
        <f t="shared" si="45"/>
        <v>55631</v>
      </c>
      <c r="BH43" s="66">
        <f t="shared" si="45"/>
        <v>551995</v>
      </c>
      <c r="BI43" s="302" t="s">
        <v>64</v>
      </c>
      <c r="BJ43" s="64">
        <f t="shared" si="45"/>
        <v>449</v>
      </c>
      <c r="BK43" s="98">
        <f t="shared" si="45"/>
        <v>206</v>
      </c>
      <c r="BL43" s="98">
        <f t="shared" si="45"/>
        <v>148</v>
      </c>
      <c r="BM43" s="98">
        <f t="shared" si="45"/>
        <v>95</v>
      </c>
      <c r="BN43" s="98">
        <f t="shared" si="45"/>
        <v>0</v>
      </c>
      <c r="BO43" s="98">
        <f t="shared" si="45"/>
        <v>0</v>
      </c>
      <c r="BP43" s="98">
        <f t="shared" si="45"/>
        <v>0</v>
      </c>
      <c r="BQ43" s="98">
        <f t="shared" si="45"/>
        <v>4</v>
      </c>
      <c r="BR43" s="65">
        <f aca="true" t="shared" si="46" ref="BR43:CB43">SUM(BR24:BR42)</f>
        <v>445</v>
      </c>
      <c r="BS43" s="66">
        <f t="shared" si="46"/>
        <v>1641</v>
      </c>
      <c r="BT43" s="302" t="s">
        <v>64</v>
      </c>
      <c r="BU43" s="64">
        <f>SUM(BU24:BU42)</f>
        <v>32899</v>
      </c>
      <c r="BV43" s="98">
        <f>SUM(BV24:BV42)</f>
        <v>10199</v>
      </c>
      <c r="BW43" s="98">
        <f t="shared" si="46"/>
        <v>9986</v>
      </c>
      <c r="BX43" s="98">
        <f t="shared" si="46"/>
        <v>12714</v>
      </c>
      <c r="BY43" s="98">
        <f t="shared" si="46"/>
        <v>0</v>
      </c>
      <c r="BZ43" s="98">
        <f t="shared" si="46"/>
        <v>0</v>
      </c>
      <c r="CA43" s="65">
        <f t="shared" si="46"/>
        <v>0</v>
      </c>
      <c r="CB43" s="65">
        <f t="shared" si="46"/>
        <v>448</v>
      </c>
      <c r="CC43" s="65">
        <f aca="true" t="shared" si="47" ref="CC43:DE43">SUM(CC24:CC42)</f>
        <v>32451</v>
      </c>
      <c r="CD43" s="66">
        <f t="shared" si="47"/>
        <v>165055</v>
      </c>
      <c r="CE43" s="302" t="s">
        <v>64</v>
      </c>
      <c r="CF43" s="64">
        <f t="shared" si="47"/>
        <v>6</v>
      </c>
      <c r="CG43" s="65">
        <f t="shared" si="47"/>
        <v>1</v>
      </c>
      <c r="CH43" s="65">
        <f>SUM(CH24:CH42)</f>
        <v>5</v>
      </c>
      <c r="CI43" s="65">
        <f t="shared" si="47"/>
        <v>25</v>
      </c>
      <c r="CJ43" s="98">
        <f t="shared" si="47"/>
        <v>19864</v>
      </c>
      <c r="CK43" s="98">
        <f t="shared" si="47"/>
        <v>178</v>
      </c>
      <c r="CL43" s="65">
        <f t="shared" si="47"/>
        <v>19686</v>
      </c>
      <c r="CM43" s="66">
        <f t="shared" si="47"/>
        <v>46111</v>
      </c>
      <c r="CN43" s="302" t="s">
        <v>64</v>
      </c>
      <c r="CO43" s="98">
        <f t="shared" si="47"/>
        <v>2967</v>
      </c>
      <c r="CP43" s="65">
        <f t="shared" si="47"/>
        <v>52</v>
      </c>
      <c r="CQ43" s="65">
        <f t="shared" si="47"/>
        <v>2915</v>
      </c>
      <c r="CR43" s="66">
        <f t="shared" si="47"/>
        <v>17201</v>
      </c>
      <c r="CS43" s="64">
        <f t="shared" si="47"/>
        <v>115549</v>
      </c>
      <c r="CT43" s="65">
        <f t="shared" si="47"/>
        <v>1564</v>
      </c>
      <c r="CU43" s="65">
        <f t="shared" si="47"/>
        <v>113985</v>
      </c>
      <c r="CV43" s="66">
        <f t="shared" si="47"/>
        <v>792305</v>
      </c>
      <c r="CW43" s="302" t="s">
        <v>64</v>
      </c>
      <c r="CX43" s="64">
        <f t="shared" si="47"/>
        <v>2837</v>
      </c>
      <c r="CY43" s="65">
        <f t="shared" si="47"/>
        <v>7</v>
      </c>
      <c r="CZ43" s="65">
        <f t="shared" si="47"/>
        <v>2830</v>
      </c>
      <c r="DA43" s="66">
        <f t="shared" si="47"/>
        <v>16980</v>
      </c>
      <c r="DB43" s="64">
        <f t="shared" si="47"/>
        <v>128247</v>
      </c>
      <c r="DC43" s="65">
        <f t="shared" si="47"/>
        <v>1655</v>
      </c>
      <c r="DD43" s="65">
        <f t="shared" si="47"/>
        <v>126592</v>
      </c>
      <c r="DE43" s="66">
        <f t="shared" si="47"/>
        <v>829815</v>
      </c>
    </row>
    <row r="44" spans="1:109" s="284" customFormat="1" ht="16.5" customHeight="1">
      <c r="A44" s="302" t="s">
        <v>65</v>
      </c>
      <c r="B44" s="64">
        <f aca="true" t="shared" si="48" ref="B44:AJ44">SUM(B23,B43)</f>
        <v>35828</v>
      </c>
      <c r="C44" s="65">
        <f t="shared" si="48"/>
        <v>264</v>
      </c>
      <c r="D44" s="65">
        <f t="shared" si="48"/>
        <v>35564</v>
      </c>
      <c r="E44" s="65">
        <f t="shared" si="48"/>
        <v>71130</v>
      </c>
      <c r="F44" s="65">
        <f t="shared" si="48"/>
        <v>3611</v>
      </c>
      <c r="G44" s="65">
        <f t="shared" si="48"/>
        <v>48</v>
      </c>
      <c r="H44" s="65">
        <f t="shared" si="48"/>
        <v>4437</v>
      </c>
      <c r="I44" s="66">
        <f t="shared" si="48"/>
        <v>8901</v>
      </c>
      <c r="J44" s="302" t="s">
        <v>65</v>
      </c>
      <c r="K44" s="64">
        <f t="shared" si="48"/>
        <v>7044</v>
      </c>
      <c r="L44" s="65">
        <f t="shared" si="48"/>
        <v>47</v>
      </c>
      <c r="M44" s="65">
        <f t="shared" si="48"/>
        <v>6997</v>
      </c>
      <c r="N44" s="65">
        <f t="shared" si="48"/>
        <v>16904</v>
      </c>
      <c r="O44" s="65">
        <f t="shared" si="48"/>
        <v>1155</v>
      </c>
      <c r="P44" s="65">
        <f t="shared" si="48"/>
        <v>4</v>
      </c>
      <c r="Q44" s="65">
        <f t="shared" si="48"/>
        <v>1151</v>
      </c>
      <c r="R44" s="66">
        <f t="shared" si="48"/>
        <v>4261</v>
      </c>
      <c r="S44" s="64">
        <f t="shared" si="48"/>
        <v>48512</v>
      </c>
      <c r="T44" s="65">
        <f t="shared" si="48"/>
        <v>363</v>
      </c>
      <c r="U44" s="65">
        <f t="shared" si="48"/>
        <v>48149</v>
      </c>
      <c r="V44" s="66">
        <f t="shared" si="48"/>
        <v>101196</v>
      </c>
      <c r="W44" s="302" t="s">
        <v>65</v>
      </c>
      <c r="X44" s="64">
        <f t="shared" si="48"/>
        <v>16294</v>
      </c>
      <c r="Y44" s="65">
        <f t="shared" si="48"/>
        <v>48</v>
      </c>
      <c r="Z44" s="65">
        <f t="shared" si="48"/>
        <v>16246</v>
      </c>
      <c r="AA44" s="66">
        <f t="shared" si="48"/>
        <v>58481</v>
      </c>
      <c r="AB44" s="302" t="s">
        <v>65</v>
      </c>
      <c r="AC44" s="64">
        <f t="shared" si="48"/>
        <v>8</v>
      </c>
      <c r="AD44" s="98">
        <f t="shared" si="48"/>
        <v>0</v>
      </c>
      <c r="AE44" s="98">
        <f t="shared" si="48"/>
        <v>0</v>
      </c>
      <c r="AF44" s="98">
        <f t="shared" si="48"/>
        <v>8</v>
      </c>
      <c r="AG44" s="98">
        <f t="shared" si="48"/>
        <v>0</v>
      </c>
      <c r="AH44" s="98">
        <f t="shared" si="48"/>
        <v>0</v>
      </c>
      <c r="AI44" s="98">
        <f t="shared" si="48"/>
        <v>0</v>
      </c>
      <c r="AJ44" s="65">
        <f t="shared" si="48"/>
        <v>0</v>
      </c>
      <c r="AK44" s="65">
        <f aca="true" t="shared" si="49" ref="AK44:BS44">SUM(AK23,AK43)</f>
        <v>8</v>
      </c>
      <c r="AL44" s="66">
        <f t="shared" si="49"/>
        <v>37</v>
      </c>
      <c r="AM44" s="302" t="s">
        <v>65</v>
      </c>
      <c r="AN44" s="64">
        <f t="shared" si="49"/>
        <v>66</v>
      </c>
      <c r="AO44" s="98">
        <f t="shared" si="49"/>
        <v>28</v>
      </c>
      <c r="AP44" s="98">
        <f t="shared" si="49"/>
        <v>22</v>
      </c>
      <c r="AQ44" s="98">
        <f t="shared" si="49"/>
        <v>16</v>
      </c>
      <c r="AR44" s="98">
        <f t="shared" si="49"/>
        <v>0</v>
      </c>
      <c r="AS44" s="98">
        <f t="shared" si="49"/>
        <v>0</v>
      </c>
      <c r="AT44" s="98">
        <f t="shared" si="49"/>
        <v>0</v>
      </c>
      <c r="AU44" s="65">
        <f t="shared" si="49"/>
        <v>31</v>
      </c>
      <c r="AV44" s="65">
        <f t="shared" si="49"/>
        <v>35</v>
      </c>
      <c r="AW44" s="66">
        <f t="shared" si="49"/>
        <v>233</v>
      </c>
      <c r="AX44" s="302" t="s">
        <v>65</v>
      </c>
      <c r="AY44" s="64">
        <f t="shared" si="49"/>
        <v>311966</v>
      </c>
      <c r="AZ44" s="98">
        <f t="shared" si="49"/>
        <v>115447</v>
      </c>
      <c r="BA44" s="98">
        <f t="shared" si="49"/>
        <v>120210</v>
      </c>
      <c r="BB44" s="98">
        <f t="shared" si="49"/>
        <v>76304</v>
      </c>
      <c r="BC44" s="98">
        <f t="shared" si="49"/>
        <v>5</v>
      </c>
      <c r="BD44" s="98">
        <f t="shared" si="49"/>
        <v>0</v>
      </c>
      <c r="BE44" s="98">
        <f t="shared" si="49"/>
        <v>0</v>
      </c>
      <c r="BF44" s="65">
        <f t="shared" si="49"/>
        <v>4677</v>
      </c>
      <c r="BG44" s="65">
        <f t="shared" si="49"/>
        <v>307289</v>
      </c>
      <c r="BH44" s="66">
        <f t="shared" si="49"/>
        <v>3050197</v>
      </c>
      <c r="BI44" s="302" t="s">
        <v>65</v>
      </c>
      <c r="BJ44" s="422">
        <f t="shared" si="49"/>
        <v>2333</v>
      </c>
      <c r="BK44" s="65">
        <f t="shared" si="49"/>
        <v>1103</v>
      </c>
      <c r="BL44" s="98">
        <f t="shared" si="49"/>
        <v>709</v>
      </c>
      <c r="BM44" s="65">
        <f t="shared" si="49"/>
        <v>521</v>
      </c>
      <c r="BN44" s="65">
        <f t="shared" si="49"/>
        <v>0</v>
      </c>
      <c r="BO44" s="65">
        <f t="shared" si="49"/>
        <v>0</v>
      </c>
      <c r="BP44" s="65">
        <f t="shared" si="49"/>
        <v>0</v>
      </c>
      <c r="BQ44" s="65">
        <f t="shared" si="49"/>
        <v>9</v>
      </c>
      <c r="BR44" s="65">
        <f t="shared" si="49"/>
        <v>2324</v>
      </c>
      <c r="BS44" s="66">
        <f t="shared" si="49"/>
        <v>8627</v>
      </c>
      <c r="BT44" s="302" t="s">
        <v>65</v>
      </c>
      <c r="BU44" s="64">
        <f aca="true" t="shared" si="50" ref="BU44:DC44">SUM(BU23,BU43)</f>
        <v>135988</v>
      </c>
      <c r="BV44" s="28">
        <f t="shared" si="50"/>
        <v>42016</v>
      </c>
      <c r="BW44" s="98">
        <f t="shared" si="50"/>
        <v>40541</v>
      </c>
      <c r="BX44" s="98">
        <f t="shared" si="50"/>
        <v>53431</v>
      </c>
      <c r="BY44" s="98">
        <f t="shared" si="50"/>
        <v>0</v>
      </c>
      <c r="BZ44" s="98">
        <f t="shared" si="50"/>
        <v>0</v>
      </c>
      <c r="CA44" s="98">
        <f t="shared" si="50"/>
        <v>0</v>
      </c>
      <c r="CB44" s="65">
        <f t="shared" si="50"/>
        <v>1907</v>
      </c>
      <c r="CC44" s="65">
        <f t="shared" si="50"/>
        <v>134081</v>
      </c>
      <c r="CD44" s="66">
        <f t="shared" si="50"/>
        <v>683455</v>
      </c>
      <c r="CE44" s="302" t="s">
        <v>65</v>
      </c>
      <c r="CF44" s="64">
        <f t="shared" si="50"/>
        <v>13</v>
      </c>
      <c r="CG44" s="65">
        <f t="shared" si="50"/>
        <v>3</v>
      </c>
      <c r="CH44" s="65">
        <f t="shared" si="50"/>
        <v>10</v>
      </c>
      <c r="CI44" s="65">
        <f t="shared" si="50"/>
        <v>42</v>
      </c>
      <c r="CJ44" s="98">
        <f t="shared" si="50"/>
        <v>67637</v>
      </c>
      <c r="CK44" s="65">
        <f t="shared" si="50"/>
        <v>421</v>
      </c>
      <c r="CL44" s="65">
        <f t="shared" si="50"/>
        <v>67216</v>
      </c>
      <c r="CM44" s="66">
        <f t="shared" si="50"/>
        <v>145153</v>
      </c>
      <c r="CN44" s="302" t="s">
        <v>65</v>
      </c>
      <c r="CO44" s="98">
        <f t="shared" si="50"/>
        <v>10897</v>
      </c>
      <c r="CP44" s="65">
        <f t="shared" si="50"/>
        <v>235</v>
      </c>
      <c r="CQ44" s="65">
        <f t="shared" si="50"/>
        <v>10662</v>
      </c>
      <c r="CR44" s="66">
        <f t="shared" si="50"/>
        <v>62908</v>
      </c>
      <c r="CS44" s="64">
        <f t="shared" si="50"/>
        <v>545202</v>
      </c>
      <c r="CT44" s="65">
        <f>SUM(CT23,CT43)</f>
        <v>7331</v>
      </c>
      <c r="CU44" s="65">
        <f t="shared" si="50"/>
        <v>537871</v>
      </c>
      <c r="CV44" s="66">
        <f t="shared" si="50"/>
        <v>4009133</v>
      </c>
      <c r="CW44" s="302" t="s">
        <v>65</v>
      </c>
      <c r="CX44" s="64">
        <f t="shared" si="50"/>
        <v>16347</v>
      </c>
      <c r="CY44" s="65">
        <f t="shared" si="50"/>
        <v>82</v>
      </c>
      <c r="CZ44" s="65">
        <f t="shared" si="50"/>
        <v>16265</v>
      </c>
      <c r="DA44" s="66">
        <f t="shared" si="50"/>
        <v>97590</v>
      </c>
      <c r="DB44" s="64">
        <f t="shared" si="50"/>
        <v>610061</v>
      </c>
      <c r="DC44" s="65">
        <f t="shared" si="50"/>
        <v>7776</v>
      </c>
      <c r="DD44" s="65">
        <f>SUM(DD23,DD43)</f>
        <v>602285</v>
      </c>
      <c r="DE44" s="66">
        <f>SUM(DE23,DE43)</f>
        <v>4207919</v>
      </c>
    </row>
    <row r="45" spans="1:109" s="326" customFormat="1" ht="16.5" customHeight="1">
      <c r="A45" s="199" t="s">
        <v>52</v>
      </c>
      <c r="B45" s="25">
        <v>37616</v>
      </c>
      <c r="C45" s="26">
        <v>284</v>
      </c>
      <c r="D45" s="26">
        <v>37332</v>
      </c>
      <c r="E45" s="26">
        <v>74664</v>
      </c>
      <c r="F45" s="26">
        <v>4424</v>
      </c>
      <c r="G45" s="26">
        <v>65</v>
      </c>
      <c r="H45" s="26">
        <v>4359</v>
      </c>
      <c r="I45" s="27">
        <v>8718</v>
      </c>
      <c r="J45" s="199" t="s">
        <v>52</v>
      </c>
      <c r="K45" s="25">
        <v>6774</v>
      </c>
      <c r="L45" s="26">
        <v>48</v>
      </c>
      <c r="M45" s="26">
        <v>6726</v>
      </c>
      <c r="N45" s="26">
        <v>16140</v>
      </c>
      <c r="O45" s="26">
        <v>1157</v>
      </c>
      <c r="P45" s="26">
        <v>3</v>
      </c>
      <c r="Q45" s="26">
        <v>1154</v>
      </c>
      <c r="R45" s="27">
        <v>4270</v>
      </c>
      <c r="S45" s="25">
        <v>49971</v>
      </c>
      <c r="T45" s="26">
        <v>400</v>
      </c>
      <c r="U45" s="26">
        <v>49571</v>
      </c>
      <c r="V45" s="27">
        <v>103792</v>
      </c>
      <c r="W45" s="199" t="s">
        <v>52</v>
      </c>
      <c r="X45" s="25">
        <v>15882</v>
      </c>
      <c r="Y45" s="26">
        <v>51</v>
      </c>
      <c r="Z45" s="26">
        <v>15831</v>
      </c>
      <c r="AA45" s="27">
        <v>56993</v>
      </c>
      <c r="AB45" s="199" t="s">
        <v>52</v>
      </c>
      <c r="AC45" s="25">
        <v>9</v>
      </c>
      <c r="AD45" s="28">
        <v>0</v>
      </c>
      <c r="AE45" s="28">
        <v>0</v>
      </c>
      <c r="AF45" s="28">
        <v>9</v>
      </c>
      <c r="AG45" s="28">
        <v>0</v>
      </c>
      <c r="AH45" s="28">
        <v>0</v>
      </c>
      <c r="AI45" s="28">
        <v>0</v>
      </c>
      <c r="AJ45" s="26">
        <v>0</v>
      </c>
      <c r="AK45" s="26">
        <v>9</v>
      </c>
      <c r="AL45" s="27">
        <v>42</v>
      </c>
      <c r="AM45" s="199" t="s">
        <v>52</v>
      </c>
      <c r="AN45" s="25">
        <v>64</v>
      </c>
      <c r="AO45" s="28">
        <v>22</v>
      </c>
      <c r="AP45" s="28">
        <v>24</v>
      </c>
      <c r="AQ45" s="28">
        <v>18</v>
      </c>
      <c r="AR45" s="28">
        <v>0</v>
      </c>
      <c r="AS45" s="28">
        <v>0</v>
      </c>
      <c r="AT45" s="28">
        <v>0</v>
      </c>
      <c r="AU45" s="26">
        <v>30</v>
      </c>
      <c r="AV45" s="26">
        <v>34</v>
      </c>
      <c r="AW45" s="27">
        <v>225</v>
      </c>
      <c r="AX45" s="199" t="s">
        <v>52</v>
      </c>
      <c r="AY45" s="25">
        <v>311908</v>
      </c>
      <c r="AZ45" s="28">
        <v>95442</v>
      </c>
      <c r="BA45" s="28">
        <v>137562</v>
      </c>
      <c r="BB45" s="28">
        <v>72753</v>
      </c>
      <c r="BC45" s="28">
        <v>0</v>
      </c>
      <c r="BD45" s="28">
        <v>1183</v>
      </c>
      <c r="BE45" s="28">
        <v>4968</v>
      </c>
      <c r="BF45" s="26">
        <v>4555</v>
      </c>
      <c r="BG45" s="26">
        <v>307353</v>
      </c>
      <c r="BH45" s="27">
        <v>2957420</v>
      </c>
      <c r="BI45" s="199" t="s">
        <v>52</v>
      </c>
      <c r="BJ45" s="367">
        <v>2241</v>
      </c>
      <c r="BK45" s="380">
        <v>1024</v>
      </c>
      <c r="BL45" s="380">
        <v>777</v>
      </c>
      <c r="BM45" s="380">
        <v>438</v>
      </c>
      <c r="BN45" s="380">
        <v>0</v>
      </c>
      <c r="BO45" s="380">
        <v>0</v>
      </c>
      <c r="BP45" s="380">
        <v>2</v>
      </c>
      <c r="BQ45" s="216">
        <v>15</v>
      </c>
      <c r="BR45" s="216">
        <v>2226</v>
      </c>
      <c r="BS45" s="381">
        <v>8138</v>
      </c>
      <c r="BT45" s="199" t="s">
        <v>52</v>
      </c>
      <c r="BU45" s="25">
        <v>136386</v>
      </c>
      <c r="BV45" s="28">
        <v>36608</v>
      </c>
      <c r="BW45" s="28">
        <v>46675</v>
      </c>
      <c r="BX45" s="28">
        <v>52856</v>
      </c>
      <c r="BY45" s="28">
        <v>0</v>
      </c>
      <c r="BZ45" s="28">
        <v>0</v>
      </c>
      <c r="CA45" s="28">
        <v>247</v>
      </c>
      <c r="CB45" s="26">
        <v>1913</v>
      </c>
      <c r="CC45" s="26">
        <v>134473</v>
      </c>
      <c r="CD45" s="27">
        <v>678339</v>
      </c>
      <c r="CE45" s="199" t="s">
        <v>52</v>
      </c>
      <c r="CF45" s="25">
        <v>11</v>
      </c>
      <c r="CG45" s="26">
        <v>3</v>
      </c>
      <c r="CH45" s="26">
        <v>8</v>
      </c>
      <c r="CI45" s="26">
        <v>31</v>
      </c>
      <c r="CJ45" s="28">
        <v>67671</v>
      </c>
      <c r="CK45" s="26">
        <v>412</v>
      </c>
      <c r="CL45" s="26">
        <v>67259</v>
      </c>
      <c r="CM45" s="27">
        <v>145259</v>
      </c>
      <c r="CN45" s="199" t="s">
        <v>52</v>
      </c>
      <c r="CO45" s="28">
        <v>10482</v>
      </c>
      <c r="CP45" s="26">
        <v>228</v>
      </c>
      <c r="CQ45" s="26">
        <v>10254</v>
      </c>
      <c r="CR45" s="27">
        <v>60499</v>
      </c>
      <c r="CS45" s="25">
        <v>544654</v>
      </c>
      <c r="CT45" s="26">
        <v>7207</v>
      </c>
      <c r="CU45" s="26">
        <v>537447</v>
      </c>
      <c r="CV45" s="27">
        <v>3906946</v>
      </c>
      <c r="CW45" s="199" t="s">
        <v>52</v>
      </c>
      <c r="CX45" s="25">
        <v>15926</v>
      </c>
      <c r="CY45" s="26">
        <v>100</v>
      </c>
      <c r="CZ45" s="26">
        <v>15826</v>
      </c>
      <c r="DA45" s="27">
        <v>94956</v>
      </c>
      <c r="DB45" s="25">
        <v>610551</v>
      </c>
      <c r="DC45" s="26">
        <v>7707</v>
      </c>
      <c r="DD45" s="26">
        <v>602844</v>
      </c>
      <c r="DE45" s="27">
        <v>4105694</v>
      </c>
    </row>
    <row r="46" ht="10.5" customHeight="1" hidden="1"/>
    <row r="47" spans="1:109" s="417" customFormat="1" ht="10.5" customHeight="1" hidden="1">
      <c r="A47" s="416" t="s">
        <v>500</v>
      </c>
      <c r="B47" s="417" t="s">
        <v>702</v>
      </c>
      <c r="C47" s="417" t="s">
        <v>702</v>
      </c>
      <c r="D47" s="417" t="s">
        <v>702</v>
      </c>
      <c r="E47" s="417" t="s">
        <v>702</v>
      </c>
      <c r="F47" s="417" t="s">
        <v>703</v>
      </c>
      <c r="G47" s="417" t="s">
        <v>703</v>
      </c>
      <c r="H47" s="417" t="s">
        <v>703</v>
      </c>
      <c r="I47" s="417" t="s">
        <v>703</v>
      </c>
      <c r="J47" s="416" t="s">
        <v>500</v>
      </c>
      <c r="K47" s="417" t="s">
        <v>704</v>
      </c>
      <c r="L47" s="417" t="s">
        <v>704</v>
      </c>
      <c r="M47" s="417" t="s">
        <v>704</v>
      </c>
      <c r="N47" s="417" t="s">
        <v>704</v>
      </c>
      <c r="O47" s="417" t="s">
        <v>705</v>
      </c>
      <c r="P47" s="417" t="s">
        <v>705</v>
      </c>
      <c r="Q47" s="417" t="s">
        <v>705</v>
      </c>
      <c r="R47" s="417" t="s">
        <v>705</v>
      </c>
      <c r="S47" s="417" t="s">
        <v>706</v>
      </c>
      <c r="T47" s="417" t="s">
        <v>706</v>
      </c>
      <c r="U47" s="417" t="s">
        <v>706</v>
      </c>
      <c r="V47" s="417" t="s">
        <v>706</v>
      </c>
      <c r="W47" s="416" t="s">
        <v>500</v>
      </c>
      <c r="X47" s="417" t="s">
        <v>701</v>
      </c>
      <c r="Y47" s="417" t="s">
        <v>701</v>
      </c>
      <c r="Z47" s="417" t="s">
        <v>701</v>
      </c>
      <c r="AA47" s="417" t="s">
        <v>701</v>
      </c>
      <c r="AB47" s="416" t="s">
        <v>500</v>
      </c>
      <c r="AC47" s="417" t="s">
        <v>700</v>
      </c>
      <c r="AD47" s="417" t="s">
        <v>698</v>
      </c>
      <c r="AE47" s="417" t="s">
        <v>699</v>
      </c>
      <c r="AF47" s="417" t="s">
        <v>694</v>
      </c>
      <c r="AG47" s="417" t="s">
        <v>695</v>
      </c>
      <c r="AH47" s="417" t="s">
        <v>696</v>
      </c>
      <c r="AI47" s="417" t="s">
        <v>697</v>
      </c>
      <c r="AJ47" s="417" t="s">
        <v>700</v>
      </c>
      <c r="AK47" s="417" t="s">
        <v>700</v>
      </c>
      <c r="AL47" s="417" t="s">
        <v>700</v>
      </c>
      <c r="AM47" s="416" t="s">
        <v>500</v>
      </c>
      <c r="AO47" s="417" t="s">
        <v>721</v>
      </c>
      <c r="AP47" s="417" t="s">
        <v>720</v>
      </c>
      <c r="AQ47" s="417" t="s">
        <v>722</v>
      </c>
      <c r="AR47" s="417" t="s">
        <v>723</v>
      </c>
      <c r="AS47" s="417" t="s">
        <v>724</v>
      </c>
      <c r="AT47" s="417" t="s">
        <v>725</v>
      </c>
      <c r="AU47" s="416"/>
      <c r="AX47" s="416" t="s">
        <v>500</v>
      </c>
      <c r="BF47" s="416"/>
      <c r="BI47" s="416" t="s">
        <v>500</v>
      </c>
      <c r="BQ47" s="416"/>
      <c r="BT47" s="416" t="s">
        <v>500</v>
      </c>
      <c r="CB47" s="416"/>
      <c r="CE47" s="416" t="s">
        <v>500</v>
      </c>
      <c r="CF47" s="576" t="s">
        <v>715</v>
      </c>
      <c r="CG47" s="576" t="s">
        <v>715</v>
      </c>
      <c r="CH47" s="576" t="s">
        <v>715</v>
      </c>
      <c r="CI47" s="576" t="s">
        <v>715</v>
      </c>
      <c r="CJ47" s="576" t="s">
        <v>714</v>
      </c>
      <c r="CK47" s="576" t="s">
        <v>714</v>
      </c>
      <c r="CL47" s="576" t="s">
        <v>714</v>
      </c>
      <c r="CM47" s="576" t="s">
        <v>714</v>
      </c>
      <c r="CN47" s="416" t="s">
        <v>500</v>
      </c>
      <c r="CO47" s="576" t="s">
        <v>713</v>
      </c>
      <c r="CP47" s="576" t="s">
        <v>713</v>
      </c>
      <c r="CQ47" s="576" t="s">
        <v>713</v>
      </c>
      <c r="CR47" s="576" t="s">
        <v>713</v>
      </c>
      <c r="CS47" s="576" t="s">
        <v>712</v>
      </c>
      <c r="CT47" s="576" t="s">
        <v>712</v>
      </c>
      <c r="CU47" s="576" t="s">
        <v>712</v>
      </c>
      <c r="CV47" s="576" t="s">
        <v>712</v>
      </c>
      <c r="CW47" s="416" t="s">
        <v>500</v>
      </c>
      <c r="CX47" s="417" t="s">
        <v>707</v>
      </c>
      <c r="CY47" s="417" t="s">
        <v>707</v>
      </c>
      <c r="CZ47" s="417" t="s">
        <v>707</v>
      </c>
      <c r="DA47" s="417" t="s">
        <v>707</v>
      </c>
      <c r="DB47" s="576" t="s">
        <v>711</v>
      </c>
      <c r="DC47" s="576" t="s">
        <v>710</v>
      </c>
      <c r="DD47" s="576" t="s">
        <v>710</v>
      </c>
      <c r="DE47" s="576" t="s">
        <v>710</v>
      </c>
    </row>
    <row r="48" spans="1:109" s="419" customFormat="1" ht="10.5" customHeight="1" hidden="1">
      <c r="A48" s="420" t="s">
        <v>501</v>
      </c>
      <c r="B48" s="570" t="s">
        <v>619</v>
      </c>
      <c r="C48" s="574" t="s">
        <v>541</v>
      </c>
      <c r="D48" s="570" t="s">
        <v>514</v>
      </c>
      <c r="E48" s="570" t="s">
        <v>516</v>
      </c>
      <c r="F48" s="570" t="s">
        <v>619</v>
      </c>
      <c r="G48" s="574" t="s">
        <v>541</v>
      </c>
      <c r="H48" s="570" t="s">
        <v>514</v>
      </c>
      <c r="I48" s="570" t="s">
        <v>516</v>
      </c>
      <c r="J48" s="420" t="s">
        <v>501</v>
      </c>
      <c r="K48" s="570" t="s">
        <v>619</v>
      </c>
      <c r="L48" s="575" t="s">
        <v>541</v>
      </c>
      <c r="M48" s="570" t="s">
        <v>514</v>
      </c>
      <c r="N48" s="570" t="s">
        <v>516</v>
      </c>
      <c r="O48" s="570" t="s">
        <v>619</v>
      </c>
      <c r="P48" s="575" t="s">
        <v>541</v>
      </c>
      <c r="Q48" s="570" t="s">
        <v>514</v>
      </c>
      <c r="R48" s="570" t="s">
        <v>516</v>
      </c>
      <c r="S48" s="570" t="s">
        <v>619</v>
      </c>
      <c r="T48" s="574" t="s">
        <v>541</v>
      </c>
      <c r="U48" s="570" t="s">
        <v>514</v>
      </c>
      <c r="V48" s="570" t="s">
        <v>516</v>
      </c>
      <c r="W48" s="420" t="s">
        <v>501</v>
      </c>
      <c r="X48" s="570" t="s">
        <v>619</v>
      </c>
      <c r="Y48" s="574" t="s">
        <v>541</v>
      </c>
      <c r="Z48" s="570" t="s">
        <v>514</v>
      </c>
      <c r="AA48" s="570" t="s">
        <v>516</v>
      </c>
      <c r="AB48" s="420" t="s">
        <v>501</v>
      </c>
      <c r="AC48" s="570" t="s">
        <v>619</v>
      </c>
      <c r="AD48" s="570" t="s">
        <v>619</v>
      </c>
      <c r="AE48" s="570" t="s">
        <v>619</v>
      </c>
      <c r="AF48" s="570" t="s">
        <v>619</v>
      </c>
      <c r="AG48" s="570" t="s">
        <v>619</v>
      </c>
      <c r="AH48" s="570" t="s">
        <v>619</v>
      </c>
      <c r="AI48" s="570" t="s">
        <v>619</v>
      </c>
      <c r="AJ48" s="574" t="s">
        <v>541</v>
      </c>
      <c r="AK48" s="570" t="s">
        <v>514</v>
      </c>
      <c r="AL48" s="570" t="s">
        <v>516</v>
      </c>
      <c r="AM48" s="420" t="s">
        <v>501</v>
      </c>
      <c r="AN48" s="570" t="s">
        <v>619</v>
      </c>
      <c r="AO48" s="570" t="s">
        <v>619</v>
      </c>
      <c r="AP48" s="570" t="s">
        <v>619</v>
      </c>
      <c r="AQ48" s="570" t="s">
        <v>619</v>
      </c>
      <c r="AR48" s="570" t="s">
        <v>619</v>
      </c>
      <c r="AS48" s="570" t="s">
        <v>619</v>
      </c>
      <c r="AT48" s="570" t="s">
        <v>619</v>
      </c>
      <c r="AU48" s="574" t="s">
        <v>541</v>
      </c>
      <c r="AV48" s="570" t="s">
        <v>514</v>
      </c>
      <c r="AW48" s="570" t="s">
        <v>516</v>
      </c>
      <c r="AX48" s="420" t="s">
        <v>501</v>
      </c>
      <c r="AY48" s="570" t="s">
        <v>619</v>
      </c>
      <c r="AZ48" s="570" t="s">
        <v>619</v>
      </c>
      <c r="BA48" s="570" t="s">
        <v>619</v>
      </c>
      <c r="BB48" s="570" t="s">
        <v>619</v>
      </c>
      <c r="BC48" s="570" t="s">
        <v>619</v>
      </c>
      <c r="BD48" s="570" t="s">
        <v>619</v>
      </c>
      <c r="BE48" s="570" t="s">
        <v>619</v>
      </c>
      <c r="BF48" s="574" t="s">
        <v>541</v>
      </c>
      <c r="BG48" s="570" t="s">
        <v>514</v>
      </c>
      <c r="BH48" s="570" t="s">
        <v>516</v>
      </c>
      <c r="BI48" s="420" t="s">
        <v>501</v>
      </c>
      <c r="BJ48" s="570" t="s">
        <v>619</v>
      </c>
      <c r="BK48" s="570" t="s">
        <v>619</v>
      </c>
      <c r="BL48" s="570" t="s">
        <v>619</v>
      </c>
      <c r="BM48" s="570" t="s">
        <v>619</v>
      </c>
      <c r="BN48" s="570" t="s">
        <v>619</v>
      </c>
      <c r="BO48" s="570" t="s">
        <v>619</v>
      </c>
      <c r="BP48" s="570" t="s">
        <v>619</v>
      </c>
      <c r="BQ48" s="574" t="s">
        <v>541</v>
      </c>
      <c r="BR48" s="570" t="s">
        <v>514</v>
      </c>
      <c r="BS48" s="570" t="s">
        <v>516</v>
      </c>
      <c r="BT48" s="420" t="s">
        <v>501</v>
      </c>
      <c r="BU48" s="570" t="s">
        <v>619</v>
      </c>
      <c r="BV48" s="570" t="s">
        <v>619</v>
      </c>
      <c r="BW48" s="570" t="s">
        <v>619</v>
      </c>
      <c r="BX48" s="570" t="s">
        <v>619</v>
      </c>
      <c r="BY48" s="570" t="s">
        <v>619</v>
      </c>
      <c r="BZ48" s="570" t="s">
        <v>619</v>
      </c>
      <c r="CA48" s="570" t="s">
        <v>619</v>
      </c>
      <c r="CB48" s="574" t="s">
        <v>541</v>
      </c>
      <c r="CC48" s="570" t="s">
        <v>514</v>
      </c>
      <c r="CD48" s="570" t="s">
        <v>516</v>
      </c>
      <c r="CE48" s="420" t="s">
        <v>501</v>
      </c>
      <c r="CF48" s="418" t="s">
        <v>619</v>
      </c>
      <c r="CG48" s="418" t="s">
        <v>680</v>
      </c>
      <c r="CH48" s="418" t="s">
        <v>514</v>
      </c>
      <c r="CI48" s="418" t="s">
        <v>516</v>
      </c>
      <c r="CJ48" s="418" t="s">
        <v>619</v>
      </c>
      <c r="CK48" s="418" t="s">
        <v>680</v>
      </c>
      <c r="CL48" s="418" t="s">
        <v>514</v>
      </c>
      <c r="CM48" s="418" t="s">
        <v>516</v>
      </c>
      <c r="CN48" s="420" t="s">
        <v>501</v>
      </c>
      <c r="CO48" s="418" t="s">
        <v>619</v>
      </c>
      <c r="CP48" s="418" t="s">
        <v>680</v>
      </c>
      <c r="CQ48" s="418" t="s">
        <v>514</v>
      </c>
      <c r="CR48" s="418" t="s">
        <v>516</v>
      </c>
      <c r="CS48" s="418" t="s">
        <v>619</v>
      </c>
      <c r="CT48" s="418" t="s">
        <v>680</v>
      </c>
      <c r="CU48" s="418" t="s">
        <v>514</v>
      </c>
      <c r="CV48" s="418" t="s">
        <v>516</v>
      </c>
      <c r="CW48" s="420" t="s">
        <v>501</v>
      </c>
      <c r="CX48" s="570" t="s">
        <v>619</v>
      </c>
      <c r="CY48" s="574" t="s">
        <v>541</v>
      </c>
      <c r="CZ48" s="570" t="s">
        <v>514</v>
      </c>
      <c r="DA48" s="570" t="s">
        <v>516</v>
      </c>
      <c r="DB48" s="570" t="s">
        <v>619</v>
      </c>
      <c r="DC48" s="574" t="s">
        <v>541</v>
      </c>
      <c r="DD48" s="570" t="s">
        <v>514</v>
      </c>
      <c r="DE48" s="570" t="s">
        <v>516</v>
      </c>
    </row>
    <row r="49" spans="1:109" s="417" customFormat="1" ht="10.5" customHeight="1" hidden="1">
      <c r="A49" s="416" t="s">
        <v>540</v>
      </c>
      <c r="B49" s="416" t="s">
        <v>679</v>
      </c>
      <c r="C49" s="416"/>
      <c r="F49" s="416" t="s">
        <v>681</v>
      </c>
      <c r="G49" s="416"/>
      <c r="J49" s="416" t="s">
        <v>540</v>
      </c>
      <c r="K49" s="416" t="s">
        <v>682</v>
      </c>
      <c r="L49" s="416"/>
      <c r="O49" s="416" t="s">
        <v>691</v>
      </c>
      <c r="P49" s="416"/>
      <c r="S49" s="416" t="s">
        <v>678</v>
      </c>
      <c r="T49" s="416"/>
      <c r="U49" s="416"/>
      <c r="V49" s="416"/>
      <c r="W49" s="416" t="s">
        <v>540</v>
      </c>
      <c r="X49" s="416" t="s">
        <v>692</v>
      </c>
      <c r="Y49" s="416"/>
      <c r="AB49" s="416" t="s">
        <v>540</v>
      </c>
      <c r="AC49" s="416" t="s">
        <v>693</v>
      </c>
      <c r="AH49" s="570"/>
      <c r="AJ49" s="416" t="s">
        <v>693</v>
      </c>
      <c r="AM49" s="416" t="s">
        <v>540</v>
      </c>
      <c r="AU49" s="416"/>
      <c r="AX49" s="416" t="s">
        <v>540</v>
      </c>
      <c r="BF49" s="416"/>
      <c r="BI49" s="416" t="s">
        <v>540</v>
      </c>
      <c r="BQ49" s="416"/>
      <c r="BT49" s="416" t="s">
        <v>540</v>
      </c>
      <c r="CB49" s="416"/>
      <c r="CE49" s="416" t="s">
        <v>540</v>
      </c>
      <c r="CF49" s="416" t="s">
        <v>719</v>
      </c>
      <c r="CG49" s="416"/>
      <c r="CJ49" s="416" t="s">
        <v>718</v>
      </c>
      <c r="CK49" s="416"/>
      <c r="CN49" s="416" t="s">
        <v>540</v>
      </c>
      <c r="CO49" s="416" t="s">
        <v>716</v>
      </c>
      <c r="CP49" s="416"/>
      <c r="CS49" s="416" t="s">
        <v>717</v>
      </c>
      <c r="CT49" s="416"/>
      <c r="CU49" s="416"/>
      <c r="CV49" s="416"/>
      <c r="CW49" s="416" t="s">
        <v>540</v>
      </c>
      <c r="CX49" s="416" t="s">
        <v>708</v>
      </c>
      <c r="CY49" s="416"/>
      <c r="DB49" s="416" t="s">
        <v>709</v>
      </c>
      <c r="DC49" s="416"/>
      <c r="DD49" s="416"/>
      <c r="DE49" s="416"/>
    </row>
    <row r="50" ht="10.5" customHeight="1" hidden="1"/>
    <row r="51" ht="10.5" customHeight="1" hidden="1"/>
    <row r="52" spans="1:109" s="326" customFormat="1" ht="16.5" customHeight="1" hidden="1">
      <c r="A52" s="199" t="s">
        <v>52</v>
      </c>
      <c r="B52" s="25">
        <f>B44</f>
        <v>35828</v>
      </c>
      <c r="C52" s="26">
        <f aca="true" t="shared" si="51" ref="C52:I52">C44</f>
        <v>264</v>
      </c>
      <c r="D52" s="26">
        <f t="shared" si="51"/>
        <v>35564</v>
      </c>
      <c r="E52" s="26">
        <f t="shared" si="51"/>
        <v>71130</v>
      </c>
      <c r="F52" s="26">
        <f t="shared" si="51"/>
        <v>3611</v>
      </c>
      <c r="G52" s="26">
        <f t="shared" si="51"/>
        <v>48</v>
      </c>
      <c r="H52" s="26">
        <f t="shared" si="51"/>
        <v>4437</v>
      </c>
      <c r="I52" s="27">
        <f t="shared" si="51"/>
        <v>8901</v>
      </c>
      <c r="J52" s="199" t="s">
        <v>52</v>
      </c>
      <c r="K52" s="25">
        <f>K44</f>
        <v>7044</v>
      </c>
      <c r="L52" s="26">
        <f aca="true" t="shared" si="52" ref="L52:V52">L44</f>
        <v>47</v>
      </c>
      <c r="M52" s="26">
        <f t="shared" si="52"/>
        <v>6997</v>
      </c>
      <c r="N52" s="26">
        <f t="shared" si="52"/>
        <v>16904</v>
      </c>
      <c r="O52" s="26">
        <f t="shared" si="52"/>
        <v>1155</v>
      </c>
      <c r="P52" s="26">
        <f t="shared" si="52"/>
        <v>4</v>
      </c>
      <c r="Q52" s="26">
        <f t="shared" si="52"/>
        <v>1151</v>
      </c>
      <c r="R52" s="27">
        <f t="shared" si="52"/>
        <v>4261</v>
      </c>
      <c r="S52" s="25">
        <f t="shared" si="52"/>
        <v>48512</v>
      </c>
      <c r="T52" s="26">
        <f t="shared" si="52"/>
        <v>363</v>
      </c>
      <c r="U52" s="26">
        <f t="shared" si="52"/>
        <v>48149</v>
      </c>
      <c r="V52" s="27">
        <f t="shared" si="52"/>
        <v>101196</v>
      </c>
      <c r="W52" s="199" t="s">
        <v>52</v>
      </c>
      <c r="X52" s="25">
        <f>X44</f>
        <v>16294</v>
      </c>
      <c r="Y52" s="26">
        <f>Y44</f>
        <v>48</v>
      </c>
      <c r="Z52" s="26">
        <f>Z44</f>
        <v>16246</v>
      </c>
      <c r="AA52" s="27">
        <f>AA44</f>
        <v>58481</v>
      </c>
      <c r="AB52" s="199" t="s">
        <v>52</v>
      </c>
      <c r="AC52" s="25">
        <f>AC44</f>
        <v>8</v>
      </c>
      <c r="AD52" s="28">
        <f aca="true" t="shared" si="53" ref="AD52:AL52">AD44</f>
        <v>0</v>
      </c>
      <c r="AE52" s="28">
        <f t="shared" si="53"/>
        <v>0</v>
      </c>
      <c r="AF52" s="28">
        <f t="shared" si="53"/>
        <v>8</v>
      </c>
      <c r="AG52" s="28">
        <f t="shared" si="53"/>
        <v>0</v>
      </c>
      <c r="AH52" s="28">
        <f t="shared" si="53"/>
        <v>0</v>
      </c>
      <c r="AI52" s="28">
        <f t="shared" si="53"/>
        <v>0</v>
      </c>
      <c r="AJ52" s="26">
        <f t="shared" si="53"/>
        <v>0</v>
      </c>
      <c r="AK52" s="26">
        <f t="shared" si="53"/>
        <v>8</v>
      </c>
      <c r="AL52" s="27">
        <f t="shared" si="53"/>
        <v>37</v>
      </c>
      <c r="AM52" s="199" t="s">
        <v>52</v>
      </c>
      <c r="AN52" s="25">
        <f>AN44</f>
        <v>66</v>
      </c>
      <c r="AO52" s="28">
        <f aca="true" t="shared" si="54" ref="AO52:AW52">AO44</f>
        <v>28</v>
      </c>
      <c r="AP52" s="28">
        <f t="shared" si="54"/>
        <v>22</v>
      </c>
      <c r="AQ52" s="28">
        <f t="shared" si="54"/>
        <v>16</v>
      </c>
      <c r="AR52" s="28">
        <f t="shared" si="54"/>
        <v>0</v>
      </c>
      <c r="AS52" s="28">
        <f t="shared" si="54"/>
        <v>0</v>
      </c>
      <c r="AT52" s="28">
        <f t="shared" si="54"/>
        <v>0</v>
      </c>
      <c r="AU52" s="26">
        <f t="shared" si="54"/>
        <v>31</v>
      </c>
      <c r="AV52" s="26">
        <f t="shared" si="54"/>
        <v>35</v>
      </c>
      <c r="AW52" s="27">
        <f t="shared" si="54"/>
        <v>233</v>
      </c>
      <c r="AX52" s="199" t="s">
        <v>52</v>
      </c>
      <c r="AY52" s="25">
        <f>AY44</f>
        <v>311966</v>
      </c>
      <c r="AZ52" s="28">
        <f aca="true" t="shared" si="55" ref="AZ52:BH52">AZ44</f>
        <v>115447</v>
      </c>
      <c r="BA52" s="28">
        <f t="shared" si="55"/>
        <v>120210</v>
      </c>
      <c r="BB52" s="28">
        <f t="shared" si="55"/>
        <v>76304</v>
      </c>
      <c r="BC52" s="28">
        <f t="shared" si="55"/>
        <v>5</v>
      </c>
      <c r="BD52" s="28">
        <f t="shared" si="55"/>
        <v>0</v>
      </c>
      <c r="BE52" s="28">
        <f t="shared" si="55"/>
        <v>0</v>
      </c>
      <c r="BF52" s="26">
        <f t="shared" si="55"/>
        <v>4677</v>
      </c>
      <c r="BG52" s="26">
        <f t="shared" si="55"/>
        <v>307289</v>
      </c>
      <c r="BH52" s="27">
        <f t="shared" si="55"/>
        <v>3050197</v>
      </c>
      <c r="BI52" s="199" t="s">
        <v>52</v>
      </c>
      <c r="BJ52" s="25">
        <f>BJ44</f>
        <v>2333</v>
      </c>
      <c r="BK52" s="28">
        <f aca="true" t="shared" si="56" ref="BK52:BS52">BK44</f>
        <v>1103</v>
      </c>
      <c r="BL52" s="28">
        <f t="shared" si="56"/>
        <v>709</v>
      </c>
      <c r="BM52" s="28">
        <f t="shared" si="56"/>
        <v>521</v>
      </c>
      <c r="BN52" s="28">
        <f t="shared" si="56"/>
        <v>0</v>
      </c>
      <c r="BO52" s="28">
        <f t="shared" si="56"/>
        <v>0</v>
      </c>
      <c r="BP52" s="28">
        <f t="shared" si="56"/>
        <v>0</v>
      </c>
      <c r="BQ52" s="26">
        <f t="shared" si="56"/>
        <v>9</v>
      </c>
      <c r="BR52" s="26">
        <f t="shared" si="56"/>
        <v>2324</v>
      </c>
      <c r="BS52" s="27">
        <f t="shared" si="56"/>
        <v>8627</v>
      </c>
      <c r="BT52" s="199" t="s">
        <v>52</v>
      </c>
      <c r="BU52" s="25">
        <f>BU44</f>
        <v>135988</v>
      </c>
      <c r="BV52" s="28">
        <f aca="true" t="shared" si="57" ref="BV52:CD52">BV44</f>
        <v>42016</v>
      </c>
      <c r="BW52" s="28">
        <f t="shared" si="57"/>
        <v>40541</v>
      </c>
      <c r="BX52" s="28">
        <f t="shared" si="57"/>
        <v>53431</v>
      </c>
      <c r="BY52" s="28">
        <f t="shared" si="57"/>
        <v>0</v>
      </c>
      <c r="BZ52" s="28">
        <f t="shared" si="57"/>
        <v>0</v>
      </c>
      <c r="CA52" s="28">
        <f t="shared" si="57"/>
        <v>0</v>
      </c>
      <c r="CB52" s="26">
        <f t="shared" si="57"/>
        <v>1907</v>
      </c>
      <c r="CC52" s="26">
        <f t="shared" si="57"/>
        <v>134081</v>
      </c>
      <c r="CD52" s="27">
        <f t="shared" si="57"/>
        <v>683455</v>
      </c>
      <c r="CE52" s="199" t="s">
        <v>52</v>
      </c>
      <c r="CF52" s="25">
        <f>CF44</f>
        <v>13</v>
      </c>
      <c r="CG52" s="26">
        <f aca="true" t="shared" si="58" ref="CG52:CM52">CG44</f>
        <v>3</v>
      </c>
      <c r="CH52" s="26">
        <f t="shared" si="58"/>
        <v>10</v>
      </c>
      <c r="CI52" s="26">
        <f t="shared" si="58"/>
        <v>42</v>
      </c>
      <c r="CJ52" s="28">
        <f t="shared" si="58"/>
        <v>67637</v>
      </c>
      <c r="CK52" s="26">
        <f t="shared" si="58"/>
        <v>421</v>
      </c>
      <c r="CL52" s="26">
        <f t="shared" si="58"/>
        <v>67216</v>
      </c>
      <c r="CM52" s="27">
        <f t="shared" si="58"/>
        <v>145153</v>
      </c>
      <c r="CN52" s="199" t="s">
        <v>52</v>
      </c>
      <c r="CO52" s="28">
        <f>CO44</f>
        <v>10897</v>
      </c>
      <c r="CP52" s="26">
        <f aca="true" t="shared" si="59" ref="CP52:CV52">CP44</f>
        <v>235</v>
      </c>
      <c r="CQ52" s="26">
        <f t="shared" si="59"/>
        <v>10662</v>
      </c>
      <c r="CR52" s="27">
        <f t="shared" si="59"/>
        <v>62908</v>
      </c>
      <c r="CS52" s="25">
        <f t="shared" si="59"/>
        <v>545202</v>
      </c>
      <c r="CT52" s="26">
        <f t="shared" si="59"/>
        <v>7331</v>
      </c>
      <c r="CU52" s="26">
        <f t="shared" si="59"/>
        <v>537871</v>
      </c>
      <c r="CV52" s="27">
        <f t="shared" si="59"/>
        <v>4009133</v>
      </c>
      <c r="CW52" s="199" t="s">
        <v>52</v>
      </c>
      <c r="CX52" s="25">
        <f>CX44</f>
        <v>16347</v>
      </c>
      <c r="CY52" s="26">
        <f aca="true" t="shared" si="60" ref="CY52:DE52">CY44</f>
        <v>82</v>
      </c>
      <c r="CZ52" s="26">
        <f t="shared" si="60"/>
        <v>16265</v>
      </c>
      <c r="DA52" s="27">
        <f t="shared" si="60"/>
        <v>97590</v>
      </c>
      <c r="DB52" s="25">
        <f t="shared" si="60"/>
        <v>610061</v>
      </c>
      <c r="DC52" s="26">
        <f t="shared" si="60"/>
        <v>7776</v>
      </c>
      <c r="DD52" s="26">
        <f t="shared" si="60"/>
        <v>602285</v>
      </c>
      <c r="DE52" s="27">
        <f t="shared" si="60"/>
        <v>4207919</v>
      </c>
    </row>
    <row r="53" ht="10.5" customHeight="1" hidden="1"/>
    <row r="54" spans="1:2" s="245" customFormat="1" ht="10.5" customHeight="1" hidden="1">
      <c r="A54" s="569" t="s">
        <v>618</v>
      </c>
      <c r="B54" s="1"/>
    </row>
    <row r="55" ht="10.5" customHeight="1" hidden="1"/>
    <row r="56" ht="10.5" customHeight="1" hidden="1"/>
    <row r="57" ht="10.5" customHeight="1" hidden="1"/>
    <row r="58" ht="10.5" customHeight="1" hidden="1"/>
  </sheetData>
  <sheetProtection/>
  <mergeCells count="125">
    <mergeCell ref="BU4:CD4"/>
    <mergeCell ref="BS6:BS7"/>
    <mergeCell ref="CC6:CC8"/>
    <mergeCell ref="BP7:BP8"/>
    <mergeCell ref="BV7:BV8"/>
    <mergeCell ref="AY4:BH4"/>
    <mergeCell ref="BU5:CD5"/>
    <mergeCell ref="BZ7:BZ8"/>
    <mergeCell ref="BK7:BK8"/>
    <mergeCell ref="BL7:BL8"/>
    <mergeCell ref="X4:AA4"/>
    <mergeCell ref="AC4:AL4"/>
    <mergeCell ref="BJ6:BJ8"/>
    <mergeCell ref="BJ4:BS4"/>
    <mergeCell ref="BA7:BA8"/>
    <mergeCell ref="B4:I4"/>
    <mergeCell ref="F6:F8"/>
    <mergeCell ref="G6:G8"/>
    <mergeCell ref="H6:H8"/>
    <mergeCell ref="I6:I7"/>
    <mergeCell ref="K4:V4"/>
    <mergeCell ref="K5:N5"/>
    <mergeCell ref="C6:C8"/>
    <mergeCell ref="O6:O8"/>
    <mergeCell ref="P6:P8"/>
    <mergeCell ref="D6:D8"/>
    <mergeCell ref="E6:E7"/>
    <mergeCell ref="O5:R5"/>
    <mergeCell ref="L6:L8"/>
    <mergeCell ref="M6:M8"/>
    <mergeCell ref="S5:V5"/>
    <mergeCell ref="U6:U8"/>
    <mergeCell ref="B5:E5"/>
    <mergeCell ref="B6:B8"/>
    <mergeCell ref="BR6:BR8"/>
    <mergeCell ref="AP7:AP8"/>
    <mergeCell ref="K6:K8"/>
    <mergeCell ref="F5:I5"/>
    <mergeCell ref="Q6:Q8"/>
    <mergeCell ref="R6:R7"/>
    <mergeCell ref="S6:S8"/>
    <mergeCell ref="T6:T8"/>
    <mergeCell ref="N6:N7"/>
    <mergeCell ref="V6:V7"/>
    <mergeCell ref="BQ6:BQ8"/>
    <mergeCell ref="Z6:Z8"/>
    <mergeCell ref="AK6:AK8"/>
    <mergeCell ref="BB7:BB8"/>
    <mergeCell ref="AN6:AN8"/>
    <mergeCell ref="AU6:AU8"/>
    <mergeCell ref="AV6:AV8"/>
    <mergeCell ref="BC7:BC8"/>
    <mergeCell ref="BE7:BE8"/>
    <mergeCell ref="AO7:AO8"/>
    <mergeCell ref="AT7:AT8"/>
    <mergeCell ref="AS7:AS8"/>
    <mergeCell ref="AR7:AR8"/>
    <mergeCell ref="BD7:BD8"/>
    <mergeCell ref="AQ7:AQ8"/>
    <mergeCell ref="AW6:AW7"/>
    <mergeCell ref="AG7:AG8"/>
    <mergeCell ref="AC6:AC8"/>
    <mergeCell ref="X6:X8"/>
    <mergeCell ref="AL6:AL7"/>
    <mergeCell ref="AA6:AA7"/>
    <mergeCell ref="AJ6:AJ8"/>
    <mergeCell ref="Y6:Y8"/>
    <mergeCell ref="CO5:CR5"/>
    <mergeCell ref="CS5:CV5"/>
    <mergeCell ref="X5:AA5"/>
    <mergeCell ref="AC5:AL5"/>
    <mergeCell ref="AY5:BH5"/>
    <mergeCell ref="AD7:AD8"/>
    <mergeCell ref="AE7:AE8"/>
    <mergeCell ref="AF7:AF8"/>
    <mergeCell ref="AI7:AI8"/>
    <mergeCell ref="AH7:AH8"/>
    <mergeCell ref="AN4:AW4"/>
    <mergeCell ref="DB4:DE5"/>
    <mergeCell ref="DB6:DB8"/>
    <mergeCell ref="DC6:DC8"/>
    <mergeCell ref="AN5:AW5"/>
    <mergeCell ref="DD6:DD8"/>
    <mergeCell ref="DE6:DE7"/>
    <mergeCell ref="CX6:CX8"/>
    <mergeCell ref="CY6:CY8"/>
    <mergeCell ref="CF4:CM4"/>
    <mergeCell ref="CF5:CI5"/>
    <mergeCell ref="CJ5:CM5"/>
    <mergeCell ref="BJ5:BS5"/>
    <mergeCell ref="CG6:CG8"/>
    <mergeCell ref="BU6:BU8"/>
    <mergeCell ref="CB6:CB8"/>
    <mergeCell ref="CJ6:CJ8"/>
    <mergeCell ref="CK6:CK8"/>
    <mergeCell ref="BO7:BO8"/>
    <mergeCell ref="CA7:CA8"/>
    <mergeCell ref="DA6:DA7"/>
    <mergeCell ref="CX4:DA5"/>
    <mergeCell ref="CO4:CV4"/>
    <mergeCell ref="CL6:CL8"/>
    <mergeCell ref="CM6:CM7"/>
    <mergeCell ref="CV6:CV7"/>
    <mergeCell ref="CU6:CU8"/>
    <mergeCell ref="CQ6:CQ8"/>
    <mergeCell ref="CR6:CR7"/>
    <mergeCell ref="CS6:CS8"/>
    <mergeCell ref="CZ6:CZ8"/>
    <mergeCell ref="CT6:CT8"/>
    <mergeCell ref="CO6:CO8"/>
    <mergeCell ref="CP6:CP8"/>
    <mergeCell ref="BH6:BH7"/>
    <mergeCell ref="BN7:BN8"/>
    <mergeCell ref="CI6:CI7"/>
    <mergeCell ref="CD6:CD7"/>
    <mergeCell ref="CH6:CH8"/>
    <mergeCell ref="CF6:CF8"/>
    <mergeCell ref="AY6:AY8"/>
    <mergeCell ref="BG6:BG8"/>
    <mergeCell ref="BW7:BW8"/>
    <mergeCell ref="BX7:BX8"/>
    <mergeCell ref="BY7:BY8"/>
    <mergeCell ref="AZ7:AZ8"/>
    <mergeCell ref="BM7:BM8"/>
    <mergeCell ref="BF6:BF8"/>
  </mergeCells>
  <printOptions/>
  <pageMargins left="0.5905511811023623" right="0.5905511811023623" top="0.5905511811023623" bottom="0.3937007874015748" header="0.5118110236220472" footer="0.31496062992125984"/>
  <pageSetup firstPageNumber="78" useFirstPageNumber="1" horizontalDpi="600" verticalDpi="600" orientation="portrait" paperSize="9" scale="94" r:id="rId2"/>
  <headerFooter alignWithMargins="0">
    <oddFooter>&amp;C&amp;P</oddFooter>
  </headerFooter>
  <colBreaks count="10" manualBreakCount="10">
    <brk id="9" max="44" man="1"/>
    <brk id="22" max="44" man="1"/>
    <brk id="27" max="44" man="1"/>
    <brk id="38" max="44" man="1"/>
    <brk id="49" max="44" man="1"/>
    <brk id="60" max="44" man="1"/>
    <brk id="71" max="44" man="1"/>
    <brk id="82" max="44" man="1"/>
    <brk id="91" max="44" man="1"/>
    <brk id="100" max="44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50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35" sqref="A35"/>
      <selection pane="bottomLeft" activeCell="A1" sqref="A1"/>
    </sheetView>
  </sheetViews>
  <sheetFormatPr defaultColWidth="8.875" defaultRowHeight="10.5" customHeight="1"/>
  <cols>
    <col min="1" max="1" width="10.125" style="285" customWidth="1"/>
    <col min="2" max="2" width="12.25390625" style="285" customWidth="1"/>
    <col min="3" max="5" width="15.875" style="285" customWidth="1"/>
    <col min="6" max="7" width="12.125" style="285" customWidth="1"/>
    <col min="8" max="16384" width="8.875" style="285" customWidth="1"/>
  </cols>
  <sheetData>
    <row r="1" s="284" customFormat="1" ht="15" customHeight="1">
      <c r="A1" s="547" t="str">
        <f>'設定用'!A18</f>
        <v>第14表　令和３年度鉱産税の状況</v>
      </c>
    </row>
    <row r="2" s="284" customFormat="1" ht="15" customHeight="1"/>
    <row r="3" s="284" customFormat="1" ht="15" customHeight="1">
      <c r="G3" s="548" t="s">
        <v>80</v>
      </c>
    </row>
    <row r="4" spans="1:7" s="284" customFormat="1" ht="15" customHeight="1">
      <c r="A4" s="286" t="s">
        <v>95</v>
      </c>
      <c r="B4" s="925" t="s">
        <v>96</v>
      </c>
      <c r="C4" s="919" t="s">
        <v>139</v>
      </c>
      <c r="D4" s="919"/>
      <c r="E4" s="919"/>
      <c r="F4" s="919" t="s">
        <v>140</v>
      </c>
      <c r="G4" s="922" t="s">
        <v>141</v>
      </c>
    </row>
    <row r="5" spans="1:7" s="284" customFormat="1" ht="15" customHeight="1">
      <c r="A5" s="287"/>
      <c r="B5" s="926"/>
      <c r="C5" s="920"/>
      <c r="D5" s="920"/>
      <c r="E5" s="920"/>
      <c r="F5" s="920"/>
      <c r="G5" s="923"/>
    </row>
    <row r="6" spans="1:7" s="284" customFormat="1" ht="15" customHeight="1">
      <c r="A6" s="287"/>
      <c r="B6" s="926"/>
      <c r="C6" s="920" t="s">
        <v>590</v>
      </c>
      <c r="D6" s="920" t="s">
        <v>591</v>
      </c>
      <c r="E6" s="920" t="s">
        <v>142</v>
      </c>
      <c r="F6" s="920"/>
      <c r="G6" s="923"/>
    </row>
    <row r="7" spans="1:7" s="284" customFormat="1" ht="15" customHeight="1">
      <c r="A7" s="287"/>
      <c r="B7" s="926"/>
      <c r="C7" s="920"/>
      <c r="D7" s="920"/>
      <c r="E7" s="920"/>
      <c r="F7" s="920"/>
      <c r="G7" s="923"/>
    </row>
    <row r="8" spans="1:7" s="284" customFormat="1" ht="15" customHeight="1">
      <c r="A8" s="288" t="s">
        <v>108</v>
      </c>
      <c r="B8" s="305" t="s">
        <v>143</v>
      </c>
      <c r="C8" s="921"/>
      <c r="D8" s="921"/>
      <c r="E8" s="921"/>
      <c r="F8" s="921"/>
      <c r="G8" s="924"/>
    </row>
    <row r="9" spans="1:7" s="284" customFormat="1" ht="16.5" customHeight="1">
      <c r="A9" s="306" t="s">
        <v>53</v>
      </c>
      <c r="B9" s="291">
        <v>0</v>
      </c>
      <c r="C9" s="289">
        <v>0</v>
      </c>
      <c r="D9" s="289">
        <v>0</v>
      </c>
      <c r="E9" s="289">
        <v>0</v>
      </c>
      <c r="F9" s="289">
        <v>0</v>
      </c>
      <c r="G9" s="290">
        <v>0</v>
      </c>
    </row>
    <row r="10" spans="1:7" s="284" customFormat="1" ht="16.5" customHeight="1">
      <c r="A10" s="303" t="s">
        <v>54</v>
      </c>
      <c r="B10" s="296">
        <v>0</v>
      </c>
      <c r="C10" s="294">
        <v>0</v>
      </c>
      <c r="D10" s="294">
        <v>0</v>
      </c>
      <c r="E10" s="294">
        <v>0</v>
      </c>
      <c r="F10" s="294">
        <v>0</v>
      </c>
      <c r="G10" s="295">
        <v>0</v>
      </c>
    </row>
    <row r="11" spans="1:7" s="284" customFormat="1" ht="16.5" customHeight="1">
      <c r="A11" s="303" t="s">
        <v>55</v>
      </c>
      <c r="B11" s="296">
        <v>2</v>
      </c>
      <c r="C11" s="294">
        <v>15972</v>
      </c>
      <c r="D11" s="294">
        <v>191559</v>
      </c>
      <c r="E11" s="294">
        <v>207531</v>
      </c>
      <c r="F11" s="294">
        <v>2033</v>
      </c>
      <c r="G11" s="295">
        <v>2033</v>
      </c>
    </row>
    <row r="12" spans="1:7" s="284" customFormat="1" ht="16.5" customHeight="1">
      <c r="A12" s="303" t="s">
        <v>56</v>
      </c>
      <c r="B12" s="296">
        <v>0</v>
      </c>
      <c r="C12" s="294">
        <v>0</v>
      </c>
      <c r="D12" s="294">
        <v>0</v>
      </c>
      <c r="E12" s="294">
        <v>0</v>
      </c>
      <c r="F12" s="294">
        <v>0</v>
      </c>
      <c r="G12" s="295">
        <v>0</v>
      </c>
    </row>
    <row r="13" spans="1:7" s="284" customFormat="1" ht="16.5" customHeight="1">
      <c r="A13" s="303" t="s">
        <v>57</v>
      </c>
      <c r="B13" s="296">
        <v>0</v>
      </c>
      <c r="C13" s="294">
        <v>0</v>
      </c>
      <c r="D13" s="294">
        <v>0</v>
      </c>
      <c r="E13" s="294">
        <v>0</v>
      </c>
      <c r="F13" s="294">
        <v>0</v>
      </c>
      <c r="G13" s="295">
        <v>0</v>
      </c>
    </row>
    <row r="14" spans="1:7" s="284" customFormat="1" ht="16.5" customHeight="1">
      <c r="A14" s="303" t="s">
        <v>58</v>
      </c>
      <c r="B14" s="296">
        <v>1</v>
      </c>
      <c r="C14" s="294">
        <v>0</v>
      </c>
      <c r="D14" s="294">
        <v>157216</v>
      </c>
      <c r="E14" s="294">
        <v>157216</v>
      </c>
      <c r="F14" s="294">
        <v>1572</v>
      </c>
      <c r="G14" s="295">
        <v>1572</v>
      </c>
    </row>
    <row r="15" spans="1:7" s="284" customFormat="1" ht="16.5" customHeight="1">
      <c r="A15" s="303" t="s">
        <v>59</v>
      </c>
      <c r="B15" s="296">
        <v>0</v>
      </c>
      <c r="C15" s="294">
        <v>0</v>
      </c>
      <c r="D15" s="294">
        <v>0</v>
      </c>
      <c r="E15" s="294">
        <v>0</v>
      </c>
      <c r="F15" s="294">
        <v>0</v>
      </c>
      <c r="G15" s="295">
        <v>0</v>
      </c>
    </row>
    <row r="16" spans="1:7" s="284" customFormat="1" ht="16.5" customHeight="1">
      <c r="A16" s="303" t="s">
        <v>60</v>
      </c>
      <c r="B16" s="296">
        <v>6</v>
      </c>
      <c r="C16" s="294">
        <v>54</v>
      </c>
      <c r="D16" s="294">
        <v>375925</v>
      </c>
      <c r="E16" s="294">
        <v>375979</v>
      </c>
      <c r="F16" s="294">
        <v>3758</v>
      </c>
      <c r="G16" s="295">
        <v>3758</v>
      </c>
    </row>
    <row r="17" spans="1:7" s="284" customFormat="1" ht="16.5" customHeight="1">
      <c r="A17" s="303" t="s">
        <v>61</v>
      </c>
      <c r="B17" s="296">
        <v>0</v>
      </c>
      <c r="C17" s="294">
        <v>0</v>
      </c>
      <c r="D17" s="294">
        <v>0</v>
      </c>
      <c r="E17" s="294">
        <v>0</v>
      </c>
      <c r="F17" s="294">
        <v>0</v>
      </c>
      <c r="G17" s="295">
        <v>0</v>
      </c>
    </row>
    <row r="18" spans="1:7" s="284" customFormat="1" ht="16.5" customHeight="1">
      <c r="A18" s="303" t="s">
        <v>62</v>
      </c>
      <c r="B18" s="296">
        <v>0</v>
      </c>
      <c r="C18" s="294">
        <v>0</v>
      </c>
      <c r="D18" s="294">
        <v>0</v>
      </c>
      <c r="E18" s="294">
        <v>0</v>
      </c>
      <c r="F18" s="294">
        <v>0</v>
      </c>
      <c r="G18" s="295">
        <v>0</v>
      </c>
    </row>
    <row r="19" spans="1:7" s="284" customFormat="1" ht="16.5" customHeight="1">
      <c r="A19" s="307" t="s">
        <v>63</v>
      </c>
      <c r="B19" s="300">
        <v>0</v>
      </c>
      <c r="C19" s="298">
        <v>0</v>
      </c>
      <c r="D19" s="298">
        <v>0</v>
      </c>
      <c r="E19" s="294">
        <v>0</v>
      </c>
      <c r="F19" s="298">
        <v>0</v>
      </c>
      <c r="G19" s="299">
        <v>0</v>
      </c>
    </row>
    <row r="20" spans="1:7" s="284" customFormat="1" ht="16.5" customHeight="1">
      <c r="A20" s="303" t="s">
        <v>45</v>
      </c>
      <c r="B20" s="293">
        <v>0</v>
      </c>
      <c r="C20" s="294">
        <v>0</v>
      </c>
      <c r="D20" s="294">
        <v>0</v>
      </c>
      <c r="E20" s="294">
        <v>0</v>
      </c>
      <c r="F20" s="294">
        <v>0</v>
      </c>
      <c r="G20" s="295">
        <v>0</v>
      </c>
    </row>
    <row r="21" spans="1:7" s="284" customFormat="1" ht="16.5" customHeight="1">
      <c r="A21" s="307" t="s">
        <v>46</v>
      </c>
      <c r="B21" s="297">
        <v>0</v>
      </c>
      <c r="C21" s="298">
        <v>0</v>
      </c>
      <c r="D21" s="298">
        <v>0</v>
      </c>
      <c r="E21" s="298">
        <v>0</v>
      </c>
      <c r="F21" s="298">
        <v>0</v>
      </c>
      <c r="G21" s="299">
        <v>0</v>
      </c>
    </row>
    <row r="22" spans="1:7" s="308" customFormat="1" ht="16.5" customHeight="1">
      <c r="A22" s="303" t="s">
        <v>351</v>
      </c>
      <c r="B22" s="296">
        <v>0</v>
      </c>
      <c r="C22" s="294">
        <v>0</v>
      </c>
      <c r="D22" s="294">
        <v>0</v>
      </c>
      <c r="E22" s="294">
        <v>0</v>
      </c>
      <c r="F22" s="294">
        <v>0</v>
      </c>
      <c r="G22" s="295">
        <v>0</v>
      </c>
    </row>
    <row r="23" spans="1:7" s="284" customFormat="1" ht="16.5" customHeight="1">
      <c r="A23" s="302" t="s">
        <v>70</v>
      </c>
      <c r="B23" s="98">
        <f aca="true" t="shared" si="0" ref="B23:G23">SUM(B9:B22)</f>
        <v>9</v>
      </c>
      <c r="C23" s="65">
        <f t="shared" si="0"/>
        <v>16026</v>
      </c>
      <c r="D23" s="65">
        <f t="shared" si="0"/>
        <v>724700</v>
      </c>
      <c r="E23" s="65">
        <f t="shared" si="0"/>
        <v>740726</v>
      </c>
      <c r="F23" s="65">
        <f t="shared" si="0"/>
        <v>7363</v>
      </c>
      <c r="G23" s="66">
        <f t="shared" si="0"/>
        <v>7363</v>
      </c>
    </row>
    <row r="24" spans="1:7" s="284" customFormat="1" ht="16.5" customHeight="1">
      <c r="A24" s="306" t="s">
        <v>0</v>
      </c>
      <c r="B24" s="291">
        <v>0</v>
      </c>
      <c r="C24" s="289">
        <v>0</v>
      </c>
      <c r="D24" s="289">
        <v>0</v>
      </c>
      <c r="E24" s="289">
        <v>0</v>
      </c>
      <c r="F24" s="289">
        <v>0</v>
      </c>
      <c r="G24" s="290">
        <v>0</v>
      </c>
    </row>
    <row r="25" spans="1:7" s="284" customFormat="1" ht="16.5" customHeight="1">
      <c r="A25" s="303" t="s">
        <v>1</v>
      </c>
      <c r="B25" s="296">
        <v>0</v>
      </c>
      <c r="C25" s="294">
        <v>0</v>
      </c>
      <c r="D25" s="294">
        <v>0</v>
      </c>
      <c r="E25" s="294">
        <v>0</v>
      </c>
      <c r="F25" s="294">
        <v>0</v>
      </c>
      <c r="G25" s="295">
        <v>0</v>
      </c>
    </row>
    <row r="26" spans="1:7" s="284" customFormat="1" ht="16.5" customHeight="1">
      <c r="A26" s="303" t="s">
        <v>2</v>
      </c>
      <c r="B26" s="296">
        <v>0</v>
      </c>
      <c r="C26" s="294">
        <v>0</v>
      </c>
      <c r="D26" s="294">
        <v>0</v>
      </c>
      <c r="E26" s="294">
        <v>0</v>
      </c>
      <c r="F26" s="294">
        <v>0</v>
      </c>
      <c r="G26" s="295">
        <v>0</v>
      </c>
    </row>
    <row r="27" spans="1:7" s="284" customFormat="1" ht="16.5" customHeight="1">
      <c r="A27" s="303" t="s">
        <v>4</v>
      </c>
      <c r="B27" s="296">
        <v>1</v>
      </c>
      <c r="C27" s="294">
        <v>15760</v>
      </c>
      <c r="D27" s="294">
        <v>0</v>
      </c>
      <c r="E27" s="294">
        <v>15760</v>
      </c>
      <c r="F27" s="294">
        <v>110</v>
      </c>
      <c r="G27" s="295">
        <v>110</v>
      </c>
    </row>
    <row r="28" spans="1:7" s="284" customFormat="1" ht="16.5" customHeight="1">
      <c r="A28" s="303" t="s">
        <v>5</v>
      </c>
      <c r="B28" s="296">
        <v>0</v>
      </c>
      <c r="C28" s="294">
        <v>0</v>
      </c>
      <c r="D28" s="294">
        <v>0</v>
      </c>
      <c r="E28" s="294">
        <v>0</v>
      </c>
      <c r="F28" s="294">
        <v>0</v>
      </c>
      <c r="G28" s="295">
        <v>0</v>
      </c>
    </row>
    <row r="29" spans="1:7" s="284" customFormat="1" ht="16.5" customHeight="1">
      <c r="A29" s="303" t="s">
        <v>48</v>
      </c>
      <c r="B29" s="296">
        <v>0</v>
      </c>
      <c r="C29" s="294">
        <v>0</v>
      </c>
      <c r="D29" s="294">
        <v>0</v>
      </c>
      <c r="E29" s="294">
        <v>0</v>
      </c>
      <c r="F29" s="294">
        <v>0</v>
      </c>
      <c r="G29" s="295">
        <v>0</v>
      </c>
    </row>
    <row r="30" spans="1:7" s="284" customFormat="1" ht="16.5" customHeight="1">
      <c r="A30" s="303" t="s">
        <v>398</v>
      </c>
      <c r="B30" s="296">
        <v>0</v>
      </c>
      <c r="C30" s="294">
        <v>0</v>
      </c>
      <c r="D30" s="294">
        <v>0</v>
      </c>
      <c r="E30" s="294">
        <v>0</v>
      </c>
      <c r="F30" s="294">
        <v>0</v>
      </c>
      <c r="G30" s="295">
        <v>0</v>
      </c>
    </row>
    <row r="31" spans="1:7" s="284" customFormat="1" ht="16.5" customHeight="1">
      <c r="A31" s="303" t="s">
        <v>6</v>
      </c>
      <c r="B31" s="296">
        <v>0</v>
      </c>
      <c r="C31" s="294">
        <v>0</v>
      </c>
      <c r="D31" s="294">
        <v>0</v>
      </c>
      <c r="E31" s="294">
        <v>0</v>
      </c>
      <c r="F31" s="294">
        <v>0</v>
      </c>
      <c r="G31" s="295">
        <v>0</v>
      </c>
    </row>
    <row r="32" spans="1:7" s="284" customFormat="1" ht="16.5" customHeight="1">
      <c r="A32" s="303" t="s">
        <v>7</v>
      </c>
      <c r="B32" s="296">
        <v>1</v>
      </c>
      <c r="C32" s="294">
        <v>0</v>
      </c>
      <c r="D32" s="294">
        <v>270624</v>
      </c>
      <c r="E32" s="294">
        <v>270624</v>
      </c>
      <c r="F32" s="294">
        <v>2706</v>
      </c>
      <c r="G32" s="295">
        <v>2706</v>
      </c>
    </row>
    <row r="33" spans="1:7" s="284" customFormat="1" ht="16.5" customHeight="1">
      <c r="A33" s="303" t="s">
        <v>8</v>
      </c>
      <c r="B33" s="296">
        <v>1</v>
      </c>
      <c r="C33" s="294">
        <v>4024</v>
      </c>
      <c r="D33" s="294">
        <v>21808</v>
      </c>
      <c r="E33" s="294">
        <v>25832</v>
      </c>
      <c r="F33" s="294">
        <v>246</v>
      </c>
      <c r="G33" s="295">
        <v>246</v>
      </c>
    </row>
    <row r="34" spans="1:7" s="284" customFormat="1" ht="16.5" customHeight="1">
      <c r="A34" s="303" t="s">
        <v>9</v>
      </c>
      <c r="B34" s="296">
        <v>0</v>
      </c>
      <c r="C34" s="294">
        <v>0</v>
      </c>
      <c r="D34" s="294">
        <v>0</v>
      </c>
      <c r="E34" s="294">
        <v>0</v>
      </c>
      <c r="F34" s="294">
        <v>0</v>
      </c>
      <c r="G34" s="295">
        <v>0</v>
      </c>
    </row>
    <row r="35" spans="1:7" s="284" customFormat="1" ht="16.5" customHeight="1">
      <c r="A35" s="303" t="s">
        <v>10</v>
      </c>
      <c r="B35" s="296">
        <v>0</v>
      </c>
      <c r="C35" s="294">
        <v>0</v>
      </c>
      <c r="D35" s="294">
        <v>0</v>
      </c>
      <c r="E35" s="294">
        <v>0</v>
      </c>
      <c r="F35" s="294">
        <v>0</v>
      </c>
      <c r="G35" s="295">
        <v>0</v>
      </c>
    </row>
    <row r="36" spans="1:7" s="284" customFormat="1" ht="16.5" customHeight="1">
      <c r="A36" s="303" t="s">
        <v>11</v>
      </c>
      <c r="B36" s="296">
        <v>0</v>
      </c>
      <c r="C36" s="294">
        <v>0</v>
      </c>
      <c r="D36" s="294">
        <v>0</v>
      </c>
      <c r="E36" s="294">
        <v>0</v>
      </c>
      <c r="F36" s="294">
        <v>0</v>
      </c>
      <c r="G36" s="295">
        <v>0</v>
      </c>
    </row>
    <row r="37" spans="1:7" s="284" customFormat="1" ht="16.5" customHeight="1">
      <c r="A37" s="303" t="s">
        <v>12</v>
      </c>
      <c r="B37" s="296">
        <v>0</v>
      </c>
      <c r="C37" s="294">
        <v>0</v>
      </c>
      <c r="D37" s="294">
        <v>0</v>
      </c>
      <c r="E37" s="294">
        <v>0</v>
      </c>
      <c r="F37" s="294">
        <v>0</v>
      </c>
      <c r="G37" s="295">
        <v>0</v>
      </c>
    </row>
    <row r="38" spans="1:7" s="284" customFormat="1" ht="16.5" customHeight="1">
      <c r="A38" s="303" t="s">
        <v>13</v>
      </c>
      <c r="B38" s="296">
        <v>0</v>
      </c>
      <c r="C38" s="294">
        <v>0</v>
      </c>
      <c r="D38" s="294">
        <v>0</v>
      </c>
      <c r="E38" s="294">
        <v>0</v>
      </c>
      <c r="F38" s="294">
        <v>0</v>
      </c>
      <c r="G38" s="295">
        <v>0</v>
      </c>
    </row>
    <row r="39" spans="1:7" s="284" customFormat="1" ht="16.5" customHeight="1">
      <c r="A39" s="303" t="s">
        <v>14</v>
      </c>
      <c r="B39" s="296">
        <v>0</v>
      </c>
      <c r="C39" s="294">
        <v>0</v>
      </c>
      <c r="D39" s="294">
        <v>0</v>
      </c>
      <c r="E39" s="294">
        <v>0</v>
      </c>
      <c r="F39" s="294">
        <v>0</v>
      </c>
      <c r="G39" s="295">
        <v>0</v>
      </c>
    </row>
    <row r="40" spans="1:7" s="284" customFormat="1" ht="16.5" customHeight="1">
      <c r="A40" s="303" t="s">
        <v>15</v>
      </c>
      <c r="B40" s="296">
        <v>0</v>
      </c>
      <c r="C40" s="294">
        <v>0</v>
      </c>
      <c r="D40" s="294">
        <v>0</v>
      </c>
      <c r="E40" s="294">
        <v>0</v>
      </c>
      <c r="F40" s="294">
        <v>0</v>
      </c>
      <c r="G40" s="295">
        <v>0</v>
      </c>
    </row>
    <row r="41" spans="1:7" s="284" customFormat="1" ht="16.5" customHeight="1">
      <c r="A41" s="303" t="s">
        <v>49</v>
      </c>
      <c r="B41" s="296">
        <v>0</v>
      </c>
      <c r="C41" s="294">
        <v>0</v>
      </c>
      <c r="D41" s="294">
        <v>0</v>
      </c>
      <c r="E41" s="294">
        <v>0</v>
      </c>
      <c r="F41" s="294">
        <v>0</v>
      </c>
      <c r="G41" s="295">
        <v>0</v>
      </c>
    </row>
    <row r="42" spans="1:7" s="284" customFormat="1" ht="16.5" customHeight="1">
      <c r="A42" s="303" t="s">
        <v>16</v>
      </c>
      <c r="B42" s="296">
        <v>0</v>
      </c>
      <c r="C42" s="294">
        <v>0</v>
      </c>
      <c r="D42" s="294">
        <v>0</v>
      </c>
      <c r="E42" s="294">
        <v>0</v>
      </c>
      <c r="F42" s="294">
        <v>0</v>
      </c>
      <c r="G42" s="295">
        <v>0</v>
      </c>
    </row>
    <row r="43" spans="1:7" s="284" customFormat="1" ht="16.5" customHeight="1">
      <c r="A43" s="302" t="s">
        <v>64</v>
      </c>
      <c r="B43" s="98">
        <f aca="true" t="shared" si="1" ref="B43:G43">SUM(B24:B42)</f>
        <v>3</v>
      </c>
      <c r="C43" s="98">
        <f t="shared" si="1"/>
        <v>19784</v>
      </c>
      <c r="D43" s="98">
        <f t="shared" si="1"/>
        <v>292432</v>
      </c>
      <c r="E43" s="98">
        <f t="shared" si="1"/>
        <v>312216</v>
      </c>
      <c r="F43" s="98">
        <f t="shared" si="1"/>
        <v>3062</v>
      </c>
      <c r="G43" s="66">
        <f t="shared" si="1"/>
        <v>3062</v>
      </c>
    </row>
    <row r="44" spans="1:7" s="284" customFormat="1" ht="16.5" customHeight="1">
      <c r="A44" s="309" t="s">
        <v>65</v>
      </c>
      <c r="B44" s="310">
        <f aca="true" t="shared" si="2" ref="B44:G44">SUM(B23,B43)</f>
        <v>12</v>
      </c>
      <c r="C44" s="311">
        <f t="shared" si="2"/>
        <v>35810</v>
      </c>
      <c r="D44" s="311">
        <f t="shared" si="2"/>
        <v>1017132</v>
      </c>
      <c r="E44" s="311">
        <f t="shared" si="2"/>
        <v>1052942</v>
      </c>
      <c r="F44" s="311">
        <f t="shared" si="2"/>
        <v>10425</v>
      </c>
      <c r="G44" s="312">
        <f t="shared" si="2"/>
        <v>10425</v>
      </c>
    </row>
    <row r="45" spans="1:7" s="284" customFormat="1" ht="16.5" customHeight="1">
      <c r="A45" s="302" t="s">
        <v>52</v>
      </c>
      <c r="B45" s="310">
        <v>12</v>
      </c>
      <c r="C45" s="311">
        <v>34610</v>
      </c>
      <c r="D45" s="311">
        <v>1082221</v>
      </c>
      <c r="E45" s="311">
        <v>1116831</v>
      </c>
      <c r="F45" s="311">
        <v>11060</v>
      </c>
      <c r="G45" s="312">
        <v>11060</v>
      </c>
    </row>
    <row r="47" ht="10.5" customHeight="1">
      <c r="A47" s="416" t="s">
        <v>500</v>
      </c>
    </row>
    <row r="48" spans="1:7" ht="10.5" customHeight="1">
      <c r="A48" s="420" t="s">
        <v>501</v>
      </c>
      <c r="B48" s="580" t="s">
        <v>503</v>
      </c>
      <c r="C48" s="580" t="s">
        <v>505</v>
      </c>
      <c r="D48" s="580" t="s">
        <v>506</v>
      </c>
      <c r="E48" s="580" t="s">
        <v>620</v>
      </c>
      <c r="F48" s="580" t="s">
        <v>622</v>
      </c>
      <c r="G48" s="580" t="s">
        <v>726</v>
      </c>
    </row>
    <row r="49" ht="10.5" customHeight="1">
      <c r="A49" s="416" t="s">
        <v>683</v>
      </c>
    </row>
    <row r="50" ht="10.5" customHeight="1">
      <c r="A50" s="285" t="s">
        <v>166</v>
      </c>
    </row>
  </sheetData>
  <sheetProtection/>
  <mergeCells count="7">
    <mergeCell ref="F4:F8"/>
    <mergeCell ref="G4:G8"/>
    <mergeCell ref="B4:B7"/>
    <mergeCell ref="C4:E5"/>
    <mergeCell ref="C6:C8"/>
    <mergeCell ref="D6:D8"/>
    <mergeCell ref="E6:E8"/>
  </mergeCells>
  <printOptions/>
  <pageMargins left="0.5905511811023623" right="0.5905511811023623" top="0.5905511811023623" bottom="0.3937007874015748" header="0.5118110236220472" footer="0.31496062992125984"/>
  <pageSetup firstPageNumber="89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49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35" sqref="A35"/>
      <selection pane="bottomLeft" activeCell="A1" sqref="A1"/>
    </sheetView>
  </sheetViews>
  <sheetFormatPr defaultColWidth="8.875" defaultRowHeight="10.5" customHeight="1"/>
  <cols>
    <col min="1" max="1" width="10.125" style="3" customWidth="1"/>
    <col min="2" max="3" width="13.50390625" style="3" customWidth="1"/>
    <col min="4" max="16384" width="8.875" style="3" customWidth="1"/>
  </cols>
  <sheetData>
    <row r="1" s="44" customFormat="1" ht="15" customHeight="1">
      <c r="A1" s="540" t="str">
        <f>'設定用'!A19</f>
        <v>第15表　令和３年度入湯税の状況</v>
      </c>
    </row>
    <row r="3" s="44" customFormat="1" ht="15" customHeight="1">
      <c r="C3" s="541" t="s">
        <v>251</v>
      </c>
    </row>
    <row r="4" spans="1:3" s="44" customFormat="1" ht="15" customHeight="1">
      <c r="A4" s="60" t="s">
        <v>95</v>
      </c>
      <c r="B4" s="929" t="s">
        <v>252</v>
      </c>
      <c r="C4" s="927" t="s">
        <v>592</v>
      </c>
    </row>
    <row r="5" spans="1:3" s="44" customFormat="1" ht="15" customHeight="1">
      <c r="A5" s="61"/>
      <c r="B5" s="930"/>
      <c r="C5" s="928"/>
    </row>
    <row r="6" spans="1:3" s="44" customFormat="1" ht="15" customHeight="1">
      <c r="A6" s="61"/>
      <c r="B6" s="930"/>
      <c r="C6" s="928"/>
    </row>
    <row r="7" spans="1:3" s="44" customFormat="1" ht="15" customHeight="1">
      <c r="A7" s="61"/>
      <c r="B7" s="930"/>
      <c r="C7" s="928"/>
    </row>
    <row r="8" spans="1:3" s="44" customFormat="1" ht="15" customHeight="1">
      <c r="A8" s="62" t="s">
        <v>108</v>
      </c>
      <c r="B8" s="67" t="s">
        <v>208</v>
      </c>
      <c r="C8" s="68" t="s">
        <v>208</v>
      </c>
    </row>
    <row r="9" spans="1:3" s="44" customFormat="1" ht="16.5" customHeight="1">
      <c r="A9" s="45" t="s">
        <v>53</v>
      </c>
      <c r="B9" s="274">
        <v>337238</v>
      </c>
      <c r="C9" s="255">
        <v>19</v>
      </c>
    </row>
    <row r="10" spans="1:3" s="44" customFormat="1" ht="16.5" customHeight="1">
      <c r="A10" s="46" t="s">
        <v>54</v>
      </c>
      <c r="B10" s="276">
        <v>19637</v>
      </c>
      <c r="C10" s="258">
        <v>4</v>
      </c>
    </row>
    <row r="11" spans="1:3" s="44" customFormat="1" ht="16.5" customHeight="1">
      <c r="A11" s="46" t="s">
        <v>55</v>
      </c>
      <c r="B11" s="276">
        <v>53290</v>
      </c>
      <c r="C11" s="258">
        <v>2</v>
      </c>
    </row>
    <row r="12" spans="1:3" s="44" customFormat="1" ht="16.5" customHeight="1">
      <c r="A12" s="46" t="s">
        <v>56</v>
      </c>
      <c r="B12" s="276">
        <v>823819</v>
      </c>
      <c r="C12" s="258">
        <v>37</v>
      </c>
    </row>
    <row r="13" spans="1:3" s="44" customFormat="1" ht="16.5" customHeight="1">
      <c r="A13" s="46" t="s">
        <v>57</v>
      </c>
      <c r="B13" s="276">
        <v>141364</v>
      </c>
      <c r="C13" s="258">
        <v>8</v>
      </c>
    </row>
    <row r="14" spans="1:3" s="44" customFormat="1" ht="16.5" customHeight="1">
      <c r="A14" s="46" t="s">
        <v>58</v>
      </c>
      <c r="B14" s="276">
        <v>0</v>
      </c>
      <c r="C14" s="258">
        <v>0</v>
      </c>
    </row>
    <row r="15" spans="1:3" s="44" customFormat="1" ht="16.5" customHeight="1">
      <c r="A15" s="46" t="s">
        <v>59</v>
      </c>
      <c r="B15" s="276">
        <v>0</v>
      </c>
      <c r="C15" s="258">
        <v>0</v>
      </c>
    </row>
    <row r="16" spans="1:3" s="44" customFormat="1" ht="16.5" customHeight="1">
      <c r="A16" s="46" t="s">
        <v>60</v>
      </c>
      <c r="B16" s="276">
        <v>241656</v>
      </c>
      <c r="C16" s="258">
        <v>11</v>
      </c>
    </row>
    <row r="17" spans="1:3" s="44" customFormat="1" ht="16.5" customHeight="1">
      <c r="A17" s="46" t="s">
        <v>61</v>
      </c>
      <c r="B17" s="276">
        <v>19212</v>
      </c>
      <c r="C17" s="258">
        <v>1</v>
      </c>
    </row>
    <row r="18" spans="1:3" s="44" customFormat="1" ht="16.5" customHeight="1">
      <c r="A18" s="46" t="s">
        <v>62</v>
      </c>
      <c r="B18" s="276">
        <v>0</v>
      </c>
      <c r="C18" s="258">
        <v>0</v>
      </c>
    </row>
    <row r="19" spans="1:3" s="44" customFormat="1" ht="16.5" customHeight="1">
      <c r="A19" s="52" t="s">
        <v>63</v>
      </c>
      <c r="B19" s="278">
        <v>30254</v>
      </c>
      <c r="C19" s="262">
        <v>8</v>
      </c>
    </row>
    <row r="20" spans="1:3" s="44" customFormat="1" ht="16.5" customHeight="1">
      <c r="A20" s="46" t="s">
        <v>45</v>
      </c>
      <c r="B20" s="276">
        <v>569416</v>
      </c>
      <c r="C20" s="258">
        <v>46</v>
      </c>
    </row>
    <row r="21" spans="1:3" s="44" customFormat="1" ht="16.5" customHeight="1">
      <c r="A21" s="52" t="s">
        <v>46</v>
      </c>
      <c r="B21" s="278">
        <v>342593</v>
      </c>
      <c r="C21" s="262">
        <v>8</v>
      </c>
    </row>
    <row r="22" spans="1:3" s="282" customFormat="1" ht="16.5" customHeight="1">
      <c r="A22" s="46" t="s">
        <v>351</v>
      </c>
      <c r="B22" s="276">
        <v>0</v>
      </c>
      <c r="C22" s="258">
        <v>0</v>
      </c>
    </row>
    <row r="23" spans="1:3" s="44" customFormat="1" ht="16.5" customHeight="1">
      <c r="A23" s="48" t="s">
        <v>70</v>
      </c>
      <c r="B23" s="54">
        <f>SUM(B9:B22)</f>
        <v>2578479</v>
      </c>
      <c r="C23" s="95">
        <f>SUM(C9:C22)</f>
        <v>144</v>
      </c>
    </row>
    <row r="24" spans="1:3" s="44" customFormat="1" ht="16.5" customHeight="1">
      <c r="A24" s="45" t="s">
        <v>0</v>
      </c>
      <c r="B24" s="274">
        <v>368558</v>
      </c>
      <c r="C24" s="255">
        <v>35</v>
      </c>
    </row>
    <row r="25" spans="1:3" s="44" customFormat="1" ht="16.5" customHeight="1">
      <c r="A25" s="46" t="s">
        <v>1</v>
      </c>
      <c r="B25" s="276">
        <v>0</v>
      </c>
      <c r="C25" s="258">
        <v>0</v>
      </c>
    </row>
    <row r="26" spans="1:3" s="44" customFormat="1" ht="16.5" customHeight="1">
      <c r="A26" s="46" t="s">
        <v>2</v>
      </c>
      <c r="B26" s="276">
        <v>3293</v>
      </c>
      <c r="C26" s="258">
        <v>1</v>
      </c>
    </row>
    <row r="27" spans="1:3" s="44" customFormat="1" ht="16.5" customHeight="1">
      <c r="A27" s="46" t="s">
        <v>4</v>
      </c>
      <c r="B27" s="276">
        <v>170649</v>
      </c>
      <c r="C27" s="258">
        <v>2</v>
      </c>
    </row>
    <row r="28" spans="1:3" s="44" customFormat="1" ht="16.5" customHeight="1">
      <c r="A28" s="46" t="s">
        <v>5</v>
      </c>
      <c r="B28" s="276">
        <v>76248</v>
      </c>
      <c r="C28" s="258">
        <v>3</v>
      </c>
    </row>
    <row r="29" spans="1:3" s="44" customFormat="1" ht="16.5" customHeight="1">
      <c r="A29" s="46" t="s">
        <v>48</v>
      </c>
      <c r="B29" s="276">
        <v>26433</v>
      </c>
      <c r="C29" s="258">
        <v>22</v>
      </c>
    </row>
    <row r="30" spans="1:3" s="44" customFormat="1" ht="16.5" customHeight="1">
      <c r="A30" s="46" t="s">
        <v>398</v>
      </c>
      <c r="B30" s="276">
        <v>150097</v>
      </c>
      <c r="C30" s="258">
        <v>4</v>
      </c>
    </row>
    <row r="31" spans="1:3" s="44" customFormat="1" ht="16.5" customHeight="1">
      <c r="A31" s="46" t="s">
        <v>6</v>
      </c>
      <c r="B31" s="276">
        <v>80555</v>
      </c>
      <c r="C31" s="258">
        <v>3</v>
      </c>
    </row>
    <row r="32" spans="1:3" s="44" customFormat="1" ht="16.5" customHeight="1">
      <c r="A32" s="46" t="s">
        <v>7</v>
      </c>
      <c r="B32" s="276">
        <v>0</v>
      </c>
      <c r="C32" s="258">
        <v>0</v>
      </c>
    </row>
    <row r="33" spans="1:3" s="44" customFormat="1" ht="16.5" customHeight="1">
      <c r="A33" s="46" t="s">
        <v>8</v>
      </c>
      <c r="B33" s="276">
        <v>0</v>
      </c>
      <c r="C33" s="258">
        <v>0</v>
      </c>
    </row>
    <row r="34" spans="1:3" s="44" customFormat="1" ht="16.5" customHeight="1">
      <c r="A34" s="46" t="s">
        <v>9</v>
      </c>
      <c r="B34" s="276">
        <v>0</v>
      </c>
      <c r="C34" s="258">
        <v>0</v>
      </c>
    </row>
    <row r="35" spans="1:3" s="44" customFormat="1" ht="16.5" customHeight="1">
      <c r="A35" s="46" t="s">
        <v>10</v>
      </c>
      <c r="B35" s="276">
        <v>0</v>
      </c>
      <c r="C35" s="258">
        <v>0</v>
      </c>
    </row>
    <row r="36" spans="1:3" s="44" customFormat="1" ht="16.5" customHeight="1">
      <c r="A36" s="46" t="s">
        <v>11</v>
      </c>
      <c r="B36" s="276">
        <v>0</v>
      </c>
      <c r="C36" s="258">
        <v>0</v>
      </c>
    </row>
    <row r="37" spans="1:3" s="44" customFormat="1" ht="16.5" customHeight="1">
      <c r="A37" s="46" t="s">
        <v>12</v>
      </c>
      <c r="B37" s="276">
        <v>0</v>
      </c>
      <c r="C37" s="258">
        <v>0</v>
      </c>
    </row>
    <row r="38" spans="1:3" s="44" customFormat="1" ht="16.5" customHeight="1">
      <c r="A38" s="46" t="s">
        <v>13</v>
      </c>
      <c r="B38" s="276">
        <v>0</v>
      </c>
      <c r="C38" s="258">
        <v>0</v>
      </c>
    </row>
    <row r="39" spans="1:3" s="44" customFormat="1" ht="16.5" customHeight="1">
      <c r="A39" s="46" t="s">
        <v>14</v>
      </c>
      <c r="B39" s="276">
        <v>0</v>
      </c>
      <c r="C39" s="258">
        <v>0</v>
      </c>
    </row>
    <row r="40" spans="1:3" s="44" customFormat="1" ht="16.5" customHeight="1">
      <c r="A40" s="46" t="s">
        <v>15</v>
      </c>
      <c r="B40" s="276">
        <v>0</v>
      </c>
      <c r="C40" s="258">
        <v>0</v>
      </c>
    </row>
    <row r="41" spans="1:3" s="44" customFormat="1" ht="16.5" customHeight="1">
      <c r="A41" s="52" t="s">
        <v>49</v>
      </c>
      <c r="B41" s="278">
        <v>0</v>
      </c>
      <c r="C41" s="262">
        <v>0</v>
      </c>
    </row>
    <row r="42" spans="1:3" s="44" customFormat="1" ht="16.5" customHeight="1">
      <c r="A42" s="53" t="s">
        <v>16</v>
      </c>
      <c r="B42" s="278">
        <v>72669</v>
      </c>
      <c r="C42" s="262">
        <v>2</v>
      </c>
    </row>
    <row r="43" spans="1:3" s="44" customFormat="1" ht="16.5" customHeight="1">
      <c r="A43" s="48" t="s">
        <v>64</v>
      </c>
      <c r="B43" s="49">
        <f>SUM(B24:B42)</f>
        <v>948502</v>
      </c>
      <c r="C43" s="51">
        <f>SUM(C24:C42)</f>
        <v>72</v>
      </c>
    </row>
    <row r="44" spans="1:3" s="44" customFormat="1" ht="16.5" customHeight="1">
      <c r="A44" s="69" t="s">
        <v>65</v>
      </c>
      <c r="B44" s="70">
        <f>SUM(B23,B43)</f>
        <v>3526981</v>
      </c>
      <c r="C44" s="71">
        <f>SUM(C23,C43)</f>
        <v>216</v>
      </c>
    </row>
    <row r="45" spans="1:3" s="44" customFormat="1" ht="16.5" customHeight="1">
      <c r="A45" s="20" t="s">
        <v>52</v>
      </c>
      <c r="B45" s="55">
        <v>3278287</v>
      </c>
      <c r="C45" s="57">
        <v>217</v>
      </c>
    </row>
    <row r="47" ht="10.5" customHeight="1">
      <c r="A47" s="416" t="s">
        <v>500</v>
      </c>
    </row>
    <row r="48" ht="10.5" customHeight="1">
      <c r="A48" s="420" t="s">
        <v>501</v>
      </c>
    </row>
    <row r="49" ht="10.5" customHeight="1">
      <c r="A49" s="416" t="s">
        <v>688</v>
      </c>
    </row>
  </sheetData>
  <sheetProtection/>
  <mergeCells count="2">
    <mergeCell ref="C4:C7"/>
    <mergeCell ref="B4:B7"/>
  </mergeCells>
  <printOptions/>
  <pageMargins left="1.1811023622047245" right="0.5905511811023623" top="0.5905511811023623" bottom="0.3937007874015748" header="0.5118110236220472" footer="0.31496062992125984"/>
  <pageSetup firstPageNumber="90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49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35" sqref="A35"/>
      <selection pane="bottomLeft" activeCell="B14" sqref="B14"/>
    </sheetView>
  </sheetViews>
  <sheetFormatPr defaultColWidth="8.875" defaultRowHeight="10.5" customHeight="1"/>
  <cols>
    <col min="1" max="1" width="9.875" style="245" customWidth="1"/>
    <col min="2" max="6" width="16.625" style="245" customWidth="1"/>
    <col min="7" max="16384" width="8.875" style="245" customWidth="1"/>
  </cols>
  <sheetData>
    <row r="1" s="244" customFormat="1" ht="15" customHeight="1">
      <c r="A1" s="539" t="str">
        <f>'設定用'!A20</f>
        <v>第16表　令和３年度督促手数料等の状況</v>
      </c>
    </row>
    <row r="3" s="244" customFormat="1" ht="15" customHeight="1">
      <c r="F3" s="542" t="s">
        <v>253</v>
      </c>
    </row>
    <row r="4" spans="1:6" s="244" customFormat="1" ht="15" customHeight="1">
      <c r="A4" s="269" t="s">
        <v>95</v>
      </c>
      <c r="B4" s="931" t="s">
        <v>254</v>
      </c>
      <c r="C4" s="932"/>
      <c r="D4" s="932" t="s">
        <v>255</v>
      </c>
      <c r="E4" s="932" t="s">
        <v>256</v>
      </c>
      <c r="F4" s="934"/>
    </row>
    <row r="5" spans="1:6" s="244" customFormat="1" ht="15" customHeight="1">
      <c r="A5" s="270"/>
      <c r="B5" s="933"/>
      <c r="C5" s="848"/>
      <c r="D5" s="848"/>
      <c r="E5" s="848"/>
      <c r="F5" s="935"/>
    </row>
    <row r="6" spans="1:6" s="244" customFormat="1" ht="15" customHeight="1">
      <c r="A6" s="270"/>
      <c r="B6" s="933"/>
      <c r="C6" s="848"/>
      <c r="D6" s="848"/>
      <c r="E6" s="848"/>
      <c r="F6" s="935"/>
    </row>
    <row r="7" spans="1:6" s="244" customFormat="1" ht="15" customHeight="1">
      <c r="A7" s="270"/>
      <c r="B7" s="315" t="s">
        <v>257</v>
      </c>
      <c r="C7" s="246" t="s">
        <v>258</v>
      </c>
      <c r="D7" s="246" t="s">
        <v>258</v>
      </c>
      <c r="E7" s="246" t="s">
        <v>257</v>
      </c>
      <c r="F7" s="247" t="s">
        <v>258</v>
      </c>
    </row>
    <row r="8" spans="1:6" s="244" customFormat="1" ht="15" customHeight="1">
      <c r="A8" s="271" t="s">
        <v>108</v>
      </c>
      <c r="B8" s="316" t="s">
        <v>259</v>
      </c>
      <c r="C8" s="249" t="s">
        <v>260</v>
      </c>
      <c r="D8" s="249" t="s">
        <v>260</v>
      </c>
      <c r="E8" s="249" t="s">
        <v>259</v>
      </c>
      <c r="F8" s="250" t="s">
        <v>260</v>
      </c>
    </row>
    <row r="9" spans="1:6" s="244" customFormat="1" ht="16.5" customHeight="1">
      <c r="A9" s="273" t="s">
        <v>53</v>
      </c>
      <c r="B9" s="274">
        <v>98340</v>
      </c>
      <c r="C9" s="254">
        <v>9676</v>
      </c>
      <c r="D9" s="254">
        <v>181000</v>
      </c>
      <c r="E9" s="254">
        <v>433</v>
      </c>
      <c r="F9" s="255">
        <v>6221</v>
      </c>
    </row>
    <row r="10" spans="1:6" s="244" customFormat="1" ht="16.5" customHeight="1">
      <c r="A10" s="275" t="s">
        <v>54</v>
      </c>
      <c r="B10" s="276">
        <v>15757</v>
      </c>
      <c r="C10" s="252">
        <v>1577</v>
      </c>
      <c r="D10" s="252">
        <v>9612</v>
      </c>
      <c r="E10" s="252">
        <v>55</v>
      </c>
      <c r="F10" s="258">
        <v>174</v>
      </c>
    </row>
    <row r="11" spans="1:6" s="244" customFormat="1" ht="16.5" customHeight="1">
      <c r="A11" s="275" t="s">
        <v>55</v>
      </c>
      <c r="B11" s="276">
        <v>11169</v>
      </c>
      <c r="C11" s="252">
        <v>1117</v>
      </c>
      <c r="D11" s="252">
        <v>10061</v>
      </c>
      <c r="E11" s="252">
        <v>14</v>
      </c>
      <c r="F11" s="258">
        <v>144</v>
      </c>
    </row>
    <row r="12" spans="1:6" s="244" customFormat="1" ht="16.5" customHeight="1">
      <c r="A12" s="275" t="s">
        <v>56</v>
      </c>
      <c r="B12" s="276">
        <v>34702</v>
      </c>
      <c r="C12" s="252">
        <v>3470</v>
      </c>
      <c r="D12" s="252">
        <v>21715</v>
      </c>
      <c r="E12" s="252">
        <v>39</v>
      </c>
      <c r="F12" s="258">
        <v>309</v>
      </c>
    </row>
    <row r="13" spans="1:6" s="244" customFormat="1" ht="16.5" customHeight="1">
      <c r="A13" s="275" t="s">
        <v>57</v>
      </c>
      <c r="B13" s="276">
        <v>0</v>
      </c>
      <c r="C13" s="252">
        <v>0</v>
      </c>
      <c r="D13" s="252">
        <v>47696</v>
      </c>
      <c r="E13" s="252">
        <v>218</v>
      </c>
      <c r="F13" s="258">
        <v>471</v>
      </c>
    </row>
    <row r="14" spans="1:6" s="244" customFormat="1" ht="16.5" customHeight="1">
      <c r="A14" s="275" t="s">
        <v>58</v>
      </c>
      <c r="B14" s="276">
        <v>12468</v>
      </c>
      <c r="C14" s="252">
        <v>1230</v>
      </c>
      <c r="D14" s="252">
        <v>8295</v>
      </c>
      <c r="E14" s="252">
        <v>20</v>
      </c>
      <c r="F14" s="258">
        <v>43</v>
      </c>
    </row>
    <row r="15" spans="1:6" s="244" customFormat="1" ht="16.5" customHeight="1">
      <c r="A15" s="275" t="s">
        <v>59</v>
      </c>
      <c r="B15" s="276">
        <v>9222</v>
      </c>
      <c r="C15" s="252">
        <v>922</v>
      </c>
      <c r="D15" s="252">
        <v>16114</v>
      </c>
      <c r="E15" s="252">
        <v>8</v>
      </c>
      <c r="F15" s="258">
        <v>118</v>
      </c>
    </row>
    <row r="16" spans="1:6" s="244" customFormat="1" ht="16.5" customHeight="1">
      <c r="A16" s="275" t="s">
        <v>60</v>
      </c>
      <c r="B16" s="276">
        <v>40558</v>
      </c>
      <c r="C16" s="252">
        <v>4056</v>
      </c>
      <c r="D16" s="252">
        <v>49235</v>
      </c>
      <c r="E16" s="252">
        <v>73</v>
      </c>
      <c r="F16" s="258">
        <v>276</v>
      </c>
    </row>
    <row r="17" spans="1:6" s="244" customFormat="1" ht="16.5" customHeight="1">
      <c r="A17" s="275" t="s">
        <v>61</v>
      </c>
      <c r="B17" s="276">
        <v>4230</v>
      </c>
      <c r="C17" s="252">
        <v>423</v>
      </c>
      <c r="D17" s="252">
        <v>3698</v>
      </c>
      <c r="E17" s="252">
        <v>16</v>
      </c>
      <c r="F17" s="258">
        <v>139</v>
      </c>
    </row>
    <row r="18" spans="1:6" s="244" customFormat="1" ht="16.5" customHeight="1">
      <c r="A18" s="275" t="s">
        <v>62</v>
      </c>
      <c r="B18" s="276">
        <v>11518</v>
      </c>
      <c r="C18" s="252">
        <v>1152</v>
      </c>
      <c r="D18" s="252">
        <v>2536</v>
      </c>
      <c r="E18" s="252">
        <v>12</v>
      </c>
      <c r="F18" s="258">
        <v>71</v>
      </c>
    </row>
    <row r="19" spans="1:6" s="244" customFormat="1" ht="16.5" customHeight="1">
      <c r="A19" s="277" t="s">
        <v>63</v>
      </c>
      <c r="B19" s="278">
        <v>9431</v>
      </c>
      <c r="C19" s="260">
        <v>955</v>
      </c>
      <c r="D19" s="260">
        <v>25202</v>
      </c>
      <c r="E19" s="260">
        <v>28</v>
      </c>
      <c r="F19" s="262">
        <v>1729</v>
      </c>
    </row>
    <row r="20" spans="1:6" s="244" customFormat="1" ht="16.5" customHeight="1">
      <c r="A20" s="275" t="s">
        <v>69</v>
      </c>
      <c r="B20" s="276">
        <v>8239</v>
      </c>
      <c r="C20" s="252">
        <v>824</v>
      </c>
      <c r="D20" s="252">
        <v>9917</v>
      </c>
      <c r="E20" s="252">
        <v>10</v>
      </c>
      <c r="F20" s="258">
        <v>25</v>
      </c>
    </row>
    <row r="21" spans="1:6" s="244" customFormat="1" ht="16.5" customHeight="1">
      <c r="A21" s="277" t="s">
        <v>46</v>
      </c>
      <c r="B21" s="278">
        <v>39139</v>
      </c>
      <c r="C21" s="260">
        <v>3914</v>
      </c>
      <c r="D21" s="260">
        <v>94966</v>
      </c>
      <c r="E21" s="260">
        <v>155</v>
      </c>
      <c r="F21" s="262">
        <v>368</v>
      </c>
    </row>
    <row r="22" spans="1:6" s="244" customFormat="1" ht="16.5" customHeight="1">
      <c r="A22" s="279" t="s">
        <v>351</v>
      </c>
      <c r="B22" s="314">
        <v>19007</v>
      </c>
      <c r="C22" s="264">
        <v>1900</v>
      </c>
      <c r="D22" s="264">
        <v>34533</v>
      </c>
      <c r="E22" s="264">
        <v>28</v>
      </c>
      <c r="F22" s="266">
        <v>78</v>
      </c>
    </row>
    <row r="23" spans="1:6" s="244" customFormat="1" ht="16.5" customHeight="1">
      <c r="A23" s="280" t="s">
        <v>70</v>
      </c>
      <c r="B23" s="58">
        <f>SUM(B9:B22)</f>
        <v>313780</v>
      </c>
      <c r="C23" s="58">
        <f>SUM(C9:C22)</f>
        <v>31216</v>
      </c>
      <c r="D23" s="58">
        <f>SUM(D9:D22)</f>
        <v>514580</v>
      </c>
      <c r="E23" s="58">
        <f>SUM(E9:E22)</f>
        <v>1109</v>
      </c>
      <c r="F23" s="57">
        <f>SUM(F9:F22)</f>
        <v>10166</v>
      </c>
    </row>
    <row r="24" spans="1:6" s="244" customFormat="1" ht="16.5" customHeight="1">
      <c r="A24" s="273" t="s">
        <v>0</v>
      </c>
      <c r="B24" s="274">
        <v>5788</v>
      </c>
      <c r="C24" s="254">
        <v>579</v>
      </c>
      <c r="D24" s="254">
        <v>5618</v>
      </c>
      <c r="E24" s="254">
        <v>2</v>
      </c>
      <c r="F24" s="255">
        <v>50</v>
      </c>
    </row>
    <row r="25" spans="1:6" s="244" customFormat="1" ht="16.5" customHeight="1">
      <c r="A25" s="275" t="s">
        <v>1</v>
      </c>
      <c r="B25" s="276">
        <v>2252</v>
      </c>
      <c r="C25" s="252">
        <v>225</v>
      </c>
      <c r="D25" s="252">
        <v>1457</v>
      </c>
      <c r="E25" s="252">
        <v>0</v>
      </c>
      <c r="F25" s="258">
        <v>0</v>
      </c>
    </row>
    <row r="26" spans="1:6" s="244" customFormat="1" ht="16.5" customHeight="1">
      <c r="A26" s="275" t="s">
        <v>2</v>
      </c>
      <c r="B26" s="276">
        <v>4621</v>
      </c>
      <c r="C26" s="252">
        <v>462</v>
      </c>
      <c r="D26" s="252">
        <v>5730</v>
      </c>
      <c r="E26" s="252">
        <v>11</v>
      </c>
      <c r="F26" s="258">
        <v>52</v>
      </c>
    </row>
    <row r="27" spans="1:6" s="244" customFormat="1" ht="16.5" customHeight="1">
      <c r="A27" s="275" t="s">
        <v>4</v>
      </c>
      <c r="B27" s="276">
        <v>12257</v>
      </c>
      <c r="C27" s="252">
        <v>1226</v>
      </c>
      <c r="D27" s="252">
        <v>7322</v>
      </c>
      <c r="E27" s="252">
        <v>12</v>
      </c>
      <c r="F27" s="258">
        <v>34</v>
      </c>
    </row>
    <row r="28" spans="1:6" s="244" customFormat="1" ht="16.5" customHeight="1">
      <c r="A28" s="275" t="s">
        <v>5</v>
      </c>
      <c r="B28" s="276">
        <v>7681</v>
      </c>
      <c r="C28" s="252">
        <v>768</v>
      </c>
      <c r="D28" s="252">
        <v>2955</v>
      </c>
      <c r="E28" s="252">
        <v>23</v>
      </c>
      <c r="F28" s="258">
        <v>106</v>
      </c>
    </row>
    <row r="29" spans="1:6" s="244" customFormat="1" ht="16.5" customHeight="1">
      <c r="A29" s="275" t="s">
        <v>48</v>
      </c>
      <c r="B29" s="276">
        <v>1361</v>
      </c>
      <c r="C29" s="252">
        <v>135</v>
      </c>
      <c r="D29" s="252">
        <v>394</v>
      </c>
      <c r="E29" s="252">
        <v>3</v>
      </c>
      <c r="F29" s="258">
        <v>5</v>
      </c>
    </row>
    <row r="30" spans="1:6" s="244" customFormat="1" ht="16.5" customHeight="1">
      <c r="A30" s="275" t="s">
        <v>398</v>
      </c>
      <c r="B30" s="276">
        <v>4005</v>
      </c>
      <c r="C30" s="252">
        <v>400</v>
      </c>
      <c r="D30" s="252">
        <v>2728</v>
      </c>
      <c r="E30" s="252">
        <v>13</v>
      </c>
      <c r="F30" s="258">
        <v>1199</v>
      </c>
    </row>
    <row r="31" spans="1:6" s="244" customFormat="1" ht="16.5" customHeight="1">
      <c r="A31" s="275" t="s">
        <v>6</v>
      </c>
      <c r="B31" s="276">
        <v>2078</v>
      </c>
      <c r="C31" s="252">
        <v>208</v>
      </c>
      <c r="D31" s="252">
        <v>1260</v>
      </c>
      <c r="E31" s="252">
        <v>4</v>
      </c>
      <c r="F31" s="258">
        <v>7</v>
      </c>
    </row>
    <row r="32" spans="1:6" s="244" customFormat="1" ht="16.5" customHeight="1">
      <c r="A32" s="275" t="s">
        <v>7</v>
      </c>
      <c r="B32" s="276">
        <v>739</v>
      </c>
      <c r="C32" s="252">
        <v>74</v>
      </c>
      <c r="D32" s="252">
        <v>6361</v>
      </c>
      <c r="E32" s="252">
        <v>0</v>
      </c>
      <c r="F32" s="258">
        <v>0</v>
      </c>
    </row>
    <row r="33" spans="1:6" s="244" customFormat="1" ht="16.5" customHeight="1">
      <c r="A33" s="275" t="s">
        <v>8</v>
      </c>
      <c r="B33" s="276">
        <v>4639</v>
      </c>
      <c r="C33" s="252">
        <v>464</v>
      </c>
      <c r="D33" s="252">
        <v>3735</v>
      </c>
      <c r="E33" s="252">
        <v>4</v>
      </c>
      <c r="F33" s="258">
        <v>11</v>
      </c>
    </row>
    <row r="34" spans="1:6" s="244" customFormat="1" ht="16.5" customHeight="1">
      <c r="A34" s="275" t="s">
        <v>9</v>
      </c>
      <c r="B34" s="276">
        <v>7111</v>
      </c>
      <c r="C34" s="252">
        <v>706</v>
      </c>
      <c r="D34" s="252">
        <v>5465</v>
      </c>
      <c r="E34" s="252">
        <v>9</v>
      </c>
      <c r="F34" s="258">
        <v>30</v>
      </c>
    </row>
    <row r="35" spans="1:6" s="244" customFormat="1" ht="16.5" customHeight="1">
      <c r="A35" s="275" t="s">
        <v>10</v>
      </c>
      <c r="B35" s="276">
        <v>0</v>
      </c>
      <c r="C35" s="252">
        <v>0</v>
      </c>
      <c r="D35" s="252">
        <v>831</v>
      </c>
      <c r="E35" s="252">
        <v>7</v>
      </c>
      <c r="F35" s="258">
        <v>21</v>
      </c>
    </row>
    <row r="36" spans="1:6" s="244" customFormat="1" ht="16.5" customHeight="1">
      <c r="A36" s="275" t="s">
        <v>11</v>
      </c>
      <c r="B36" s="276">
        <v>808</v>
      </c>
      <c r="C36" s="252">
        <v>81</v>
      </c>
      <c r="D36" s="252">
        <v>626</v>
      </c>
      <c r="E36" s="252">
        <v>1</v>
      </c>
      <c r="F36" s="258">
        <v>3</v>
      </c>
    </row>
    <row r="37" spans="1:6" s="244" customFormat="1" ht="16.5" customHeight="1">
      <c r="A37" s="275" t="s">
        <v>12</v>
      </c>
      <c r="B37" s="276">
        <v>887</v>
      </c>
      <c r="C37" s="252">
        <v>89</v>
      </c>
      <c r="D37" s="252">
        <v>31</v>
      </c>
      <c r="E37" s="252">
        <v>2</v>
      </c>
      <c r="F37" s="258">
        <v>6</v>
      </c>
    </row>
    <row r="38" spans="1:6" s="244" customFormat="1" ht="16.5" customHeight="1">
      <c r="A38" s="275" t="s">
        <v>13</v>
      </c>
      <c r="B38" s="276">
        <v>3303</v>
      </c>
      <c r="C38" s="252">
        <v>330</v>
      </c>
      <c r="D38" s="252">
        <v>2143</v>
      </c>
      <c r="E38" s="252">
        <v>3</v>
      </c>
      <c r="F38" s="258">
        <v>6</v>
      </c>
    </row>
    <row r="39" spans="1:6" s="244" customFormat="1" ht="16.5" customHeight="1">
      <c r="A39" s="275" t="s">
        <v>14</v>
      </c>
      <c r="B39" s="276">
        <v>1105</v>
      </c>
      <c r="C39" s="252">
        <v>111</v>
      </c>
      <c r="D39" s="252">
        <v>0</v>
      </c>
      <c r="E39" s="252">
        <v>4</v>
      </c>
      <c r="F39" s="258">
        <v>19</v>
      </c>
    </row>
    <row r="40" spans="1:6" s="244" customFormat="1" ht="16.5" customHeight="1">
      <c r="A40" s="281" t="s">
        <v>15</v>
      </c>
      <c r="B40" s="278">
        <v>2355</v>
      </c>
      <c r="C40" s="260">
        <v>235</v>
      </c>
      <c r="D40" s="260">
        <v>922</v>
      </c>
      <c r="E40" s="260">
        <v>4</v>
      </c>
      <c r="F40" s="262">
        <v>149</v>
      </c>
    </row>
    <row r="41" spans="1:6" s="244" customFormat="1" ht="16.5" customHeight="1">
      <c r="A41" s="281" t="s">
        <v>49</v>
      </c>
      <c r="B41" s="278">
        <v>6196</v>
      </c>
      <c r="C41" s="260">
        <v>620</v>
      </c>
      <c r="D41" s="260">
        <v>10424</v>
      </c>
      <c r="E41" s="260">
        <v>21</v>
      </c>
      <c r="F41" s="262">
        <v>43</v>
      </c>
    </row>
    <row r="42" spans="1:6" s="244" customFormat="1" ht="16.5" customHeight="1">
      <c r="A42" s="277" t="s">
        <v>16</v>
      </c>
      <c r="B42" s="278">
        <v>4888</v>
      </c>
      <c r="C42" s="260">
        <v>489</v>
      </c>
      <c r="D42" s="260">
        <v>5063</v>
      </c>
      <c r="E42" s="260">
        <v>7</v>
      </c>
      <c r="F42" s="262">
        <v>17</v>
      </c>
    </row>
    <row r="43" spans="1:6" s="244" customFormat="1" ht="16.5" customHeight="1">
      <c r="A43" s="280" t="s">
        <v>64</v>
      </c>
      <c r="B43" s="58">
        <f>SUM(B24:B42)</f>
        <v>72074</v>
      </c>
      <c r="C43" s="56">
        <f>SUM(C24:C42)</f>
        <v>7202</v>
      </c>
      <c r="D43" s="56">
        <f>SUM(D24:D42)</f>
        <v>63065</v>
      </c>
      <c r="E43" s="56">
        <f>SUM(E24:E42)</f>
        <v>130</v>
      </c>
      <c r="F43" s="57">
        <f>SUM(F24:F42)</f>
        <v>1758</v>
      </c>
    </row>
    <row r="44" spans="1:6" s="244" customFormat="1" ht="16.5" customHeight="1">
      <c r="A44" s="317" t="s">
        <v>65</v>
      </c>
      <c r="B44" s="318">
        <f>SUM(B23,B43)</f>
        <v>385854</v>
      </c>
      <c r="C44" s="248">
        <f>SUM(C23,C43)</f>
        <v>38418</v>
      </c>
      <c r="D44" s="248">
        <f>SUM(D23,D43)</f>
        <v>577645</v>
      </c>
      <c r="E44" s="248">
        <f>SUM(E23,E43)</f>
        <v>1239</v>
      </c>
      <c r="F44" s="272">
        <f>SUM(F23,F43)</f>
        <v>11924</v>
      </c>
    </row>
    <row r="45" spans="1:6" s="244" customFormat="1" ht="16.5" customHeight="1">
      <c r="A45" s="199" t="s">
        <v>52</v>
      </c>
      <c r="B45" s="55">
        <v>410676</v>
      </c>
      <c r="C45" s="56">
        <v>40859</v>
      </c>
      <c r="D45" s="56">
        <v>652558</v>
      </c>
      <c r="E45" s="56">
        <v>3466</v>
      </c>
      <c r="F45" s="57">
        <v>49299</v>
      </c>
    </row>
    <row r="47" ht="10.5" customHeight="1">
      <c r="A47" s="416" t="s">
        <v>500</v>
      </c>
    </row>
    <row r="48" ht="10.5" customHeight="1">
      <c r="A48" s="420" t="s">
        <v>501</v>
      </c>
    </row>
    <row r="49" ht="10.5" customHeight="1">
      <c r="A49" s="416" t="s">
        <v>689</v>
      </c>
    </row>
  </sheetData>
  <sheetProtection/>
  <mergeCells count="3">
    <mergeCell ref="B4:C6"/>
    <mergeCell ref="D4:D6"/>
    <mergeCell ref="E4:F6"/>
  </mergeCells>
  <printOptions/>
  <pageMargins left="0.5905511811023623" right="0.5905511811023623" top="0.5905511811023623" bottom="0.3937007874015748" header="0.5118110236220472" footer="0.31496062992125984"/>
  <pageSetup firstPageNumber="91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T58"/>
  <sheetViews>
    <sheetView zoomScaleSheetLayoutView="100" workbookViewId="0" topLeftCell="A49">
      <selection activeCell="A73" sqref="A73"/>
    </sheetView>
  </sheetViews>
  <sheetFormatPr defaultColWidth="9.00390625" defaultRowHeight="10.5" customHeight="1"/>
  <cols>
    <col min="1" max="1" width="10.125" style="182" customWidth="1"/>
    <col min="2" max="4" width="9.125" style="182" customWidth="1"/>
    <col min="5" max="6" width="8.125" style="182" customWidth="1"/>
    <col min="7" max="11" width="7.75390625" style="182" customWidth="1"/>
    <col min="12" max="12" width="10.125" style="182" customWidth="1"/>
    <col min="13" max="16" width="9.125" style="182" customWidth="1"/>
    <col min="17" max="17" width="7.75390625" style="182" customWidth="1"/>
    <col min="18" max="20" width="12.125" style="182" customWidth="1"/>
    <col min="21" max="16384" width="9.00390625" style="182" customWidth="1"/>
  </cols>
  <sheetData>
    <row r="1" spans="1:12" s="148" customFormat="1" ht="15" customHeight="1">
      <c r="A1" s="537" t="str">
        <f>'設定用'!A5</f>
        <v>第１表　令和４年度市町村民税等の納税義務者等の状況</v>
      </c>
      <c r="L1" s="537" t="str">
        <f>A1&amp;"（つづき）"</f>
        <v>第１表　令和４年度市町村民税等の納税義務者等の状況（つづき）</v>
      </c>
    </row>
    <row r="2" s="148" customFormat="1" ht="15" customHeight="1"/>
    <row r="3" spans="11:20" s="543" customFormat="1" ht="15" customHeight="1">
      <c r="K3" s="544" t="s">
        <v>17</v>
      </c>
      <c r="T3" s="544" t="s">
        <v>17</v>
      </c>
    </row>
    <row r="4" spans="1:20" s="148" customFormat="1" ht="15" customHeight="1">
      <c r="A4" s="184" t="s">
        <v>18</v>
      </c>
      <c r="B4" s="696" t="s">
        <v>19</v>
      </c>
      <c r="C4" s="697"/>
      <c r="D4" s="697"/>
      <c r="E4" s="697"/>
      <c r="F4" s="697"/>
      <c r="G4" s="680" t="s">
        <v>20</v>
      </c>
      <c r="H4" s="681"/>
      <c r="I4" s="681"/>
      <c r="J4" s="681"/>
      <c r="K4" s="682"/>
      <c r="L4" s="184" t="s">
        <v>18</v>
      </c>
      <c r="M4" s="710" t="s">
        <v>21</v>
      </c>
      <c r="N4" s="681"/>
      <c r="O4" s="681"/>
      <c r="P4" s="681"/>
      <c r="Q4" s="711"/>
      <c r="R4" s="707" t="s">
        <v>22</v>
      </c>
      <c r="S4" s="703" t="s">
        <v>23</v>
      </c>
      <c r="T4" s="704" t="s">
        <v>24</v>
      </c>
    </row>
    <row r="5" spans="1:20" s="148" customFormat="1" ht="15" customHeight="1">
      <c r="A5" s="185"/>
      <c r="B5" s="690" t="s">
        <v>25</v>
      </c>
      <c r="C5" s="691"/>
      <c r="D5" s="691"/>
      <c r="E5" s="692" t="s">
        <v>26</v>
      </c>
      <c r="F5" s="693"/>
      <c r="G5" s="683" t="s">
        <v>345</v>
      </c>
      <c r="H5" s="685" t="s">
        <v>318</v>
      </c>
      <c r="I5" s="685" t="s">
        <v>319</v>
      </c>
      <c r="J5" s="685" t="s">
        <v>322</v>
      </c>
      <c r="K5" s="688" t="s">
        <v>320</v>
      </c>
      <c r="L5" s="185"/>
      <c r="M5" s="715" t="s">
        <v>323</v>
      </c>
      <c r="N5" s="685" t="s">
        <v>321</v>
      </c>
      <c r="O5" s="685" t="s">
        <v>324</v>
      </c>
      <c r="P5" s="685" t="s">
        <v>349</v>
      </c>
      <c r="Q5" s="712" t="s">
        <v>29</v>
      </c>
      <c r="R5" s="708"/>
      <c r="S5" s="700"/>
      <c r="T5" s="705"/>
    </row>
    <row r="6" spans="1:20" s="148" customFormat="1" ht="15" customHeight="1">
      <c r="A6" s="185"/>
      <c r="B6" s="698" t="s">
        <v>27</v>
      </c>
      <c r="C6" s="700" t="s">
        <v>28</v>
      </c>
      <c r="D6" s="691" t="s">
        <v>29</v>
      </c>
      <c r="E6" s="694"/>
      <c r="F6" s="695"/>
      <c r="G6" s="683"/>
      <c r="H6" s="686"/>
      <c r="I6" s="686"/>
      <c r="J6" s="686"/>
      <c r="K6" s="688"/>
      <c r="L6" s="185"/>
      <c r="M6" s="716"/>
      <c r="N6" s="686"/>
      <c r="O6" s="686"/>
      <c r="P6" s="686"/>
      <c r="Q6" s="713"/>
      <c r="R6" s="708"/>
      <c r="S6" s="700"/>
      <c r="T6" s="705"/>
    </row>
    <row r="7" spans="1:20" s="148" customFormat="1" ht="15" customHeight="1">
      <c r="A7" s="185"/>
      <c r="B7" s="698"/>
      <c r="C7" s="700"/>
      <c r="D7" s="691"/>
      <c r="E7" s="319" t="s">
        <v>30</v>
      </c>
      <c r="F7" s="313" t="s">
        <v>31</v>
      </c>
      <c r="G7" s="683"/>
      <c r="H7" s="686"/>
      <c r="I7" s="686"/>
      <c r="J7" s="686"/>
      <c r="K7" s="688"/>
      <c r="L7" s="185"/>
      <c r="M7" s="716"/>
      <c r="N7" s="686"/>
      <c r="O7" s="686"/>
      <c r="P7" s="686"/>
      <c r="Q7" s="713"/>
      <c r="R7" s="708"/>
      <c r="S7" s="700"/>
      <c r="T7" s="705"/>
    </row>
    <row r="8" spans="1:20" s="148" customFormat="1" ht="20.25" customHeight="1">
      <c r="A8" s="214" t="s">
        <v>32</v>
      </c>
      <c r="B8" s="699"/>
      <c r="C8" s="701"/>
      <c r="D8" s="702"/>
      <c r="E8" s="216"/>
      <c r="F8" s="192" t="s">
        <v>33</v>
      </c>
      <c r="G8" s="684"/>
      <c r="H8" s="687"/>
      <c r="I8" s="687"/>
      <c r="J8" s="687"/>
      <c r="K8" s="689"/>
      <c r="L8" s="214" t="s">
        <v>32</v>
      </c>
      <c r="M8" s="717"/>
      <c r="N8" s="687"/>
      <c r="O8" s="687"/>
      <c r="P8" s="687"/>
      <c r="Q8" s="714"/>
      <c r="R8" s="709"/>
      <c r="S8" s="701"/>
      <c r="T8" s="706"/>
    </row>
    <row r="9" spans="1:20" s="148" customFormat="1" ht="16.5" customHeight="1">
      <c r="A9" s="202" t="s">
        <v>34</v>
      </c>
      <c r="B9" s="149">
        <v>147040</v>
      </c>
      <c r="C9" s="152">
        <v>0</v>
      </c>
      <c r="D9" s="152">
        <v>147040</v>
      </c>
      <c r="E9" s="152">
        <v>0</v>
      </c>
      <c r="F9" s="152">
        <v>0</v>
      </c>
      <c r="G9" s="152">
        <v>63</v>
      </c>
      <c r="H9" s="152">
        <v>22</v>
      </c>
      <c r="I9" s="152">
        <v>762</v>
      </c>
      <c r="J9" s="152">
        <v>57</v>
      </c>
      <c r="K9" s="154">
        <v>568</v>
      </c>
      <c r="L9" s="202" t="s">
        <v>34</v>
      </c>
      <c r="M9" s="155">
        <v>131</v>
      </c>
      <c r="N9" s="152">
        <v>1570</v>
      </c>
      <c r="O9" s="152">
        <v>64</v>
      </c>
      <c r="P9" s="152">
        <v>6031</v>
      </c>
      <c r="Q9" s="152">
        <v>9268</v>
      </c>
      <c r="R9" s="152">
        <v>137349</v>
      </c>
      <c r="S9" s="152">
        <v>8733</v>
      </c>
      <c r="T9" s="154">
        <v>106323</v>
      </c>
    </row>
    <row r="10" spans="1:20" s="148" customFormat="1" ht="16.5" customHeight="1">
      <c r="A10" s="196" t="s">
        <v>35</v>
      </c>
      <c r="B10" s="150">
        <v>23140</v>
      </c>
      <c r="C10" s="145">
        <v>211</v>
      </c>
      <c r="D10" s="145">
        <v>23351</v>
      </c>
      <c r="E10" s="145">
        <v>0</v>
      </c>
      <c r="F10" s="145">
        <v>0</v>
      </c>
      <c r="G10" s="145">
        <v>8</v>
      </c>
      <c r="H10" s="145">
        <v>3</v>
      </c>
      <c r="I10" s="145">
        <v>91</v>
      </c>
      <c r="J10" s="145">
        <v>9</v>
      </c>
      <c r="K10" s="146">
        <v>64</v>
      </c>
      <c r="L10" s="196" t="s">
        <v>35</v>
      </c>
      <c r="M10" s="147">
        <v>14</v>
      </c>
      <c r="N10" s="145">
        <v>261</v>
      </c>
      <c r="O10" s="145">
        <v>5</v>
      </c>
      <c r="P10" s="145">
        <v>764</v>
      </c>
      <c r="Q10" s="145">
        <v>1219</v>
      </c>
      <c r="R10" s="145">
        <v>20288</v>
      </c>
      <c r="S10" s="145">
        <v>1150</v>
      </c>
      <c r="T10" s="146">
        <v>22773</v>
      </c>
    </row>
    <row r="11" spans="1:20" s="148" customFormat="1" ht="16.5" customHeight="1">
      <c r="A11" s="196" t="s">
        <v>36</v>
      </c>
      <c r="B11" s="150">
        <v>16768</v>
      </c>
      <c r="C11" s="145">
        <v>0</v>
      </c>
      <c r="D11" s="145">
        <v>16768</v>
      </c>
      <c r="E11" s="145">
        <v>0</v>
      </c>
      <c r="F11" s="145">
        <v>0</v>
      </c>
      <c r="G11" s="145">
        <v>3</v>
      </c>
      <c r="H11" s="145">
        <v>1</v>
      </c>
      <c r="I11" s="145">
        <v>83</v>
      </c>
      <c r="J11" s="145">
        <v>5</v>
      </c>
      <c r="K11" s="146">
        <v>44</v>
      </c>
      <c r="L11" s="196" t="s">
        <v>36</v>
      </c>
      <c r="M11" s="147">
        <v>14</v>
      </c>
      <c r="N11" s="145">
        <v>229</v>
      </c>
      <c r="O11" s="145">
        <v>5</v>
      </c>
      <c r="P11" s="145">
        <v>657</v>
      </c>
      <c r="Q11" s="145">
        <v>1041</v>
      </c>
      <c r="R11" s="145">
        <v>14835</v>
      </c>
      <c r="S11" s="145">
        <v>1040</v>
      </c>
      <c r="T11" s="146">
        <v>16481</v>
      </c>
    </row>
    <row r="12" spans="1:20" s="148" customFormat="1" ht="16.5" customHeight="1">
      <c r="A12" s="196" t="s">
        <v>37</v>
      </c>
      <c r="B12" s="150">
        <v>47398</v>
      </c>
      <c r="C12" s="145">
        <v>0</v>
      </c>
      <c r="D12" s="145">
        <v>47398</v>
      </c>
      <c r="E12" s="145">
        <v>0</v>
      </c>
      <c r="F12" s="145">
        <v>0</v>
      </c>
      <c r="G12" s="145">
        <v>13</v>
      </c>
      <c r="H12" s="145">
        <v>7</v>
      </c>
      <c r="I12" s="145">
        <v>90</v>
      </c>
      <c r="J12" s="145">
        <v>20</v>
      </c>
      <c r="K12" s="146">
        <v>81</v>
      </c>
      <c r="L12" s="196" t="s">
        <v>37</v>
      </c>
      <c r="M12" s="147">
        <v>36</v>
      </c>
      <c r="N12" s="145">
        <v>414</v>
      </c>
      <c r="O12" s="145">
        <v>15</v>
      </c>
      <c r="P12" s="145">
        <v>1574</v>
      </c>
      <c r="Q12" s="145">
        <v>2250</v>
      </c>
      <c r="R12" s="145">
        <v>42342</v>
      </c>
      <c r="S12" s="145">
        <v>2144</v>
      </c>
      <c r="T12" s="146">
        <v>45358</v>
      </c>
    </row>
    <row r="13" spans="1:20" s="148" customFormat="1" ht="16.5" customHeight="1">
      <c r="A13" s="196" t="s">
        <v>38</v>
      </c>
      <c r="B13" s="150">
        <v>49887</v>
      </c>
      <c r="C13" s="145">
        <v>0</v>
      </c>
      <c r="D13" s="145">
        <v>49887</v>
      </c>
      <c r="E13" s="145">
        <v>0</v>
      </c>
      <c r="F13" s="145">
        <v>0</v>
      </c>
      <c r="G13" s="145">
        <v>27</v>
      </c>
      <c r="H13" s="145">
        <v>14</v>
      </c>
      <c r="I13" s="145">
        <v>219</v>
      </c>
      <c r="J13" s="145">
        <v>27</v>
      </c>
      <c r="K13" s="146">
        <v>202</v>
      </c>
      <c r="L13" s="196" t="s">
        <v>38</v>
      </c>
      <c r="M13" s="147">
        <v>54</v>
      </c>
      <c r="N13" s="145">
        <v>558</v>
      </c>
      <c r="O13" s="145">
        <v>19</v>
      </c>
      <c r="P13" s="145">
        <v>1339</v>
      </c>
      <c r="Q13" s="145">
        <v>2459</v>
      </c>
      <c r="R13" s="145">
        <v>45449</v>
      </c>
      <c r="S13" s="145">
        <v>2443</v>
      </c>
      <c r="T13" s="146">
        <v>39129</v>
      </c>
    </row>
    <row r="14" spans="1:20" s="148" customFormat="1" ht="16.5" customHeight="1">
      <c r="A14" s="196" t="s">
        <v>39</v>
      </c>
      <c r="B14" s="150">
        <v>15804</v>
      </c>
      <c r="C14" s="145">
        <v>0</v>
      </c>
      <c r="D14" s="145">
        <v>15804</v>
      </c>
      <c r="E14" s="145">
        <v>0</v>
      </c>
      <c r="F14" s="145">
        <v>0</v>
      </c>
      <c r="G14" s="145">
        <v>3</v>
      </c>
      <c r="H14" s="145">
        <v>2</v>
      </c>
      <c r="I14" s="145">
        <v>80</v>
      </c>
      <c r="J14" s="145">
        <v>3</v>
      </c>
      <c r="K14" s="146">
        <v>39</v>
      </c>
      <c r="L14" s="196" t="s">
        <v>39</v>
      </c>
      <c r="M14" s="147">
        <v>13</v>
      </c>
      <c r="N14" s="145">
        <v>155</v>
      </c>
      <c r="O14" s="145">
        <v>10</v>
      </c>
      <c r="P14" s="145">
        <v>595</v>
      </c>
      <c r="Q14" s="145">
        <v>900</v>
      </c>
      <c r="R14" s="145">
        <v>14126</v>
      </c>
      <c r="S14" s="145">
        <v>894</v>
      </c>
      <c r="T14" s="146">
        <v>16387</v>
      </c>
    </row>
    <row r="15" spans="1:20" s="148" customFormat="1" ht="16.5" customHeight="1">
      <c r="A15" s="196" t="s">
        <v>40</v>
      </c>
      <c r="B15" s="150">
        <v>11914</v>
      </c>
      <c r="C15" s="145">
        <v>0</v>
      </c>
      <c r="D15" s="145">
        <v>11914</v>
      </c>
      <c r="E15" s="145">
        <v>0</v>
      </c>
      <c r="F15" s="145">
        <v>0</v>
      </c>
      <c r="G15" s="145">
        <v>3</v>
      </c>
      <c r="H15" s="145">
        <v>0</v>
      </c>
      <c r="I15" s="145">
        <v>43</v>
      </c>
      <c r="J15" s="145">
        <v>1</v>
      </c>
      <c r="K15" s="146">
        <v>18</v>
      </c>
      <c r="L15" s="196" t="s">
        <v>40</v>
      </c>
      <c r="M15" s="147">
        <v>17</v>
      </c>
      <c r="N15" s="145">
        <v>117</v>
      </c>
      <c r="O15" s="145">
        <v>1</v>
      </c>
      <c r="P15" s="145">
        <v>427</v>
      </c>
      <c r="Q15" s="145">
        <v>627</v>
      </c>
      <c r="R15" s="145">
        <v>10364</v>
      </c>
      <c r="S15" s="145">
        <v>593</v>
      </c>
      <c r="T15" s="146">
        <v>14023</v>
      </c>
    </row>
    <row r="16" spans="1:20" s="148" customFormat="1" ht="16.5" customHeight="1">
      <c r="A16" s="196" t="s">
        <v>41</v>
      </c>
      <c r="B16" s="150">
        <v>54562</v>
      </c>
      <c r="C16" s="145">
        <v>0</v>
      </c>
      <c r="D16" s="145">
        <v>54562</v>
      </c>
      <c r="E16" s="145">
        <v>0</v>
      </c>
      <c r="F16" s="145">
        <v>0</v>
      </c>
      <c r="G16" s="145">
        <v>12</v>
      </c>
      <c r="H16" s="145">
        <v>8</v>
      </c>
      <c r="I16" s="145">
        <v>125</v>
      </c>
      <c r="J16" s="145">
        <v>20</v>
      </c>
      <c r="K16" s="146">
        <v>109</v>
      </c>
      <c r="L16" s="196" t="s">
        <v>41</v>
      </c>
      <c r="M16" s="147">
        <v>45</v>
      </c>
      <c r="N16" s="145">
        <v>494</v>
      </c>
      <c r="O16" s="145">
        <v>22</v>
      </c>
      <c r="P16" s="145">
        <v>1697</v>
      </c>
      <c r="Q16" s="145">
        <v>2532</v>
      </c>
      <c r="R16" s="145">
        <v>47802</v>
      </c>
      <c r="S16" s="145">
        <v>2439</v>
      </c>
      <c r="T16" s="146">
        <v>53284</v>
      </c>
    </row>
    <row r="17" spans="1:20" s="148" customFormat="1" ht="16.5" customHeight="1">
      <c r="A17" s="196" t="s">
        <v>42</v>
      </c>
      <c r="B17" s="150">
        <v>8537</v>
      </c>
      <c r="C17" s="145">
        <v>0</v>
      </c>
      <c r="D17" s="145">
        <v>8537</v>
      </c>
      <c r="E17" s="145">
        <v>0</v>
      </c>
      <c r="F17" s="145">
        <v>0</v>
      </c>
      <c r="G17" s="145">
        <v>2</v>
      </c>
      <c r="H17" s="145">
        <v>1</v>
      </c>
      <c r="I17" s="145">
        <v>31</v>
      </c>
      <c r="J17" s="145">
        <v>2</v>
      </c>
      <c r="K17" s="146">
        <v>13</v>
      </c>
      <c r="L17" s="196" t="s">
        <v>42</v>
      </c>
      <c r="M17" s="147">
        <v>8</v>
      </c>
      <c r="N17" s="145">
        <v>84</v>
      </c>
      <c r="O17" s="145">
        <v>2</v>
      </c>
      <c r="P17" s="145">
        <v>323</v>
      </c>
      <c r="Q17" s="145">
        <v>466</v>
      </c>
      <c r="R17" s="145">
        <v>7391</v>
      </c>
      <c r="S17" s="145">
        <v>404</v>
      </c>
      <c r="T17" s="146">
        <v>9332</v>
      </c>
    </row>
    <row r="18" spans="1:20" s="148" customFormat="1" ht="16.5" customHeight="1">
      <c r="A18" s="196" t="s">
        <v>43</v>
      </c>
      <c r="B18" s="150">
        <v>15161</v>
      </c>
      <c r="C18" s="145">
        <v>0</v>
      </c>
      <c r="D18" s="145">
        <v>15161</v>
      </c>
      <c r="E18" s="145">
        <v>0</v>
      </c>
      <c r="F18" s="145">
        <v>0</v>
      </c>
      <c r="G18" s="145">
        <v>5</v>
      </c>
      <c r="H18" s="145">
        <v>0</v>
      </c>
      <c r="I18" s="145">
        <v>116</v>
      </c>
      <c r="J18" s="145">
        <v>4</v>
      </c>
      <c r="K18" s="146">
        <v>66</v>
      </c>
      <c r="L18" s="196" t="s">
        <v>43</v>
      </c>
      <c r="M18" s="147">
        <v>15</v>
      </c>
      <c r="N18" s="145">
        <v>231</v>
      </c>
      <c r="O18" s="145">
        <v>2</v>
      </c>
      <c r="P18" s="145">
        <v>603</v>
      </c>
      <c r="Q18" s="145">
        <v>1042</v>
      </c>
      <c r="R18" s="145">
        <v>13407</v>
      </c>
      <c r="S18" s="145">
        <v>1002</v>
      </c>
      <c r="T18" s="146">
        <v>14476</v>
      </c>
    </row>
    <row r="19" spans="1:20" s="148" customFormat="1" ht="16.5" customHeight="1">
      <c r="A19" s="197" t="s">
        <v>44</v>
      </c>
      <c r="B19" s="151">
        <v>12470</v>
      </c>
      <c r="C19" s="153">
        <v>0</v>
      </c>
      <c r="D19" s="145">
        <v>12470</v>
      </c>
      <c r="E19" s="153">
        <v>0</v>
      </c>
      <c r="F19" s="153">
        <v>0</v>
      </c>
      <c r="G19" s="153">
        <v>2</v>
      </c>
      <c r="H19" s="153">
        <v>4</v>
      </c>
      <c r="I19" s="153">
        <v>62</v>
      </c>
      <c r="J19" s="153">
        <v>3</v>
      </c>
      <c r="K19" s="156">
        <v>33</v>
      </c>
      <c r="L19" s="197" t="s">
        <v>44</v>
      </c>
      <c r="M19" s="157">
        <v>14</v>
      </c>
      <c r="N19" s="153">
        <v>149</v>
      </c>
      <c r="O19" s="153">
        <v>3</v>
      </c>
      <c r="P19" s="153">
        <v>466</v>
      </c>
      <c r="Q19" s="145">
        <v>736</v>
      </c>
      <c r="R19" s="153">
        <v>10963</v>
      </c>
      <c r="S19" s="153">
        <v>701</v>
      </c>
      <c r="T19" s="156">
        <v>13142</v>
      </c>
    </row>
    <row r="20" spans="1:20" s="148" customFormat="1" ht="16.5" customHeight="1">
      <c r="A20" s="196" t="s">
        <v>45</v>
      </c>
      <c r="B20" s="150">
        <v>11505</v>
      </c>
      <c r="C20" s="145">
        <v>0</v>
      </c>
      <c r="D20" s="145">
        <v>11505</v>
      </c>
      <c r="E20" s="145">
        <v>0</v>
      </c>
      <c r="F20" s="145">
        <v>0</v>
      </c>
      <c r="G20" s="145">
        <v>8</v>
      </c>
      <c r="H20" s="145">
        <v>2</v>
      </c>
      <c r="I20" s="145">
        <v>53</v>
      </c>
      <c r="J20" s="145">
        <v>1</v>
      </c>
      <c r="K20" s="146">
        <v>46</v>
      </c>
      <c r="L20" s="196" t="s">
        <v>45</v>
      </c>
      <c r="M20" s="147">
        <v>12</v>
      </c>
      <c r="N20" s="145">
        <v>183</v>
      </c>
      <c r="O20" s="145">
        <v>4</v>
      </c>
      <c r="P20" s="145">
        <v>535</v>
      </c>
      <c r="Q20" s="145">
        <v>844</v>
      </c>
      <c r="R20" s="145">
        <v>9881</v>
      </c>
      <c r="S20" s="145">
        <v>605</v>
      </c>
      <c r="T20" s="146">
        <v>15392</v>
      </c>
    </row>
    <row r="21" spans="1:20" s="148" customFormat="1" ht="16.5" customHeight="1">
      <c r="A21" s="197" t="s">
        <v>46</v>
      </c>
      <c r="B21" s="151">
        <v>56935</v>
      </c>
      <c r="C21" s="153">
        <v>0</v>
      </c>
      <c r="D21" s="153">
        <v>56935</v>
      </c>
      <c r="E21" s="153">
        <v>0</v>
      </c>
      <c r="F21" s="153">
        <v>0</v>
      </c>
      <c r="G21" s="153">
        <v>12</v>
      </c>
      <c r="H21" s="153">
        <v>10</v>
      </c>
      <c r="I21" s="153">
        <v>126</v>
      </c>
      <c r="J21" s="153">
        <v>22</v>
      </c>
      <c r="K21" s="156">
        <v>97</v>
      </c>
      <c r="L21" s="197" t="s">
        <v>46</v>
      </c>
      <c r="M21" s="157">
        <v>65</v>
      </c>
      <c r="N21" s="153">
        <v>459</v>
      </c>
      <c r="O21" s="153">
        <v>17</v>
      </c>
      <c r="P21" s="153">
        <v>1788</v>
      </c>
      <c r="Q21" s="153">
        <v>2596</v>
      </c>
      <c r="R21" s="153">
        <v>50749</v>
      </c>
      <c r="S21" s="153">
        <v>2513</v>
      </c>
      <c r="T21" s="156">
        <v>52152</v>
      </c>
    </row>
    <row r="22" spans="1:20" s="148" customFormat="1" ht="16.5" customHeight="1">
      <c r="A22" s="198" t="s">
        <v>350</v>
      </c>
      <c r="B22" s="337">
        <v>29090</v>
      </c>
      <c r="C22" s="320">
        <v>0</v>
      </c>
      <c r="D22" s="145">
        <v>29090</v>
      </c>
      <c r="E22" s="145">
        <v>0</v>
      </c>
      <c r="F22" s="145">
        <v>0</v>
      </c>
      <c r="G22" s="145">
        <v>8</v>
      </c>
      <c r="H22" s="145">
        <v>3</v>
      </c>
      <c r="I22" s="145">
        <v>59</v>
      </c>
      <c r="J22" s="145">
        <v>5</v>
      </c>
      <c r="K22" s="146">
        <v>55</v>
      </c>
      <c r="L22" s="198" t="s">
        <v>350</v>
      </c>
      <c r="M22" s="147">
        <v>8</v>
      </c>
      <c r="N22" s="145">
        <v>175</v>
      </c>
      <c r="O22" s="145">
        <v>2</v>
      </c>
      <c r="P22" s="145">
        <v>838</v>
      </c>
      <c r="Q22" s="145">
        <v>1153</v>
      </c>
      <c r="R22" s="145">
        <v>26463</v>
      </c>
      <c r="S22" s="145">
        <v>1143</v>
      </c>
      <c r="T22" s="146">
        <v>22159</v>
      </c>
    </row>
    <row r="23" spans="1:20" s="148" customFormat="1" ht="16.5" customHeight="1">
      <c r="A23" s="199" t="s">
        <v>278</v>
      </c>
      <c r="B23" s="82">
        <f>SUM(B9:B22)</f>
        <v>500211</v>
      </c>
      <c r="C23" s="83">
        <f aca="true" t="shared" si="0" ref="C23:T23">SUM(C9:C22)</f>
        <v>211</v>
      </c>
      <c r="D23" s="83">
        <f t="shared" si="0"/>
        <v>500422</v>
      </c>
      <c r="E23" s="83">
        <f t="shared" si="0"/>
        <v>0</v>
      </c>
      <c r="F23" s="83">
        <f t="shared" si="0"/>
        <v>0</v>
      </c>
      <c r="G23" s="83">
        <f>SUM(G9:G22)</f>
        <v>169</v>
      </c>
      <c r="H23" s="83">
        <f t="shared" si="0"/>
        <v>77</v>
      </c>
      <c r="I23" s="83">
        <f t="shared" si="0"/>
        <v>1940</v>
      </c>
      <c r="J23" s="83">
        <f t="shared" si="0"/>
        <v>179</v>
      </c>
      <c r="K23" s="84">
        <f t="shared" si="0"/>
        <v>1435</v>
      </c>
      <c r="L23" s="199" t="s">
        <v>278</v>
      </c>
      <c r="M23" s="85">
        <f>SUM(M9:M22)</f>
        <v>446</v>
      </c>
      <c r="N23" s="83">
        <f t="shared" si="0"/>
        <v>5079</v>
      </c>
      <c r="O23" s="83">
        <f t="shared" si="0"/>
        <v>171</v>
      </c>
      <c r="P23" s="83">
        <f t="shared" si="0"/>
        <v>17637</v>
      </c>
      <c r="Q23" s="83">
        <f t="shared" si="0"/>
        <v>27133</v>
      </c>
      <c r="R23" s="83">
        <f t="shared" si="0"/>
        <v>451409</v>
      </c>
      <c r="S23" s="83">
        <f t="shared" si="0"/>
        <v>25804</v>
      </c>
      <c r="T23" s="84">
        <f t="shared" si="0"/>
        <v>440411</v>
      </c>
    </row>
    <row r="24" spans="1:20" s="148" customFormat="1" ht="16.5" customHeight="1">
      <c r="A24" s="202" t="s">
        <v>0</v>
      </c>
      <c r="B24" s="334">
        <v>7655</v>
      </c>
      <c r="C24" s="321">
        <v>0</v>
      </c>
      <c r="D24" s="152">
        <v>7655</v>
      </c>
      <c r="E24" s="152">
        <v>0</v>
      </c>
      <c r="F24" s="152">
        <v>0</v>
      </c>
      <c r="G24" s="152">
        <v>3</v>
      </c>
      <c r="H24" s="152">
        <v>3</v>
      </c>
      <c r="I24" s="152">
        <v>20</v>
      </c>
      <c r="J24" s="152">
        <v>4</v>
      </c>
      <c r="K24" s="154">
        <v>19</v>
      </c>
      <c r="L24" s="202" t="s">
        <v>0</v>
      </c>
      <c r="M24" s="155">
        <v>3</v>
      </c>
      <c r="N24" s="152">
        <v>73</v>
      </c>
      <c r="O24" s="152">
        <v>1</v>
      </c>
      <c r="P24" s="152">
        <v>301</v>
      </c>
      <c r="Q24" s="152">
        <v>427</v>
      </c>
      <c r="R24" s="152">
        <v>6527</v>
      </c>
      <c r="S24" s="152">
        <v>424</v>
      </c>
      <c r="T24" s="154">
        <v>8098</v>
      </c>
    </row>
    <row r="25" spans="1:20" s="148" customFormat="1" ht="16.5" customHeight="1">
      <c r="A25" s="196" t="s">
        <v>1</v>
      </c>
      <c r="B25" s="335">
        <v>2524</v>
      </c>
      <c r="C25" s="322">
        <v>0</v>
      </c>
      <c r="D25" s="145">
        <v>2524</v>
      </c>
      <c r="E25" s="145">
        <v>0</v>
      </c>
      <c r="F25" s="145">
        <v>0</v>
      </c>
      <c r="G25" s="145">
        <v>0</v>
      </c>
      <c r="H25" s="145">
        <v>0</v>
      </c>
      <c r="I25" s="145">
        <v>7</v>
      </c>
      <c r="J25" s="145">
        <v>0</v>
      </c>
      <c r="K25" s="146">
        <v>8</v>
      </c>
      <c r="L25" s="196" t="s">
        <v>1</v>
      </c>
      <c r="M25" s="147">
        <v>2</v>
      </c>
      <c r="N25" s="145">
        <v>20</v>
      </c>
      <c r="O25" s="145">
        <v>0</v>
      </c>
      <c r="P25" s="145">
        <v>85</v>
      </c>
      <c r="Q25" s="145">
        <v>122</v>
      </c>
      <c r="R25" s="145">
        <v>2097</v>
      </c>
      <c r="S25" s="145">
        <v>120</v>
      </c>
      <c r="T25" s="146">
        <v>3710</v>
      </c>
    </row>
    <row r="26" spans="1:20" s="148" customFormat="1" ht="16.5" customHeight="1">
      <c r="A26" s="196" t="s">
        <v>2</v>
      </c>
      <c r="B26" s="335">
        <v>5824</v>
      </c>
      <c r="C26" s="322">
        <v>0</v>
      </c>
      <c r="D26" s="145">
        <v>5824</v>
      </c>
      <c r="E26" s="145">
        <v>0</v>
      </c>
      <c r="F26" s="145">
        <v>0</v>
      </c>
      <c r="G26" s="145">
        <v>1</v>
      </c>
      <c r="H26" s="145">
        <v>3</v>
      </c>
      <c r="I26" s="145">
        <v>18</v>
      </c>
      <c r="J26" s="145">
        <v>2</v>
      </c>
      <c r="K26" s="146">
        <v>14</v>
      </c>
      <c r="L26" s="196" t="s">
        <v>2</v>
      </c>
      <c r="M26" s="147">
        <v>2</v>
      </c>
      <c r="N26" s="145">
        <v>37</v>
      </c>
      <c r="O26" s="145">
        <v>0</v>
      </c>
      <c r="P26" s="145">
        <v>159</v>
      </c>
      <c r="Q26" s="145">
        <v>236</v>
      </c>
      <c r="R26" s="145">
        <v>5035</v>
      </c>
      <c r="S26" s="145">
        <v>236</v>
      </c>
      <c r="T26" s="146">
        <v>6849</v>
      </c>
    </row>
    <row r="27" spans="1:20" s="148" customFormat="1" ht="16.5" customHeight="1">
      <c r="A27" s="196" t="s">
        <v>4</v>
      </c>
      <c r="B27" s="335">
        <v>16849</v>
      </c>
      <c r="C27" s="322">
        <v>0</v>
      </c>
      <c r="D27" s="145">
        <v>16849</v>
      </c>
      <c r="E27" s="145">
        <v>0</v>
      </c>
      <c r="F27" s="145">
        <v>0</v>
      </c>
      <c r="G27" s="145">
        <v>4</v>
      </c>
      <c r="H27" s="145">
        <v>1</v>
      </c>
      <c r="I27" s="145">
        <v>46</v>
      </c>
      <c r="J27" s="145">
        <v>2</v>
      </c>
      <c r="K27" s="146">
        <v>36</v>
      </c>
      <c r="L27" s="196" t="s">
        <v>4</v>
      </c>
      <c r="M27" s="147">
        <v>10</v>
      </c>
      <c r="N27" s="145">
        <v>119</v>
      </c>
      <c r="O27" s="145">
        <v>2</v>
      </c>
      <c r="P27" s="145">
        <v>536</v>
      </c>
      <c r="Q27" s="145">
        <v>756</v>
      </c>
      <c r="R27" s="145">
        <v>14863</v>
      </c>
      <c r="S27" s="145">
        <v>756</v>
      </c>
      <c r="T27" s="146">
        <v>14514</v>
      </c>
    </row>
    <row r="28" spans="1:20" s="148" customFormat="1" ht="16.5" customHeight="1">
      <c r="A28" s="196" t="s">
        <v>5</v>
      </c>
      <c r="B28" s="335">
        <v>14258</v>
      </c>
      <c r="C28" s="322">
        <v>0</v>
      </c>
      <c r="D28" s="145">
        <v>14258</v>
      </c>
      <c r="E28" s="145">
        <v>0</v>
      </c>
      <c r="F28" s="145">
        <v>0</v>
      </c>
      <c r="G28" s="145">
        <v>10</v>
      </c>
      <c r="H28" s="145">
        <v>5</v>
      </c>
      <c r="I28" s="145">
        <v>89</v>
      </c>
      <c r="J28" s="145">
        <v>7</v>
      </c>
      <c r="K28" s="146">
        <v>86</v>
      </c>
      <c r="L28" s="196" t="s">
        <v>5</v>
      </c>
      <c r="M28" s="147">
        <v>19</v>
      </c>
      <c r="N28" s="145">
        <v>237</v>
      </c>
      <c r="O28" s="145">
        <v>8</v>
      </c>
      <c r="P28" s="145">
        <v>579</v>
      </c>
      <c r="Q28" s="145">
        <v>1040</v>
      </c>
      <c r="R28" s="145">
        <v>12901</v>
      </c>
      <c r="S28" s="145">
        <v>1039</v>
      </c>
      <c r="T28" s="146">
        <v>10984</v>
      </c>
    </row>
    <row r="29" spans="1:20" s="148" customFormat="1" ht="16.5" customHeight="1">
      <c r="A29" s="196" t="s">
        <v>48</v>
      </c>
      <c r="B29" s="335">
        <v>2342</v>
      </c>
      <c r="C29" s="322">
        <v>0</v>
      </c>
      <c r="D29" s="145">
        <v>2342</v>
      </c>
      <c r="E29" s="145">
        <v>0</v>
      </c>
      <c r="F29" s="145">
        <v>0</v>
      </c>
      <c r="G29" s="145">
        <v>1</v>
      </c>
      <c r="H29" s="145">
        <v>0</v>
      </c>
      <c r="I29" s="145">
        <v>7</v>
      </c>
      <c r="J29" s="145">
        <v>0</v>
      </c>
      <c r="K29" s="146">
        <v>5</v>
      </c>
      <c r="L29" s="196" t="s">
        <v>48</v>
      </c>
      <c r="M29" s="147">
        <v>3</v>
      </c>
      <c r="N29" s="145">
        <v>30</v>
      </c>
      <c r="O29" s="145">
        <v>0</v>
      </c>
      <c r="P29" s="145">
        <v>90</v>
      </c>
      <c r="Q29" s="145">
        <v>136</v>
      </c>
      <c r="R29" s="145">
        <v>1914</v>
      </c>
      <c r="S29" s="145">
        <v>122</v>
      </c>
      <c r="T29" s="146">
        <v>3241</v>
      </c>
    </row>
    <row r="30" spans="1:20" s="148" customFormat="1" ht="16.5" customHeight="1">
      <c r="A30" s="196" t="s">
        <v>398</v>
      </c>
      <c r="B30" s="335">
        <v>7884</v>
      </c>
      <c r="C30" s="322">
        <v>0</v>
      </c>
      <c r="D30" s="145">
        <v>7884</v>
      </c>
      <c r="E30" s="145">
        <v>0</v>
      </c>
      <c r="F30" s="145">
        <v>0</v>
      </c>
      <c r="G30" s="145">
        <v>6</v>
      </c>
      <c r="H30" s="145">
        <v>3</v>
      </c>
      <c r="I30" s="145">
        <v>42</v>
      </c>
      <c r="J30" s="145">
        <v>5</v>
      </c>
      <c r="K30" s="146">
        <v>26</v>
      </c>
      <c r="L30" s="196" t="s">
        <v>398</v>
      </c>
      <c r="M30" s="147">
        <v>12</v>
      </c>
      <c r="N30" s="145">
        <v>87</v>
      </c>
      <c r="O30" s="145">
        <v>1</v>
      </c>
      <c r="P30" s="145">
        <v>234</v>
      </c>
      <c r="Q30" s="145">
        <v>416</v>
      </c>
      <c r="R30" s="145">
        <v>7050</v>
      </c>
      <c r="S30" s="145">
        <v>416</v>
      </c>
      <c r="T30" s="146">
        <v>6691</v>
      </c>
    </row>
    <row r="31" spans="1:20" s="148" customFormat="1" ht="16.5" customHeight="1">
      <c r="A31" s="196" t="s">
        <v>6</v>
      </c>
      <c r="B31" s="335">
        <v>3511</v>
      </c>
      <c r="C31" s="322">
        <v>0</v>
      </c>
      <c r="D31" s="145">
        <v>3511</v>
      </c>
      <c r="E31" s="145">
        <v>0</v>
      </c>
      <c r="F31" s="145">
        <v>0</v>
      </c>
      <c r="G31" s="145">
        <v>0</v>
      </c>
      <c r="H31" s="145">
        <v>1</v>
      </c>
      <c r="I31" s="145">
        <v>19</v>
      </c>
      <c r="J31" s="145">
        <v>0</v>
      </c>
      <c r="K31" s="146">
        <v>13</v>
      </c>
      <c r="L31" s="196" t="s">
        <v>6</v>
      </c>
      <c r="M31" s="147">
        <v>2</v>
      </c>
      <c r="N31" s="145">
        <v>50</v>
      </c>
      <c r="O31" s="145">
        <v>1</v>
      </c>
      <c r="P31" s="145">
        <v>121</v>
      </c>
      <c r="Q31" s="145">
        <v>207</v>
      </c>
      <c r="R31" s="145">
        <v>2908</v>
      </c>
      <c r="S31" s="145">
        <v>202</v>
      </c>
      <c r="T31" s="146">
        <v>3449</v>
      </c>
    </row>
    <row r="32" spans="1:20" s="148" customFormat="1" ht="16.5" customHeight="1">
      <c r="A32" s="196" t="s">
        <v>7</v>
      </c>
      <c r="B32" s="335">
        <v>2332</v>
      </c>
      <c r="C32" s="322">
        <v>0</v>
      </c>
      <c r="D32" s="145">
        <v>2332</v>
      </c>
      <c r="E32" s="145">
        <v>0</v>
      </c>
      <c r="F32" s="145">
        <v>0</v>
      </c>
      <c r="G32" s="145">
        <v>0</v>
      </c>
      <c r="H32" s="145">
        <v>0</v>
      </c>
      <c r="I32" s="145">
        <v>7</v>
      </c>
      <c r="J32" s="145">
        <v>0</v>
      </c>
      <c r="K32" s="146">
        <v>8</v>
      </c>
      <c r="L32" s="196" t="s">
        <v>7</v>
      </c>
      <c r="M32" s="147">
        <v>2</v>
      </c>
      <c r="N32" s="145">
        <v>20</v>
      </c>
      <c r="O32" s="145">
        <v>0</v>
      </c>
      <c r="P32" s="145">
        <v>66</v>
      </c>
      <c r="Q32" s="145">
        <v>103</v>
      </c>
      <c r="R32" s="145">
        <v>1975</v>
      </c>
      <c r="S32" s="145">
        <v>103</v>
      </c>
      <c r="T32" s="146">
        <v>3016</v>
      </c>
    </row>
    <row r="33" spans="1:20" s="148" customFormat="1" ht="16.5" customHeight="1">
      <c r="A33" s="196" t="s">
        <v>8</v>
      </c>
      <c r="B33" s="335">
        <v>5103</v>
      </c>
      <c r="C33" s="322">
        <v>0</v>
      </c>
      <c r="D33" s="145">
        <v>5103</v>
      </c>
      <c r="E33" s="145">
        <v>0</v>
      </c>
      <c r="F33" s="145">
        <v>0</v>
      </c>
      <c r="G33" s="145">
        <v>1</v>
      </c>
      <c r="H33" s="145">
        <v>0</v>
      </c>
      <c r="I33" s="145">
        <v>18</v>
      </c>
      <c r="J33" s="145">
        <v>2</v>
      </c>
      <c r="K33" s="146">
        <v>11</v>
      </c>
      <c r="L33" s="196" t="s">
        <v>8</v>
      </c>
      <c r="M33" s="147">
        <v>3</v>
      </c>
      <c r="N33" s="145">
        <v>30</v>
      </c>
      <c r="O33" s="145">
        <v>2</v>
      </c>
      <c r="P33" s="145">
        <v>189</v>
      </c>
      <c r="Q33" s="145">
        <v>256</v>
      </c>
      <c r="R33" s="145">
        <v>4451</v>
      </c>
      <c r="S33" s="145">
        <v>256</v>
      </c>
      <c r="T33" s="146">
        <v>5034</v>
      </c>
    </row>
    <row r="34" spans="1:20" s="148" customFormat="1" ht="16.5" customHeight="1">
      <c r="A34" s="196" t="s">
        <v>9</v>
      </c>
      <c r="B34" s="335">
        <v>6572</v>
      </c>
      <c r="C34" s="322">
        <v>0</v>
      </c>
      <c r="D34" s="145">
        <v>6572</v>
      </c>
      <c r="E34" s="145">
        <v>0</v>
      </c>
      <c r="F34" s="145">
        <v>0</v>
      </c>
      <c r="G34" s="145">
        <v>1</v>
      </c>
      <c r="H34" s="145">
        <v>0</v>
      </c>
      <c r="I34" s="145">
        <v>27</v>
      </c>
      <c r="J34" s="145">
        <v>0</v>
      </c>
      <c r="K34" s="146">
        <v>11</v>
      </c>
      <c r="L34" s="196" t="s">
        <v>9</v>
      </c>
      <c r="M34" s="147">
        <v>6</v>
      </c>
      <c r="N34" s="145">
        <v>54</v>
      </c>
      <c r="O34" s="145">
        <v>1</v>
      </c>
      <c r="P34" s="145">
        <v>211</v>
      </c>
      <c r="Q34" s="145">
        <v>311</v>
      </c>
      <c r="R34" s="145">
        <v>5665</v>
      </c>
      <c r="S34" s="145">
        <v>295</v>
      </c>
      <c r="T34" s="146">
        <v>6885</v>
      </c>
    </row>
    <row r="35" spans="1:20" s="148" customFormat="1" ht="16.5" customHeight="1">
      <c r="A35" s="196" t="s">
        <v>10</v>
      </c>
      <c r="B35" s="335">
        <v>3649</v>
      </c>
      <c r="C35" s="322">
        <v>0</v>
      </c>
      <c r="D35" s="145">
        <v>3649</v>
      </c>
      <c r="E35" s="145">
        <v>0</v>
      </c>
      <c r="F35" s="145">
        <v>0</v>
      </c>
      <c r="G35" s="145">
        <v>1</v>
      </c>
      <c r="H35" s="145">
        <v>1</v>
      </c>
      <c r="I35" s="145">
        <v>17</v>
      </c>
      <c r="J35" s="145">
        <v>2</v>
      </c>
      <c r="K35" s="146">
        <v>10</v>
      </c>
      <c r="L35" s="196" t="s">
        <v>10</v>
      </c>
      <c r="M35" s="147">
        <v>4</v>
      </c>
      <c r="N35" s="145">
        <v>44</v>
      </c>
      <c r="O35" s="145">
        <v>0</v>
      </c>
      <c r="P35" s="145">
        <v>142</v>
      </c>
      <c r="Q35" s="145">
        <v>221</v>
      </c>
      <c r="R35" s="145">
        <v>3141</v>
      </c>
      <c r="S35" s="145">
        <v>213</v>
      </c>
      <c r="T35" s="146">
        <v>4863</v>
      </c>
    </row>
    <row r="36" spans="1:20" s="148" customFormat="1" ht="16.5" customHeight="1">
      <c r="A36" s="196" t="s">
        <v>11</v>
      </c>
      <c r="B36" s="335">
        <v>1423</v>
      </c>
      <c r="C36" s="322">
        <v>0</v>
      </c>
      <c r="D36" s="145">
        <v>1423</v>
      </c>
      <c r="E36" s="145">
        <v>0</v>
      </c>
      <c r="F36" s="145">
        <v>0</v>
      </c>
      <c r="G36" s="145">
        <v>0</v>
      </c>
      <c r="H36" s="145">
        <v>0</v>
      </c>
      <c r="I36" s="145">
        <v>10</v>
      </c>
      <c r="J36" s="145">
        <v>0</v>
      </c>
      <c r="K36" s="146">
        <v>4</v>
      </c>
      <c r="L36" s="196" t="s">
        <v>11</v>
      </c>
      <c r="M36" s="147">
        <v>4</v>
      </c>
      <c r="N36" s="145">
        <v>22</v>
      </c>
      <c r="O36" s="145">
        <v>0</v>
      </c>
      <c r="P36" s="145">
        <v>39</v>
      </c>
      <c r="Q36" s="145">
        <v>79</v>
      </c>
      <c r="R36" s="145">
        <v>1232</v>
      </c>
      <c r="S36" s="145">
        <v>79</v>
      </c>
      <c r="T36" s="146">
        <v>1650</v>
      </c>
    </row>
    <row r="37" spans="1:20" s="148" customFormat="1" ht="16.5" customHeight="1">
      <c r="A37" s="196" t="s">
        <v>12</v>
      </c>
      <c r="B37" s="335">
        <v>1077</v>
      </c>
      <c r="C37" s="322">
        <v>0</v>
      </c>
      <c r="D37" s="145">
        <v>1077</v>
      </c>
      <c r="E37" s="145">
        <v>0</v>
      </c>
      <c r="F37" s="145">
        <v>0</v>
      </c>
      <c r="G37" s="145">
        <v>0</v>
      </c>
      <c r="H37" s="145">
        <v>0</v>
      </c>
      <c r="I37" s="145">
        <v>8</v>
      </c>
      <c r="J37" s="145">
        <v>0</v>
      </c>
      <c r="K37" s="146">
        <v>3</v>
      </c>
      <c r="L37" s="196" t="s">
        <v>12</v>
      </c>
      <c r="M37" s="147">
        <v>0</v>
      </c>
      <c r="N37" s="145">
        <v>13</v>
      </c>
      <c r="O37" s="145">
        <v>0</v>
      </c>
      <c r="P37" s="145">
        <v>28</v>
      </c>
      <c r="Q37" s="145">
        <v>52</v>
      </c>
      <c r="R37" s="145">
        <v>885</v>
      </c>
      <c r="S37" s="145">
        <v>21</v>
      </c>
      <c r="T37" s="146">
        <v>1302</v>
      </c>
    </row>
    <row r="38" spans="1:20" s="148" customFormat="1" ht="16.5" customHeight="1">
      <c r="A38" s="196" t="s">
        <v>13</v>
      </c>
      <c r="B38" s="335">
        <v>3858</v>
      </c>
      <c r="C38" s="322">
        <v>0</v>
      </c>
      <c r="D38" s="145">
        <v>3858</v>
      </c>
      <c r="E38" s="145">
        <v>0</v>
      </c>
      <c r="F38" s="145">
        <v>0</v>
      </c>
      <c r="G38" s="145">
        <v>0</v>
      </c>
      <c r="H38" s="145">
        <v>1</v>
      </c>
      <c r="I38" s="145">
        <v>14</v>
      </c>
      <c r="J38" s="145">
        <v>3</v>
      </c>
      <c r="K38" s="146">
        <v>7</v>
      </c>
      <c r="L38" s="196" t="s">
        <v>13</v>
      </c>
      <c r="M38" s="147">
        <v>2</v>
      </c>
      <c r="N38" s="145">
        <v>31</v>
      </c>
      <c r="O38" s="145">
        <v>1</v>
      </c>
      <c r="P38" s="145">
        <v>109</v>
      </c>
      <c r="Q38" s="145">
        <v>168</v>
      </c>
      <c r="R38" s="145">
        <v>3286</v>
      </c>
      <c r="S38" s="145">
        <v>167</v>
      </c>
      <c r="T38" s="146">
        <v>5244</v>
      </c>
    </row>
    <row r="39" spans="1:20" s="148" customFormat="1" ht="16.5" customHeight="1">
      <c r="A39" s="196" t="s">
        <v>14</v>
      </c>
      <c r="B39" s="335">
        <v>1806</v>
      </c>
      <c r="C39" s="322">
        <v>0</v>
      </c>
      <c r="D39" s="145">
        <v>1806</v>
      </c>
      <c r="E39" s="145">
        <v>0</v>
      </c>
      <c r="F39" s="145">
        <v>0</v>
      </c>
      <c r="G39" s="145">
        <v>0</v>
      </c>
      <c r="H39" s="145">
        <v>0</v>
      </c>
      <c r="I39" s="145">
        <v>14</v>
      </c>
      <c r="J39" s="145">
        <v>0</v>
      </c>
      <c r="K39" s="146">
        <v>4</v>
      </c>
      <c r="L39" s="196" t="s">
        <v>14</v>
      </c>
      <c r="M39" s="147">
        <v>1</v>
      </c>
      <c r="N39" s="145">
        <v>17</v>
      </c>
      <c r="O39" s="145">
        <v>0</v>
      </c>
      <c r="P39" s="145">
        <v>35</v>
      </c>
      <c r="Q39" s="145">
        <v>71</v>
      </c>
      <c r="R39" s="145">
        <v>1566</v>
      </c>
      <c r="S39" s="145">
        <v>71</v>
      </c>
      <c r="T39" s="146">
        <v>1935</v>
      </c>
    </row>
    <row r="40" spans="1:20" s="148" customFormat="1" ht="16.5" customHeight="1">
      <c r="A40" s="196" t="s">
        <v>15</v>
      </c>
      <c r="B40" s="335">
        <v>2419</v>
      </c>
      <c r="C40" s="322">
        <v>0</v>
      </c>
      <c r="D40" s="145">
        <v>2419</v>
      </c>
      <c r="E40" s="145">
        <v>0</v>
      </c>
      <c r="F40" s="145">
        <v>0</v>
      </c>
      <c r="G40" s="145">
        <v>0</v>
      </c>
      <c r="H40" s="145">
        <v>0</v>
      </c>
      <c r="I40" s="145">
        <v>9</v>
      </c>
      <c r="J40" s="145">
        <v>1</v>
      </c>
      <c r="K40" s="146">
        <v>6</v>
      </c>
      <c r="L40" s="196" t="s">
        <v>15</v>
      </c>
      <c r="M40" s="147">
        <v>2</v>
      </c>
      <c r="N40" s="145">
        <v>21</v>
      </c>
      <c r="O40" s="145">
        <v>1</v>
      </c>
      <c r="P40" s="145">
        <v>68</v>
      </c>
      <c r="Q40" s="145">
        <v>108</v>
      </c>
      <c r="R40" s="145">
        <v>2041</v>
      </c>
      <c r="S40" s="145">
        <v>106</v>
      </c>
      <c r="T40" s="146">
        <v>3046</v>
      </c>
    </row>
    <row r="41" spans="1:20" s="148" customFormat="1" ht="16.5" customHeight="1">
      <c r="A41" s="197" t="s">
        <v>49</v>
      </c>
      <c r="B41" s="335">
        <v>6964</v>
      </c>
      <c r="C41" s="322">
        <v>0</v>
      </c>
      <c r="D41" s="145">
        <v>6964</v>
      </c>
      <c r="E41" s="153">
        <v>0</v>
      </c>
      <c r="F41" s="153">
        <v>0</v>
      </c>
      <c r="G41" s="153">
        <v>1</v>
      </c>
      <c r="H41" s="153">
        <v>0</v>
      </c>
      <c r="I41" s="153">
        <v>23</v>
      </c>
      <c r="J41" s="153">
        <v>0</v>
      </c>
      <c r="K41" s="156">
        <v>14</v>
      </c>
      <c r="L41" s="197" t="s">
        <v>49</v>
      </c>
      <c r="M41" s="157">
        <v>1</v>
      </c>
      <c r="N41" s="153">
        <v>40</v>
      </c>
      <c r="O41" s="153">
        <v>2</v>
      </c>
      <c r="P41" s="153">
        <v>226</v>
      </c>
      <c r="Q41" s="145">
        <v>307</v>
      </c>
      <c r="R41" s="153">
        <v>6058</v>
      </c>
      <c r="S41" s="153">
        <v>291</v>
      </c>
      <c r="T41" s="156">
        <v>8514</v>
      </c>
    </row>
    <row r="42" spans="1:20" s="148" customFormat="1" ht="16.5" customHeight="1">
      <c r="A42" s="203" t="s">
        <v>16</v>
      </c>
      <c r="B42" s="336">
        <v>5170</v>
      </c>
      <c r="C42" s="323">
        <v>0</v>
      </c>
      <c r="D42" s="145">
        <v>5170</v>
      </c>
      <c r="E42" s="153">
        <v>0</v>
      </c>
      <c r="F42" s="153">
        <v>0</v>
      </c>
      <c r="G42" s="153">
        <v>1</v>
      </c>
      <c r="H42" s="153">
        <v>0</v>
      </c>
      <c r="I42" s="153">
        <v>10</v>
      </c>
      <c r="J42" s="153">
        <v>2</v>
      </c>
      <c r="K42" s="156">
        <v>7</v>
      </c>
      <c r="L42" s="203" t="s">
        <v>16</v>
      </c>
      <c r="M42" s="157">
        <v>4</v>
      </c>
      <c r="N42" s="153">
        <v>58</v>
      </c>
      <c r="O42" s="153">
        <v>1</v>
      </c>
      <c r="P42" s="153">
        <v>174</v>
      </c>
      <c r="Q42" s="145">
        <v>257</v>
      </c>
      <c r="R42" s="153">
        <v>4398</v>
      </c>
      <c r="S42" s="153">
        <v>245</v>
      </c>
      <c r="T42" s="156">
        <v>6965</v>
      </c>
    </row>
    <row r="43" spans="1:20" s="148" customFormat="1" ht="16.5" customHeight="1">
      <c r="A43" s="199" t="s">
        <v>50</v>
      </c>
      <c r="B43" s="82">
        <f>SUM(B24:B42)</f>
        <v>101220</v>
      </c>
      <c r="C43" s="83">
        <f aca="true" t="shared" si="1" ref="C43:T43">SUM(C24:C42)</f>
        <v>0</v>
      </c>
      <c r="D43" s="83">
        <f>SUM(D24:D42)</f>
        <v>101220</v>
      </c>
      <c r="E43" s="83">
        <f t="shared" si="1"/>
        <v>0</v>
      </c>
      <c r="F43" s="83">
        <f t="shared" si="1"/>
        <v>0</v>
      </c>
      <c r="G43" s="83">
        <f t="shared" si="1"/>
        <v>30</v>
      </c>
      <c r="H43" s="83">
        <f t="shared" si="1"/>
        <v>18</v>
      </c>
      <c r="I43" s="83">
        <f t="shared" si="1"/>
        <v>405</v>
      </c>
      <c r="J43" s="83">
        <f t="shared" si="1"/>
        <v>30</v>
      </c>
      <c r="K43" s="84">
        <f t="shared" si="1"/>
        <v>292</v>
      </c>
      <c r="L43" s="199" t="s">
        <v>50</v>
      </c>
      <c r="M43" s="85">
        <f t="shared" si="1"/>
        <v>82</v>
      </c>
      <c r="N43" s="83">
        <f t="shared" si="1"/>
        <v>1003</v>
      </c>
      <c r="O43" s="83">
        <f t="shared" si="1"/>
        <v>21</v>
      </c>
      <c r="P43" s="83">
        <f>SUM(P24:P42)</f>
        <v>3392</v>
      </c>
      <c r="Q43" s="83">
        <f t="shared" si="1"/>
        <v>5273</v>
      </c>
      <c r="R43" s="83">
        <f t="shared" si="1"/>
        <v>87993</v>
      </c>
      <c r="S43" s="83">
        <f t="shared" si="1"/>
        <v>5162</v>
      </c>
      <c r="T43" s="84">
        <f t="shared" si="1"/>
        <v>105990</v>
      </c>
    </row>
    <row r="44" spans="1:20" s="148" customFormat="1" ht="16.5" customHeight="1">
      <c r="A44" s="199" t="s">
        <v>51</v>
      </c>
      <c r="B44" s="110">
        <f>B23+B43</f>
        <v>601431</v>
      </c>
      <c r="C44" s="83">
        <f aca="true" t="shared" si="2" ref="C44:T44">C23+C43</f>
        <v>211</v>
      </c>
      <c r="D44" s="83">
        <f>D23+D43</f>
        <v>601642</v>
      </c>
      <c r="E44" s="83">
        <f t="shared" si="2"/>
        <v>0</v>
      </c>
      <c r="F44" s="83">
        <f t="shared" si="2"/>
        <v>0</v>
      </c>
      <c r="G44" s="83">
        <f t="shared" si="2"/>
        <v>199</v>
      </c>
      <c r="H44" s="83">
        <f t="shared" si="2"/>
        <v>95</v>
      </c>
      <c r="I44" s="83">
        <f t="shared" si="2"/>
        <v>2345</v>
      </c>
      <c r="J44" s="83">
        <f t="shared" si="2"/>
        <v>209</v>
      </c>
      <c r="K44" s="84">
        <f t="shared" si="2"/>
        <v>1727</v>
      </c>
      <c r="L44" s="199" t="s">
        <v>51</v>
      </c>
      <c r="M44" s="85">
        <f>M23+M43</f>
        <v>528</v>
      </c>
      <c r="N44" s="83">
        <f t="shared" si="2"/>
        <v>6082</v>
      </c>
      <c r="O44" s="83">
        <f t="shared" si="2"/>
        <v>192</v>
      </c>
      <c r="P44" s="83">
        <f t="shared" si="2"/>
        <v>21029</v>
      </c>
      <c r="Q44" s="83">
        <f t="shared" si="2"/>
        <v>32406</v>
      </c>
      <c r="R44" s="83">
        <f t="shared" si="2"/>
        <v>539402</v>
      </c>
      <c r="S44" s="83">
        <f t="shared" si="2"/>
        <v>30966</v>
      </c>
      <c r="T44" s="84">
        <f t="shared" si="2"/>
        <v>546401</v>
      </c>
    </row>
    <row r="45" spans="1:20" s="148" customFormat="1" ht="16.5" customHeight="1">
      <c r="A45" s="199" t="s">
        <v>52</v>
      </c>
      <c r="B45" s="82">
        <v>606390</v>
      </c>
      <c r="C45" s="83">
        <v>282</v>
      </c>
      <c r="D45" s="83">
        <v>606672</v>
      </c>
      <c r="E45" s="83">
        <v>0</v>
      </c>
      <c r="F45" s="83">
        <v>0</v>
      </c>
      <c r="G45" s="83">
        <v>196</v>
      </c>
      <c r="H45" s="83">
        <v>96</v>
      </c>
      <c r="I45" s="83">
        <v>2430</v>
      </c>
      <c r="J45" s="83">
        <v>214</v>
      </c>
      <c r="K45" s="84">
        <v>1745</v>
      </c>
      <c r="L45" s="199" t="s">
        <v>52</v>
      </c>
      <c r="M45" s="85">
        <v>550</v>
      </c>
      <c r="N45" s="83">
        <v>6123</v>
      </c>
      <c r="O45" s="83">
        <v>197</v>
      </c>
      <c r="P45" s="83">
        <v>20896</v>
      </c>
      <c r="Q45" s="83">
        <v>32447</v>
      </c>
      <c r="R45" s="83">
        <v>543952</v>
      </c>
      <c r="S45" s="83">
        <v>30986</v>
      </c>
      <c r="T45" s="84">
        <v>544403</v>
      </c>
    </row>
    <row r="49" spans="6:18" ht="10.5" customHeight="1">
      <c r="F49" s="207"/>
      <c r="Q49" s="208"/>
      <c r="R49" s="207"/>
    </row>
    <row r="51" spans="1:12" ht="10.5" customHeight="1">
      <c r="A51" s="182" t="s">
        <v>500</v>
      </c>
      <c r="L51" s="182" t="s">
        <v>500</v>
      </c>
    </row>
    <row r="52" spans="1:20" s="389" customFormat="1" ht="10.5" customHeight="1">
      <c r="A52" s="390" t="s">
        <v>501</v>
      </c>
      <c r="B52" s="389" t="s">
        <v>503</v>
      </c>
      <c r="C52" s="389" t="s">
        <v>504</v>
      </c>
      <c r="D52" s="389" t="s">
        <v>505</v>
      </c>
      <c r="E52" s="389" t="s">
        <v>506</v>
      </c>
      <c r="F52" s="389" t="s">
        <v>507</v>
      </c>
      <c r="G52" s="389" t="s">
        <v>508</v>
      </c>
      <c r="H52" s="389" t="s">
        <v>509</v>
      </c>
      <c r="I52" s="389" t="s">
        <v>510</v>
      </c>
      <c r="J52" s="389" t="s">
        <v>511</v>
      </c>
      <c r="K52" s="389" t="s">
        <v>512</v>
      </c>
      <c r="L52" s="390" t="s">
        <v>501</v>
      </c>
      <c r="M52" s="389" t="s">
        <v>513</v>
      </c>
      <c r="N52" s="389" t="s">
        <v>514</v>
      </c>
      <c r="O52" s="389" t="s">
        <v>515</v>
      </c>
      <c r="P52" s="389" t="s">
        <v>516</v>
      </c>
      <c r="Q52" s="389" t="s">
        <v>517</v>
      </c>
      <c r="R52" s="389" t="s">
        <v>518</v>
      </c>
      <c r="S52" s="389" t="s">
        <v>519</v>
      </c>
      <c r="T52" s="389" t="s">
        <v>520</v>
      </c>
    </row>
    <row r="53" spans="1:12" ht="10.5" customHeight="1">
      <c r="A53" s="182" t="s">
        <v>502</v>
      </c>
      <c r="L53" s="182" t="s">
        <v>502</v>
      </c>
    </row>
    <row r="56" spans="1:20" s="148" customFormat="1" ht="16.5" customHeight="1">
      <c r="A56" s="199" t="s">
        <v>52</v>
      </c>
      <c r="B56" s="82">
        <f>B44</f>
        <v>601431</v>
      </c>
      <c r="C56" s="83">
        <f aca="true" t="shared" si="3" ref="C56:K56">C44</f>
        <v>211</v>
      </c>
      <c r="D56" s="83">
        <f t="shared" si="3"/>
        <v>601642</v>
      </c>
      <c r="E56" s="83">
        <f t="shared" si="3"/>
        <v>0</v>
      </c>
      <c r="F56" s="83">
        <f t="shared" si="3"/>
        <v>0</v>
      </c>
      <c r="G56" s="83">
        <f t="shared" si="3"/>
        <v>199</v>
      </c>
      <c r="H56" s="83">
        <f t="shared" si="3"/>
        <v>95</v>
      </c>
      <c r="I56" s="83">
        <f t="shared" si="3"/>
        <v>2345</v>
      </c>
      <c r="J56" s="83">
        <f t="shared" si="3"/>
        <v>209</v>
      </c>
      <c r="K56" s="84">
        <f t="shared" si="3"/>
        <v>1727</v>
      </c>
      <c r="L56" s="199" t="s">
        <v>52</v>
      </c>
      <c r="M56" s="85">
        <f>M44</f>
        <v>528</v>
      </c>
      <c r="N56" s="83">
        <f aca="true" t="shared" si="4" ref="N56:T56">N44</f>
        <v>6082</v>
      </c>
      <c r="O56" s="83">
        <f t="shared" si="4"/>
        <v>192</v>
      </c>
      <c r="P56" s="83">
        <f t="shared" si="4"/>
        <v>21029</v>
      </c>
      <c r="Q56" s="83">
        <f t="shared" si="4"/>
        <v>32406</v>
      </c>
      <c r="R56" s="83">
        <f t="shared" si="4"/>
        <v>539402</v>
      </c>
      <c r="S56" s="83">
        <f t="shared" si="4"/>
        <v>30966</v>
      </c>
      <c r="T56" s="84">
        <f t="shared" si="4"/>
        <v>546401</v>
      </c>
    </row>
    <row r="58" ht="10.5" customHeight="1" hidden="1">
      <c r="A58" s="569" t="s">
        <v>618</v>
      </c>
    </row>
  </sheetData>
  <sheetProtection/>
  <mergeCells count="21">
    <mergeCell ref="S4:S8"/>
    <mergeCell ref="T4:T8"/>
    <mergeCell ref="R4:R8"/>
    <mergeCell ref="M4:Q4"/>
    <mergeCell ref="O5:O8"/>
    <mergeCell ref="P5:P8"/>
    <mergeCell ref="Q5:Q8"/>
    <mergeCell ref="N5:N8"/>
    <mergeCell ref="M5:M8"/>
    <mergeCell ref="B5:D5"/>
    <mergeCell ref="E5:F6"/>
    <mergeCell ref="B4:F4"/>
    <mergeCell ref="B6:B8"/>
    <mergeCell ref="C6:C8"/>
    <mergeCell ref="D6:D8"/>
    <mergeCell ref="G4:K4"/>
    <mergeCell ref="G5:G8"/>
    <mergeCell ref="H5:H8"/>
    <mergeCell ref="I5:I8"/>
    <mergeCell ref="J5:J8"/>
    <mergeCell ref="K5:K8"/>
  </mergeCells>
  <printOptions/>
  <pageMargins left="0.5905511811023623" right="0.3937007874015748" top="0.5905511811023623" bottom="0.3937007874015748" header="0.5118110236220472" footer="0.31496062992125984"/>
  <pageSetup firstPageNumber="38" useFirstPageNumber="1" horizontalDpi="600" verticalDpi="600" orientation="portrait" paperSize="9" scale="98" r:id="rId2"/>
  <headerFooter alignWithMargins="0">
    <oddFooter xml:space="preserve">&amp;C&amp;P </oddFooter>
  </headerFooter>
  <colBreaks count="1" manualBreakCount="1">
    <brk id="11" max="48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50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H36" sqref="H36"/>
      <selection pane="topRight" activeCell="H36" sqref="H36"/>
      <selection pane="bottomLeft" activeCell="H36" sqref="H36"/>
      <selection pane="bottomRight" activeCell="G46" sqref="G46"/>
    </sheetView>
  </sheetViews>
  <sheetFormatPr defaultColWidth="8.875" defaultRowHeight="10.5" customHeight="1"/>
  <cols>
    <col min="1" max="1" width="10.875" style="3" customWidth="1"/>
    <col min="2" max="7" width="13.875" style="3" customWidth="1"/>
    <col min="8" max="16384" width="8.875" style="3" customWidth="1"/>
  </cols>
  <sheetData>
    <row r="1" s="44" customFormat="1" ht="15" customHeight="1">
      <c r="A1" s="540" t="str">
        <f>'設定用'!A21</f>
        <v>第17表　工場誘致条例等に基づく地方税の課税免除・不均一課税に伴う減収補てん額の状況</v>
      </c>
    </row>
    <row r="3" s="44" customFormat="1" ht="15" customHeight="1">
      <c r="G3" s="541" t="s">
        <v>325</v>
      </c>
    </row>
    <row r="4" spans="1:7" s="44" customFormat="1" ht="15" customHeight="1">
      <c r="A4" s="60" t="s">
        <v>95</v>
      </c>
      <c r="B4" s="936" t="s">
        <v>762</v>
      </c>
      <c r="C4" s="937"/>
      <c r="D4" s="937"/>
      <c r="E4" s="937"/>
      <c r="F4" s="937"/>
      <c r="G4" s="938"/>
    </row>
    <row r="5" spans="1:7" s="44" customFormat="1" ht="15" customHeight="1">
      <c r="A5" s="61"/>
      <c r="B5" s="939" t="s">
        <v>326</v>
      </c>
      <c r="C5" s="879"/>
      <c r="D5" s="879" t="s">
        <v>327</v>
      </c>
      <c r="E5" s="879" t="s">
        <v>328</v>
      </c>
      <c r="F5" s="879" t="s">
        <v>329</v>
      </c>
      <c r="G5" s="875" t="s">
        <v>330</v>
      </c>
    </row>
    <row r="6" spans="1:7" s="44" customFormat="1" ht="15" customHeight="1">
      <c r="A6" s="61"/>
      <c r="B6" s="939"/>
      <c r="C6" s="879"/>
      <c r="D6" s="879"/>
      <c r="E6" s="879"/>
      <c r="F6" s="879"/>
      <c r="G6" s="875"/>
    </row>
    <row r="7" spans="1:7" s="44" customFormat="1" ht="15" customHeight="1">
      <c r="A7" s="61"/>
      <c r="B7" s="939" t="s">
        <v>331</v>
      </c>
      <c r="C7" s="879" t="s">
        <v>332</v>
      </c>
      <c r="D7" s="879"/>
      <c r="E7" s="879"/>
      <c r="F7" s="879"/>
      <c r="G7" s="875"/>
    </row>
    <row r="8" spans="1:7" s="44" customFormat="1" ht="15" customHeight="1">
      <c r="A8" s="62" t="s">
        <v>108</v>
      </c>
      <c r="B8" s="940"/>
      <c r="C8" s="880"/>
      <c r="D8" s="880"/>
      <c r="E8" s="880"/>
      <c r="F8" s="880"/>
      <c r="G8" s="876"/>
    </row>
    <row r="9" spans="1:7" s="44" customFormat="1" ht="16.5" customHeight="1">
      <c r="A9" s="45" t="s">
        <v>53</v>
      </c>
      <c r="B9" s="610"/>
      <c r="C9" s="611"/>
      <c r="D9" s="611"/>
      <c r="E9" s="611"/>
      <c r="F9" s="484"/>
      <c r="G9" s="485"/>
    </row>
    <row r="10" spans="1:7" s="44" customFormat="1" ht="16.5" customHeight="1">
      <c r="A10" s="46" t="s">
        <v>54</v>
      </c>
      <c r="B10" s="599"/>
      <c r="C10" s="600"/>
      <c r="D10" s="600"/>
      <c r="E10" s="600"/>
      <c r="F10" s="486"/>
      <c r="G10" s="485"/>
    </row>
    <row r="11" spans="1:7" s="44" customFormat="1" ht="16.5" customHeight="1">
      <c r="A11" s="46" t="s">
        <v>55</v>
      </c>
      <c r="B11" s="599"/>
      <c r="C11" s="600"/>
      <c r="D11" s="600"/>
      <c r="E11" s="600"/>
      <c r="F11" s="486"/>
      <c r="G11" s="485"/>
    </row>
    <row r="12" spans="1:7" s="44" customFormat="1" ht="16.5" customHeight="1">
      <c r="A12" s="46" t="s">
        <v>56</v>
      </c>
      <c r="B12" s="599"/>
      <c r="C12" s="600"/>
      <c r="D12" s="600">
        <v>4004</v>
      </c>
      <c r="E12" s="600"/>
      <c r="F12" s="486"/>
      <c r="G12" s="485">
        <f>D12</f>
        <v>4004</v>
      </c>
    </row>
    <row r="13" spans="1:7" s="44" customFormat="1" ht="16.5" customHeight="1">
      <c r="A13" s="46" t="s">
        <v>57</v>
      </c>
      <c r="B13" s="599"/>
      <c r="C13" s="600"/>
      <c r="D13" s="600"/>
      <c r="E13" s="600"/>
      <c r="F13" s="486"/>
      <c r="G13" s="485"/>
    </row>
    <row r="14" spans="1:7" s="44" customFormat="1" ht="16.5" customHeight="1">
      <c r="A14" s="46" t="s">
        <v>58</v>
      </c>
      <c r="B14" s="599"/>
      <c r="C14" s="600"/>
      <c r="D14" s="600"/>
      <c r="E14" s="600"/>
      <c r="F14" s="486"/>
      <c r="G14" s="485"/>
    </row>
    <row r="15" spans="1:7" s="44" customFormat="1" ht="16.5" customHeight="1">
      <c r="A15" s="46" t="s">
        <v>59</v>
      </c>
      <c r="B15" s="599"/>
      <c r="C15" s="600"/>
      <c r="D15" s="600"/>
      <c r="E15" s="600"/>
      <c r="F15" s="486"/>
      <c r="G15" s="485"/>
    </row>
    <row r="16" spans="1:7" s="44" customFormat="1" ht="16.5" customHeight="1">
      <c r="A16" s="46" t="s">
        <v>60</v>
      </c>
      <c r="B16" s="599"/>
      <c r="C16" s="600"/>
      <c r="D16" s="600">
        <v>9239</v>
      </c>
      <c r="E16" s="600"/>
      <c r="F16" s="486"/>
      <c r="G16" s="485">
        <f>D16</f>
        <v>9239</v>
      </c>
    </row>
    <row r="17" spans="1:7" s="44" customFormat="1" ht="16.5" customHeight="1">
      <c r="A17" s="46" t="s">
        <v>61</v>
      </c>
      <c r="B17" s="599"/>
      <c r="C17" s="600"/>
      <c r="D17" s="600"/>
      <c r="E17" s="600"/>
      <c r="F17" s="486"/>
      <c r="G17" s="485"/>
    </row>
    <row r="18" spans="1:7" s="44" customFormat="1" ht="16.5" customHeight="1">
      <c r="A18" s="46" t="s">
        <v>62</v>
      </c>
      <c r="B18" s="599"/>
      <c r="C18" s="600"/>
      <c r="D18" s="600">
        <v>234</v>
      </c>
      <c r="E18" s="600"/>
      <c r="F18" s="486"/>
      <c r="G18" s="485">
        <f>D18</f>
        <v>234</v>
      </c>
    </row>
    <row r="19" spans="1:7" s="44" customFormat="1" ht="16.5" customHeight="1">
      <c r="A19" s="52" t="s">
        <v>63</v>
      </c>
      <c r="B19" s="612"/>
      <c r="C19" s="613"/>
      <c r="D19" s="613"/>
      <c r="E19" s="613"/>
      <c r="F19" s="487"/>
      <c r="G19" s="485"/>
    </row>
    <row r="20" spans="1:7" s="44" customFormat="1" ht="16.5" customHeight="1">
      <c r="A20" s="46" t="s">
        <v>69</v>
      </c>
      <c r="B20" s="599"/>
      <c r="C20" s="600"/>
      <c r="D20" s="600">
        <v>6099</v>
      </c>
      <c r="E20" s="600"/>
      <c r="F20" s="486"/>
      <c r="G20" s="485">
        <f>D20</f>
        <v>6099</v>
      </c>
    </row>
    <row r="21" spans="1:7" s="44" customFormat="1" ht="16.5" customHeight="1">
      <c r="A21" s="46" t="s">
        <v>375</v>
      </c>
      <c r="B21" s="612"/>
      <c r="C21" s="613"/>
      <c r="D21" s="613">
        <v>5141</v>
      </c>
      <c r="E21" s="613"/>
      <c r="F21" s="486"/>
      <c r="G21" s="485">
        <f>D21</f>
        <v>5141</v>
      </c>
    </row>
    <row r="22" spans="1:7" s="44" customFormat="1" ht="16.5" customHeight="1">
      <c r="A22" s="47" t="s">
        <v>351</v>
      </c>
      <c r="B22" s="635"/>
      <c r="C22" s="636"/>
      <c r="D22" s="636"/>
      <c r="E22" s="636"/>
      <c r="F22" s="487"/>
      <c r="G22" s="485"/>
    </row>
    <row r="23" spans="1:7" s="44" customFormat="1" ht="16.5" customHeight="1">
      <c r="A23" s="48" t="s">
        <v>278</v>
      </c>
      <c r="B23" s="50">
        <f aca="true" t="shared" si="0" ref="B23:G23">SUM(B9:B22)</f>
        <v>0</v>
      </c>
      <c r="C23" s="50">
        <f t="shared" si="0"/>
        <v>0</v>
      </c>
      <c r="D23" s="50">
        <f t="shared" si="0"/>
        <v>24717</v>
      </c>
      <c r="E23" s="50">
        <f t="shared" si="0"/>
        <v>0</v>
      </c>
      <c r="F23" s="50">
        <f t="shared" si="0"/>
        <v>0</v>
      </c>
      <c r="G23" s="51">
        <f t="shared" si="0"/>
        <v>24717</v>
      </c>
    </row>
    <row r="24" spans="1:7" s="44" customFormat="1" ht="16.5" customHeight="1">
      <c r="A24" s="45" t="s">
        <v>0</v>
      </c>
      <c r="B24" s="610"/>
      <c r="C24" s="611"/>
      <c r="D24" s="611"/>
      <c r="E24" s="611"/>
      <c r="F24" s="484"/>
      <c r="G24" s="485"/>
    </row>
    <row r="25" spans="1:7" s="44" customFormat="1" ht="16.5" customHeight="1">
      <c r="A25" s="46" t="s">
        <v>1</v>
      </c>
      <c r="B25" s="599"/>
      <c r="C25" s="600"/>
      <c r="D25" s="600">
        <v>2980</v>
      </c>
      <c r="E25" s="600"/>
      <c r="F25" s="486"/>
      <c r="G25" s="485">
        <f>D25</f>
        <v>2980</v>
      </c>
    </row>
    <row r="26" spans="1:7" s="44" customFormat="1" ht="16.5" customHeight="1">
      <c r="A26" s="46" t="s">
        <v>2</v>
      </c>
      <c r="B26" s="599"/>
      <c r="C26" s="600"/>
      <c r="D26" s="600"/>
      <c r="E26" s="600"/>
      <c r="F26" s="486"/>
      <c r="G26" s="485"/>
    </row>
    <row r="27" spans="1:7" s="44" customFormat="1" ht="16.5" customHeight="1">
      <c r="A27" s="46" t="s">
        <v>4</v>
      </c>
      <c r="B27" s="599"/>
      <c r="C27" s="600"/>
      <c r="D27" s="600"/>
      <c r="E27" s="600"/>
      <c r="F27" s="486"/>
      <c r="G27" s="485"/>
    </row>
    <row r="28" spans="1:7" s="44" customFormat="1" ht="16.5" customHeight="1">
      <c r="A28" s="46" t="s">
        <v>5</v>
      </c>
      <c r="B28" s="599"/>
      <c r="C28" s="600"/>
      <c r="D28" s="600"/>
      <c r="E28" s="600"/>
      <c r="F28" s="486"/>
      <c r="G28" s="485"/>
    </row>
    <row r="29" spans="1:7" s="44" customFormat="1" ht="16.5" customHeight="1">
      <c r="A29" s="46" t="s">
        <v>48</v>
      </c>
      <c r="B29" s="599"/>
      <c r="C29" s="600"/>
      <c r="D29" s="600"/>
      <c r="E29" s="600"/>
      <c r="F29" s="486"/>
      <c r="G29" s="485"/>
    </row>
    <row r="30" spans="1:7" s="44" customFormat="1" ht="16.5" customHeight="1">
      <c r="A30" s="46" t="s">
        <v>398</v>
      </c>
      <c r="B30" s="599"/>
      <c r="C30" s="600"/>
      <c r="D30" s="600"/>
      <c r="E30" s="600"/>
      <c r="F30" s="486"/>
      <c r="G30" s="485"/>
    </row>
    <row r="31" spans="1:7" s="44" customFormat="1" ht="16.5" customHeight="1">
      <c r="A31" s="46" t="s">
        <v>6</v>
      </c>
      <c r="B31" s="599"/>
      <c r="C31" s="600"/>
      <c r="D31" s="600">
        <v>4902</v>
      </c>
      <c r="E31" s="600"/>
      <c r="F31" s="486"/>
      <c r="G31" s="485">
        <f>D31</f>
        <v>4902</v>
      </c>
    </row>
    <row r="32" spans="1:7" s="44" customFormat="1" ht="16.5" customHeight="1">
      <c r="A32" s="46" t="s">
        <v>7</v>
      </c>
      <c r="B32" s="599"/>
      <c r="C32" s="600"/>
      <c r="D32" s="600">
        <v>3117</v>
      </c>
      <c r="E32" s="600"/>
      <c r="F32" s="486"/>
      <c r="G32" s="485">
        <f>D32</f>
        <v>3117</v>
      </c>
    </row>
    <row r="33" spans="1:7" s="44" customFormat="1" ht="16.5" customHeight="1">
      <c r="A33" s="46" t="s">
        <v>8</v>
      </c>
      <c r="B33" s="599"/>
      <c r="C33" s="600"/>
      <c r="D33" s="600"/>
      <c r="E33" s="600"/>
      <c r="F33" s="486"/>
      <c r="G33" s="485"/>
    </row>
    <row r="34" spans="1:7" s="44" customFormat="1" ht="16.5" customHeight="1">
      <c r="A34" s="46" t="s">
        <v>144</v>
      </c>
      <c r="B34" s="599"/>
      <c r="C34" s="600"/>
      <c r="D34" s="600"/>
      <c r="E34" s="600"/>
      <c r="F34" s="486"/>
      <c r="G34" s="485"/>
    </row>
    <row r="35" spans="1:7" s="44" customFormat="1" ht="16.5" customHeight="1">
      <c r="A35" s="46" t="s">
        <v>10</v>
      </c>
      <c r="B35" s="599"/>
      <c r="C35" s="600"/>
      <c r="D35" s="600"/>
      <c r="E35" s="600"/>
      <c r="F35" s="486"/>
      <c r="G35" s="485"/>
    </row>
    <row r="36" spans="1:7" s="44" customFormat="1" ht="16.5" customHeight="1">
      <c r="A36" s="46" t="s">
        <v>11</v>
      </c>
      <c r="B36" s="599"/>
      <c r="C36" s="600"/>
      <c r="D36" s="600"/>
      <c r="E36" s="600"/>
      <c r="F36" s="486"/>
      <c r="G36" s="485"/>
    </row>
    <row r="37" spans="1:7" s="44" customFormat="1" ht="16.5" customHeight="1">
      <c r="A37" s="46" t="s">
        <v>12</v>
      </c>
      <c r="B37" s="599"/>
      <c r="C37" s="600"/>
      <c r="D37" s="600"/>
      <c r="E37" s="600"/>
      <c r="F37" s="486"/>
      <c r="G37" s="485"/>
    </row>
    <row r="38" spans="1:7" s="44" customFormat="1" ht="16.5" customHeight="1">
      <c r="A38" s="46" t="s">
        <v>13</v>
      </c>
      <c r="B38" s="599"/>
      <c r="C38" s="600"/>
      <c r="D38" s="600"/>
      <c r="E38" s="600"/>
      <c r="F38" s="486"/>
      <c r="G38" s="485"/>
    </row>
    <row r="39" spans="1:7" s="44" customFormat="1" ht="16.5" customHeight="1">
      <c r="A39" s="46" t="s">
        <v>14</v>
      </c>
      <c r="B39" s="599"/>
      <c r="C39" s="600"/>
      <c r="D39" s="600"/>
      <c r="E39" s="600"/>
      <c r="F39" s="486"/>
      <c r="G39" s="485"/>
    </row>
    <row r="40" spans="1:7" s="44" customFormat="1" ht="16.5" customHeight="1">
      <c r="A40" s="53" t="s">
        <v>15</v>
      </c>
      <c r="B40" s="612"/>
      <c r="C40" s="613"/>
      <c r="D40" s="613"/>
      <c r="E40" s="613"/>
      <c r="F40" s="487"/>
      <c r="G40" s="485"/>
    </row>
    <row r="41" spans="1:7" s="44" customFormat="1" ht="16.5" customHeight="1">
      <c r="A41" s="53" t="s">
        <v>49</v>
      </c>
      <c r="B41" s="612"/>
      <c r="C41" s="613"/>
      <c r="D41" s="613">
        <v>1933</v>
      </c>
      <c r="E41" s="613"/>
      <c r="F41" s="487"/>
      <c r="G41" s="485">
        <f>D41</f>
        <v>1933</v>
      </c>
    </row>
    <row r="42" spans="1:7" s="44" customFormat="1" ht="16.5" customHeight="1">
      <c r="A42" s="52" t="s">
        <v>16</v>
      </c>
      <c r="B42" s="612"/>
      <c r="C42" s="613"/>
      <c r="D42" s="613"/>
      <c r="E42" s="613"/>
      <c r="F42" s="487"/>
      <c r="G42" s="485"/>
    </row>
    <row r="43" spans="1:7" s="44" customFormat="1" ht="16.5" customHeight="1">
      <c r="A43" s="48" t="s">
        <v>64</v>
      </c>
      <c r="B43" s="49">
        <f aca="true" t="shared" si="1" ref="B43:G43">SUM(B24:B42)</f>
        <v>0</v>
      </c>
      <c r="C43" s="49">
        <f t="shared" si="1"/>
        <v>0</v>
      </c>
      <c r="D43" s="49">
        <f>SUM(D24:D42)</f>
        <v>12932</v>
      </c>
      <c r="E43" s="49">
        <f t="shared" si="1"/>
        <v>0</v>
      </c>
      <c r="F43" s="49">
        <f t="shared" si="1"/>
        <v>0</v>
      </c>
      <c r="G43" s="49">
        <f t="shared" si="1"/>
        <v>12932</v>
      </c>
    </row>
    <row r="44" spans="1:7" s="44" customFormat="1" ht="16.5" customHeight="1">
      <c r="A44" s="48" t="s">
        <v>65</v>
      </c>
      <c r="B44" s="50">
        <f aca="true" t="shared" si="2" ref="B44:G44">B23+B43</f>
        <v>0</v>
      </c>
      <c r="C44" s="50">
        <f t="shared" si="2"/>
        <v>0</v>
      </c>
      <c r="D44" s="50">
        <f>D23+D43</f>
        <v>37649</v>
      </c>
      <c r="E44" s="50">
        <f t="shared" si="2"/>
        <v>0</v>
      </c>
      <c r="F44" s="50">
        <f t="shared" si="2"/>
        <v>0</v>
      </c>
      <c r="G44" s="50">
        <f t="shared" si="2"/>
        <v>37649</v>
      </c>
    </row>
    <row r="45" spans="1:7" s="44" customFormat="1" ht="16.5" customHeight="1">
      <c r="A45" s="373" t="s">
        <v>727</v>
      </c>
      <c r="B45" s="55">
        <v>0</v>
      </c>
      <c r="C45" s="56">
        <v>0</v>
      </c>
      <c r="D45" s="56">
        <v>67047</v>
      </c>
      <c r="E45" s="56">
        <v>0</v>
      </c>
      <c r="F45" s="56">
        <v>0</v>
      </c>
      <c r="G45" s="51">
        <v>67047</v>
      </c>
    </row>
    <row r="46" s="89" customFormat="1" ht="13.5" customHeight="1">
      <c r="A46" s="102" t="s">
        <v>277</v>
      </c>
    </row>
    <row r="48" ht="10.5" customHeight="1">
      <c r="A48" s="416"/>
    </row>
    <row r="49" ht="10.5" customHeight="1">
      <c r="A49" s="420"/>
    </row>
    <row r="50" ht="10.5" customHeight="1">
      <c r="A50" s="416"/>
    </row>
  </sheetData>
  <sheetProtection/>
  <mergeCells count="8">
    <mergeCell ref="E5:E8"/>
    <mergeCell ref="F5:F8"/>
    <mergeCell ref="G5:G8"/>
    <mergeCell ref="B4:G4"/>
    <mergeCell ref="B7:B8"/>
    <mergeCell ref="C7:C8"/>
    <mergeCell ref="B5:C6"/>
    <mergeCell ref="D5:D8"/>
  </mergeCells>
  <printOptions/>
  <pageMargins left="0.5905511811023623" right="0.5905511811023623" top="0.5905511811023623" bottom="0.3937007874015748" header="0.5118110236220472" footer="0.31496062992125984"/>
  <pageSetup firstPageNumber="92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I91"/>
  <sheetViews>
    <sheetView view="pageBreakPreview" zoomScaleSheetLayoutView="100" zoomScalePageLayoutView="0" workbookViewId="0" topLeftCell="A1">
      <selection activeCell="GC45" sqref="GC45"/>
    </sheetView>
  </sheetViews>
  <sheetFormatPr defaultColWidth="9.00390625" defaultRowHeight="13.5"/>
  <cols>
    <col min="1" max="1" width="10.25390625" style="1" customWidth="1"/>
    <col min="2" max="8" width="11.875" style="2" customWidth="1"/>
    <col min="9" max="9" width="10.25390625" style="1" customWidth="1"/>
    <col min="10" max="15" width="11.875" style="2" customWidth="1"/>
    <col min="16" max="16" width="23.875" style="2" hidden="1" customWidth="1"/>
    <col min="17" max="17" width="10.25390625" style="1" customWidth="1"/>
    <col min="18" max="18" width="11.875" style="2" customWidth="1"/>
    <col min="19" max="19" width="9.50390625" style="2" customWidth="1"/>
    <col min="20" max="20" width="11.125" style="2" customWidth="1"/>
    <col min="21" max="21" width="10.25390625" style="2" customWidth="1"/>
    <col min="22" max="22" width="11.25390625" style="2" customWidth="1"/>
    <col min="23" max="23" width="11.875" style="2" customWidth="1"/>
    <col min="24" max="24" width="8.875" style="2" customWidth="1"/>
    <col min="25" max="25" width="11.00390625" style="2" customWidth="1"/>
    <col min="26" max="26" width="10.25390625" style="1" customWidth="1"/>
    <col min="27" max="34" width="10.125" style="2" customWidth="1"/>
    <col min="35" max="35" width="10.25390625" style="1" customWidth="1"/>
    <col min="36" max="40" width="11.50390625" style="2" customWidth="1"/>
    <col min="41" max="42" width="11.75390625" style="1" customWidth="1"/>
    <col min="43" max="43" width="10.25390625" style="1" customWidth="1"/>
    <col min="44" max="46" width="5.50390625" style="1" customWidth="1"/>
    <col min="47" max="53" width="8.125" style="1" customWidth="1"/>
    <col min="54" max="54" width="10.125" style="1" customWidth="1"/>
    <col min="55" max="55" width="10.25390625" style="1" customWidth="1"/>
    <col min="56" max="56" width="9.25390625" style="1" customWidth="1"/>
    <col min="57" max="58" width="8.75390625" style="1" customWidth="1"/>
    <col min="59" max="59" width="9.75390625" style="1" customWidth="1"/>
    <col min="60" max="60" width="9.50390625" style="1" bestFit="1" customWidth="1"/>
    <col min="61" max="61" width="10.375" style="1" customWidth="1"/>
    <col min="62" max="62" width="10.00390625" style="1" customWidth="1"/>
    <col min="63" max="63" width="11.375" style="1" customWidth="1"/>
    <col min="64" max="64" width="10.25390625" style="1" customWidth="1"/>
    <col min="65" max="71" width="9.75390625" style="1" customWidth="1"/>
    <col min="72" max="72" width="10.25390625" style="1" customWidth="1"/>
    <col min="73" max="75" width="5.50390625" style="1" customWidth="1"/>
    <col min="76" max="82" width="8.125" style="1" customWidth="1"/>
    <col min="83" max="83" width="10.125" style="1" customWidth="1"/>
    <col min="84" max="84" width="10.25390625" style="1" customWidth="1"/>
    <col min="85" max="92" width="9.75390625" style="1" customWidth="1"/>
    <col min="93" max="93" width="10.25390625" style="1" customWidth="1"/>
    <col min="94" max="98" width="11.75390625" style="2" customWidth="1"/>
    <col min="99" max="100" width="11.75390625" style="1" customWidth="1"/>
    <col min="101" max="101" width="10.25390625" style="1" customWidth="1"/>
    <col min="102" max="104" width="5.50390625" style="1" customWidth="1"/>
    <col min="105" max="111" width="8.125" style="1" customWidth="1"/>
    <col min="112" max="112" width="10.125" style="1" customWidth="1"/>
    <col min="113" max="113" width="10.25390625" style="1" customWidth="1"/>
    <col min="114" max="116" width="8.625" style="1" customWidth="1"/>
    <col min="117" max="117" width="12.375" style="1" customWidth="1"/>
    <col min="118" max="120" width="8.625" style="1" customWidth="1"/>
    <col min="121" max="121" width="12.375" style="1" customWidth="1"/>
    <col min="122" max="122" width="10.25390625" style="1" customWidth="1"/>
    <col min="123" max="123" width="7.125" style="2" customWidth="1"/>
    <col min="124" max="124" width="7.375" style="2" customWidth="1"/>
    <col min="125" max="127" width="6.375" style="2" customWidth="1"/>
    <col min="128" max="128" width="6.50390625" style="2" customWidth="1"/>
    <col min="129" max="130" width="6.00390625" style="2" customWidth="1"/>
    <col min="131" max="131" width="5.75390625" style="2" customWidth="1"/>
    <col min="132" max="132" width="5.50390625" style="2" customWidth="1"/>
    <col min="133" max="133" width="6.125" style="2" customWidth="1"/>
    <col min="134" max="134" width="6.25390625" style="2" customWidth="1"/>
    <col min="135" max="136" width="5.50390625" style="2" customWidth="1"/>
    <col min="137" max="137" width="10.25390625" style="1" customWidth="1"/>
    <col min="138" max="139" width="20.875" style="2" customWidth="1"/>
    <col min="140" max="141" width="7.75390625" style="118" customWidth="1"/>
    <col min="142" max="145" width="7.75390625" style="2" customWidth="1"/>
    <col min="146" max="146" width="10.25390625" style="1" customWidth="1"/>
    <col min="147" max="147" width="6.125" style="2" customWidth="1"/>
    <col min="148" max="149" width="8.375" style="2" customWidth="1"/>
    <col min="150" max="150" width="4.25390625" style="2" customWidth="1"/>
    <col min="151" max="151" width="4.375" style="2" customWidth="1"/>
    <col min="152" max="159" width="5.625" style="2" customWidth="1"/>
    <col min="160" max="160" width="8.375" style="2" customWidth="1"/>
    <col min="161" max="161" width="10.25390625" style="1" customWidth="1"/>
    <col min="162" max="163" width="20.875" style="2" customWidth="1"/>
    <col min="164" max="169" width="7.75390625" style="2" customWidth="1"/>
    <col min="170" max="170" width="10.25390625" style="1" customWidth="1"/>
    <col min="171" max="171" width="6.375" style="2" customWidth="1"/>
    <col min="172" max="172" width="7.125" style="2" customWidth="1"/>
    <col min="173" max="175" width="6.375" style="2" customWidth="1"/>
    <col min="176" max="176" width="8.625" style="2" customWidth="1"/>
    <col min="177" max="177" width="6.625" style="2" customWidth="1"/>
    <col min="178" max="178" width="6.50390625" style="2" customWidth="1"/>
    <col min="179" max="179" width="6.00390625" style="2" customWidth="1"/>
    <col min="180" max="180" width="5.50390625" style="2" customWidth="1"/>
    <col min="181" max="181" width="6.25390625" style="2" customWidth="1"/>
    <col min="182" max="182" width="6.50390625" style="2" customWidth="1"/>
    <col min="183" max="184" width="5.50390625" style="2" customWidth="1"/>
    <col min="185" max="185" width="10.25390625" style="1" customWidth="1"/>
    <col min="186" max="187" width="27.625" style="2" customWidth="1"/>
    <col min="188" max="189" width="8.375" style="118" customWidth="1"/>
    <col min="190" max="191" width="8.375" style="2" customWidth="1"/>
    <col min="192" max="16384" width="9.00390625" style="2" customWidth="1"/>
  </cols>
  <sheetData>
    <row r="1" spans="1:189" s="538" customFormat="1" ht="15" customHeight="1">
      <c r="A1" s="538" t="str">
        <f>'設定用'!A22</f>
        <v>第18表　国民健康保険の加入者の状況　（令和４年３月31日現在）</v>
      </c>
      <c r="F1" s="550"/>
      <c r="AI1" s="538" t="str">
        <f>'設定用'!A23</f>
        <v>第19表　令和３年度国民健康保険税の実績等</v>
      </c>
      <c r="AJ1" s="551"/>
      <c r="AK1" s="550"/>
      <c r="DR1" s="538" t="str">
        <f>'設定用'!A24</f>
        <v>第20表　国民健康保険税の課税方法等</v>
      </c>
      <c r="EJ1" s="552"/>
      <c r="EK1" s="552"/>
      <c r="FH1" s="552"/>
      <c r="FI1" s="552"/>
      <c r="GF1" s="552"/>
      <c r="GG1" s="552"/>
    </row>
    <row r="2" spans="140:189" s="5" customFormat="1" ht="15" customHeight="1">
      <c r="EJ2" s="113"/>
      <c r="EK2" s="113"/>
      <c r="FH2" s="113"/>
      <c r="FI2" s="113"/>
      <c r="GF2" s="113"/>
      <c r="GG2" s="113"/>
    </row>
    <row r="3" spans="1:189" s="5" customFormat="1" ht="15" customHeight="1">
      <c r="A3" s="5" t="s">
        <v>596</v>
      </c>
      <c r="H3" s="549" t="s">
        <v>145</v>
      </c>
      <c r="I3" s="5" t="s">
        <v>595</v>
      </c>
      <c r="O3" s="549" t="s">
        <v>145</v>
      </c>
      <c r="P3" s="6" t="s">
        <v>145</v>
      </c>
      <c r="Q3" s="5" t="s">
        <v>598</v>
      </c>
      <c r="S3" s="6"/>
      <c r="T3" s="6"/>
      <c r="U3" s="6"/>
      <c r="V3" s="6"/>
      <c r="W3" s="6"/>
      <c r="X3" s="6"/>
      <c r="Y3" s="549" t="s">
        <v>145</v>
      </c>
      <c r="Z3" s="5" t="s">
        <v>597</v>
      </c>
      <c r="AE3" s="6"/>
      <c r="AH3" s="549" t="s">
        <v>145</v>
      </c>
      <c r="AI3" s="5" t="s">
        <v>599</v>
      </c>
      <c r="AO3" s="6"/>
      <c r="AP3" s="549" t="s">
        <v>146</v>
      </c>
      <c r="AQ3" s="5" t="s">
        <v>600</v>
      </c>
      <c r="AR3" s="377"/>
      <c r="AS3" s="377"/>
      <c r="AT3" s="377"/>
      <c r="AU3" s="377"/>
      <c r="AW3" s="6"/>
      <c r="AX3" s="6"/>
      <c r="AY3" s="6"/>
      <c r="AZ3" s="6"/>
      <c r="BA3" s="6"/>
      <c r="BB3" s="549" t="s">
        <v>147</v>
      </c>
      <c r="BC3" s="5" t="s">
        <v>600</v>
      </c>
      <c r="BD3" s="377"/>
      <c r="BE3" s="377"/>
      <c r="BF3" s="377"/>
      <c r="BG3" s="377"/>
      <c r="BI3" s="6"/>
      <c r="BJ3" s="6"/>
      <c r="BK3" s="549" t="s">
        <v>148</v>
      </c>
      <c r="BL3" s="5" t="s">
        <v>601</v>
      </c>
      <c r="BR3" s="6"/>
      <c r="BS3" s="549" t="s">
        <v>146</v>
      </c>
      <c r="BT3" s="5" t="s">
        <v>602</v>
      </c>
      <c r="BU3" s="377"/>
      <c r="BV3" s="377"/>
      <c r="BW3" s="377"/>
      <c r="BX3" s="377"/>
      <c r="BZ3" s="6"/>
      <c r="CA3" s="6"/>
      <c r="CB3" s="6"/>
      <c r="CC3" s="6"/>
      <c r="CD3" s="6"/>
      <c r="CE3" s="549" t="s">
        <v>147</v>
      </c>
      <c r="CF3" s="5" t="s">
        <v>602</v>
      </c>
      <c r="CG3" s="377"/>
      <c r="CH3" s="377"/>
      <c r="CI3" s="377"/>
      <c r="CJ3" s="377"/>
      <c r="CL3" s="6"/>
      <c r="CM3" s="6"/>
      <c r="CN3" s="549" t="s">
        <v>148</v>
      </c>
      <c r="CO3" s="5" t="s">
        <v>603</v>
      </c>
      <c r="CU3" s="6"/>
      <c r="CV3" s="549" t="s">
        <v>146</v>
      </c>
      <c r="CW3" s="5" t="s">
        <v>604</v>
      </c>
      <c r="CX3" s="377"/>
      <c r="CY3" s="377"/>
      <c r="CZ3" s="377"/>
      <c r="DA3" s="377"/>
      <c r="DC3" s="6"/>
      <c r="DD3" s="6"/>
      <c r="DE3" s="6"/>
      <c r="DF3" s="6"/>
      <c r="DG3" s="6"/>
      <c r="DH3" s="549" t="s">
        <v>147</v>
      </c>
      <c r="DI3" s="5" t="s">
        <v>604</v>
      </c>
      <c r="DJ3" s="377"/>
      <c r="DK3" s="377"/>
      <c r="DL3" s="377"/>
      <c r="DM3" s="377"/>
      <c r="DO3" s="6"/>
      <c r="DP3" s="6"/>
      <c r="DQ3" s="549" t="s">
        <v>148</v>
      </c>
      <c r="DR3" s="5" t="s">
        <v>605</v>
      </c>
      <c r="EG3" s="5" t="s">
        <v>606</v>
      </c>
      <c r="EJ3" s="113"/>
      <c r="EK3" s="113"/>
      <c r="EP3" s="5" t="s">
        <v>607</v>
      </c>
      <c r="FE3" s="5" t="s">
        <v>608</v>
      </c>
      <c r="FH3" s="113"/>
      <c r="FI3" s="113"/>
      <c r="FN3" s="5" t="s">
        <v>609</v>
      </c>
      <c r="GC3" s="5" t="s">
        <v>610</v>
      </c>
      <c r="GF3" s="113"/>
      <c r="GG3" s="113"/>
    </row>
    <row r="4" spans="1:191" s="39" customFormat="1" ht="15" customHeight="1">
      <c r="A4" s="60" t="s">
        <v>95</v>
      </c>
      <c r="B4" s="727" t="s">
        <v>400</v>
      </c>
      <c r="C4" s="728"/>
      <c r="D4" s="728" t="s">
        <v>401</v>
      </c>
      <c r="E4" s="728"/>
      <c r="F4" s="728"/>
      <c r="G4" s="728"/>
      <c r="H4" s="729"/>
      <c r="I4" s="60" t="s">
        <v>95</v>
      </c>
      <c r="J4" s="955" t="s">
        <v>261</v>
      </c>
      <c r="K4" s="958" t="s">
        <v>551</v>
      </c>
      <c r="L4" s="959"/>
      <c r="M4" s="959"/>
      <c r="N4" s="959"/>
      <c r="O4" s="960"/>
      <c r="P4" s="961" t="s">
        <v>348</v>
      </c>
      <c r="Q4" s="60" t="s">
        <v>95</v>
      </c>
      <c r="R4" s="941" t="s">
        <v>552</v>
      </c>
      <c r="S4" s="942"/>
      <c r="T4" s="942"/>
      <c r="U4" s="942"/>
      <c r="V4" s="942"/>
      <c r="W4" s="965" t="s">
        <v>553</v>
      </c>
      <c r="X4" s="942"/>
      <c r="Y4" s="966"/>
      <c r="Z4" s="60" t="s">
        <v>95</v>
      </c>
      <c r="AA4" s="752" t="s">
        <v>401</v>
      </c>
      <c r="AB4" s="728"/>
      <c r="AC4" s="728"/>
      <c r="AD4" s="728"/>
      <c r="AE4" s="728"/>
      <c r="AF4" s="965" t="s">
        <v>149</v>
      </c>
      <c r="AG4" s="942"/>
      <c r="AH4" s="966"/>
      <c r="AI4" s="60" t="s">
        <v>95</v>
      </c>
      <c r="AJ4" s="720" t="s">
        <v>288</v>
      </c>
      <c r="AK4" s="721"/>
      <c r="AL4" s="721"/>
      <c r="AM4" s="721"/>
      <c r="AN4" s="752"/>
      <c r="AO4" s="967" t="s">
        <v>289</v>
      </c>
      <c r="AP4" s="968"/>
      <c r="AQ4" s="60" t="s">
        <v>95</v>
      </c>
      <c r="AR4" s="948" t="s">
        <v>152</v>
      </c>
      <c r="AS4" s="757"/>
      <c r="AT4" s="757"/>
      <c r="AU4" s="757" t="s">
        <v>153</v>
      </c>
      <c r="AV4" s="757"/>
      <c r="AW4" s="757"/>
      <c r="AX4" s="757"/>
      <c r="AY4" s="757"/>
      <c r="AZ4" s="757"/>
      <c r="BA4" s="757"/>
      <c r="BB4" s="767"/>
      <c r="BC4" s="60" t="s">
        <v>95</v>
      </c>
      <c r="BD4" s="948" t="s">
        <v>154</v>
      </c>
      <c r="BE4" s="757"/>
      <c r="BF4" s="757"/>
      <c r="BG4" s="757"/>
      <c r="BH4" s="757" t="s">
        <v>155</v>
      </c>
      <c r="BI4" s="757"/>
      <c r="BJ4" s="757"/>
      <c r="BK4" s="767"/>
      <c r="BL4" s="60" t="s">
        <v>95</v>
      </c>
      <c r="BM4" s="720" t="s">
        <v>288</v>
      </c>
      <c r="BN4" s="721"/>
      <c r="BO4" s="721"/>
      <c r="BP4" s="721"/>
      <c r="BQ4" s="752"/>
      <c r="BR4" s="967" t="s">
        <v>289</v>
      </c>
      <c r="BS4" s="968"/>
      <c r="BT4" s="60" t="s">
        <v>95</v>
      </c>
      <c r="BU4" s="948" t="s">
        <v>152</v>
      </c>
      <c r="BV4" s="757"/>
      <c r="BW4" s="757"/>
      <c r="BX4" s="757" t="s">
        <v>153</v>
      </c>
      <c r="BY4" s="757"/>
      <c r="BZ4" s="757"/>
      <c r="CA4" s="757"/>
      <c r="CB4" s="757"/>
      <c r="CC4" s="757"/>
      <c r="CD4" s="757"/>
      <c r="CE4" s="767"/>
      <c r="CF4" s="60" t="s">
        <v>95</v>
      </c>
      <c r="CG4" s="948" t="s">
        <v>154</v>
      </c>
      <c r="CH4" s="757"/>
      <c r="CI4" s="757"/>
      <c r="CJ4" s="757"/>
      <c r="CK4" s="757" t="s">
        <v>155</v>
      </c>
      <c r="CL4" s="757"/>
      <c r="CM4" s="757"/>
      <c r="CN4" s="767"/>
      <c r="CO4" s="60" t="s">
        <v>95</v>
      </c>
      <c r="CP4" s="720" t="s">
        <v>150</v>
      </c>
      <c r="CQ4" s="721"/>
      <c r="CR4" s="721"/>
      <c r="CS4" s="721"/>
      <c r="CT4" s="752"/>
      <c r="CU4" s="967" t="s">
        <v>151</v>
      </c>
      <c r="CV4" s="968"/>
      <c r="CW4" s="60" t="s">
        <v>95</v>
      </c>
      <c r="CX4" s="971" t="s">
        <v>152</v>
      </c>
      <c r="CY4" s="757"/>
      <c r="CZ4" s="757"/>
      <c r="DA4" s="757" t="s">
        <v>153</v>
      </c>
      <c r="DB4" s="757"/>
      <c r="DC4" s="757"/>
      <c r="DD4" s="757"/>
      <c r="DE4" s="757"/>
      <c r="DF4" s="757"/>
      <c r="DG4" s="757"/>
      <c r="DH4" s="767"/>
      <c r="DI4" s="60" t="s">
        <v>95</v>
      </c>
      <c r="DJ4" s="948" t="s">
        <v>154</v>
      </c>
      <c r="DK4" s="757"/>
      <c r="DL4" s="757"/>
      <c r="DM4" s="757"/>
      <c r="DN4" s="757" t="s">
        <v>155</v>
      </c>
      <c r="DO4" s="757"/>
      <c r="DP4" s="757"/>
      <c r="DQ4" s="767"/>
      <c r="DR4" s="60" t="s">
        <v>95</v>
      </c>
      <c r="DS4" s="867" t="s">
        <v>262</v>
      </c>
      <c r="DT4" s="764" t="s">
        <v>290</v>
      </c>
      <c r="DU4" s="977" t="s">
        <v>291</v>
      </c>
      <c r="DV4" s="978"/>
      <c r="DW4" s="971"/>
      <c r="DX4" s="764" t="s">
        <v>292</v>
      </c>
      <c r="DY4" s="1002" t="s">
        <v>293</v>
      </c>
      <c r="DZ4" s="721"/>
      <c r="EA4" s="721"/>
      <c r="EB4" s="721"/>
      <c r="EC4" s="721"/>
      <c r="ED4" s="721"/>
      <c r="EE4" s="721"/>
      <c r="EF4" s="722"/>
      <c r="EG4" s="60" t="s">
        <v>95</v>
      </c>
      <c r="EH4" s="559" t="s">
        <v>156</v>
      </c>
      <c r="EI4" s="560" t="s">
        <v>157</v>
      </c>
      <c r="EJ4" s="977" t="s">
        <v>402</v>
      </c>
      <c r="EK4" s="978"/>
      <c r="EL4" s="978"/>
      <c r="EM4" s="978"/>
      <c r="EN4" s="978"/>
      <c r="EO4" s="989"/>
      <c r="EP4" s="60" t="s">
        <v>95</v>
      </c>
      <c r="EQ4" s="1013" t="s">
        <v>262</v>
      </c>
      <c r="ER4" s="764" t="s">
        <v>290</v>
      </c>
      <c r="ES4" s="1015" t="s">
        <v>294</v>
      </c>
      <c r="ET4" s="1016"/>
      <c r="EU4" s="1017"/>
      <c r="EV4" s="764" t="s">
        <v>292</v>
      </c>
      <c r="EW4" s="1002" t="s">
        <v>295</v>
      </c>
      <c r="EX4" s="721"/>
      <c r="EY4" s="721"/>
      <c r="EZ4" s="721"/>
      <c r="FA4" s="721"/>
      <c r="FB4" s="721"/>
      <c r="FC4" s="721"/>
      <c r="FD4" s="722"/>
      <c r="FE4" s="60" t="s">
        <v>95</v>
      </c>
      <c r="FF4" s="559" t="s">
        <v>156</v>
      </c>
      <c r="FG4" s="560" t="s">
        <v>157</v>
      </c>
      <c r="FH4" s="977" t="s">
        <v>402</v>
      </c>
      <c r="FI4" s="978"/>
      <c r="FJ4" s="978"/>
      <c r="FK4" s="978"/>
      <c r="FL4" s="978"/>
      <c r="FM4" s="989"/>
      <c r="FN4" s="60" t="s">
        <v>95</v>
      </c>
      <c r="FO4" s="990" t="s">
        <v>263</v>
      </c>
      <c r="FP4" s="764" t="s">
        <v>296</v>
      </c>
      <c r="FQ4" s="977" t="s">
        <v>297</v>
      </c>
      <c r="FR4" s="978"/>
      <c r="FS4" s="971"/>
      <c r="FT4" s="764" t="s">
        <v>298</v>
      </c>
      <c r="FU4" s="1002" t="s">
        <v>299</v>
      </c>
      <c r="FV4" s="721"/>
      <c r="FW4" s="721"/>
      <c r="FX4" s="721"/>
      <c r="FY4" s="721"/>
      <c r="FZ4" s="721"/>
      <c r="GA4" s="721"/>
      <c r="GB4" s="722"/>
      <c r="GC4" s="60" t="s">
        <v>95</v>
      </c>
      <c r="GD4" s="368" t="s">
        <v>156</v>
      </c>
      <c r="GE4" s="368" t="s">
        <v>157</v>
      </c>
      <c r="GF4" s="728" t="s">
        <v>402</v>
      </c>
      <c r="GG4" s="728"/>
      <c r="GH4" s="728"/>
      <c r="GI4" s="729"/>
    </row>
    <row r="5" spans="1:191" s="39" customFormat="1" ht="15" customHeight="1">
      <c r="A5" s="61"/>
      <c r="B5" s="723"/>
      <c r="C5" s="724"/>
      <c r="D5" s="724" t="s">
        <v>403</v>
      </c>
      <c r="E5" s="724"/>
      <c r="F5" s="724"/>
      <c r="G5" s="870" t="s">
        <v>158</v>
      </c>
      <c r="H5" s="730" t="s">
        <v>159</v>
      </c>
      <c r="I5" s="61"/>
      <c r="J5" s="956"/>
      <c r="K5" s="997" t="s">
        <v>300</v>
      </c>
      <c r="L5" s="724" t="s">
        <v>404</v>
      </c>
      <c r="M5" s="724"/>
      <c r="N5" s="724"/>
      <c r="O5" s="730" t="s">
        <v>405</v>
      </c>
      <c r="P5" s="962"/>
      <c r="Q5" s="61"/>
      <c r="R5" s="987" t="s">
        <v>301</v>
      </c>
      <c r="S5" s="988"/>
      <c r="T5" s="988"/>
      <c r="U5" s="755" t="s">
        <v>302</v>
      </c>
      <c r="V5" s="755" t="s">
        <v>303</v>
      </c>
      <c r="W5" s="755" t="s">
        <v>287</v>
      </c>
      <c r="X5" s="755" t="s">
        <v>304</v>
      </c>
      <c r="Y5" s="951" t="s">
        <v>303</v>
      </c>
      <c r="Z5" s="61"/>
      <c r="AA5" s="954" t="s">
        <v>403</v>
      </c>
      <c r="AB5" s="724"/>
      <c r="AC5" s="724"/>
      <c r="AD5" s="870" t="s">
        <v>160</v>
      </c>
      <c r="AE5" s="724" t="s">
        <v>159</v>
      </c>
      <c r="AF5" s="755" t="s">
        <v>305</v>
      </c>
      <c r="AG5" s="755" t="s">
        <v>161</v>
      </c>
      <c r="AH5" s="730" t="s">
        <v>159</v>
      </c>
      <c r="AI5" s="61"/>
      <c r="AJ5" s="731" t="s">
        <v>162</v>
      </c>
      <c r="AK5" s="725" t="s">
        <v>163</v>
      </c>
      <c r="AL5" s="725" t="s">
        <v>164</v>
      </c>
      <c r="AM5" s="725" t="s">
        <v>165</v>
      </c>
      <c r="AN5" s="755" t="s">
        <v>306</v>
      </c>
      <c r="AO5" s="973" t="s">
        <v>554</v>
      </c>
      <c r="AP5" s="881" t="s">
        <v>308</v>
      </c>
      <c r="AQ5" s="61"/>
      <c r="AR5" s="949"/>
      <c r="AS5" s="950"/>
      <c r="AT5" s="950"/>
      <c r="AU5" s="950"/>
      <c r="AV5" s="950"/>
      <c r="AW5" s="950"/>
      <c r="AX5" s="950"/>
      <c r="AY5" s="950"/>
      <c r="AZ5" s="950"/>
      <c r="BA5" s="950"/>
      <c r="BB5" s="969"/>
      <c r="BC5" s="61"/>
      <c r="BD5" s="732"/>
      <c r="BE5" s="726"/>
      <c r="BF5" s="726"/>
      <c r="BG5" s="726"/>
      <c r="BH5" s="726"/>
      <c r="BI5" s="726"/>
      <c r="BJ5" s="726"/>
      <c r="BK5" s="719"/>
      <c r="BL5" s="61"/>
      <c r="BM5" s="731" t="s">
        <v>162</v>
      </c>
      <c r="BN5" s="725" t="s">
        <v>163</v>
      </c>
      <c r="BO5" s="725" t="s">
        <v>164</v>
      </c>
      <c r="BP5" s="725" t="s">
        <v>165</v>
      </c>
      <c r="BQ5" s="755" t="s">
        <v>306</v>
      </c>
      <c r="BR5" s="973" t="s">
        <v>307</v>
      </c>
      <c r="BS5" s="881" t="s">
        <v>308</v>
      </c>
      <c r="BT5" s="61"/>
      <c r="BU5" s="949"/>
      <c r="BV5" s="950"/>
      <c r="BW5" s="950"/>
      <c r="BX5" s="950"/>
      <c r="BY5" s="950"/>
      <c r="BZ5" s="950"/>
      <c r="CA5" s="950"/>
      <c r="CB5" s="950"/>
      <c r="CC5" s="950"/>
      <c r="CD5" s="950"/>
      <c r="CE5" s="969"/>
      <c r="CF5" s="61"/>
      <c r="CG5" s="732"/>
      <c r="CH5" s="726"/>
      <c r="CI5" s="726"/>
      <c r="CJ5" s="726"/>
      <c r="CK5" s="726"/>
      <c r="CL5" s="726"/>
      <c r="CM5" s="726"/>
      <c r="CN5" s="719"/>
      <c r="CO5" s="61"/>
      <c r="CP5" s="731" t="s">
        <v>162</v>
      </c>
      <c r="CQ5" s="725" t="s">
        <v>163</v>
      </c>
      <c r="CR5" s="725" t="s">
        <v>164</v>
      </c>
      <c r="CS5" s="725" t="s">
        <v>165</v>
      </c>
      <c r="CT5" s="755" t="s">
        <v>306</v>
      </c>
      <c r="CU5" s="973" t="s">
        <v>307</v>
      </c>
      <c r="CV5" s="881" t="s">
        <v>308</v>
      </c>
      <c r="CW5" s="61"/>
      <c r="CX5" s="972"/>
      <c r="CY5" s="950"/>
      <c r="CZ5" s="950"/>
      <c r="DA5" s="950"/>
      <c r="DB5" s="950"/>
      <c r="DC5" s="950"/>
      <c r="DD5" s="950"/>
      <c r="DE5" s="950"/>
      <c r="DF5" s="950"/>
      <c r="DG5" s="950"/>
      <c r="DH5" s="969"/>
      <c r="DI5" s="61"/>
      <c r="DJ5" s="732"/>
      <c r="DK5" s="726"/>
      <c r="DL5" s="726"/>
      <c r="DM5" s="726"/>
      <c r="DN5" s="726"/>
      <c r="DO5" s="726"/>
      <c r="DP5" s="726"/>
      <c r="DQ5" s="719"/>
      <c r="DR5" s="61"/>
      <c r="DS5" s="769"/>
      <c r="DT5" s="761"/>
      <c r="DU5" s="979" t="s">
        <v>406</v>
      </c>
      <c r="DV5" s="980"/>
      <c r="DW5" s="972"/>
      <c r="DX5" s="726"/>
      <c r="DY5" s="724" t="s">
        <v>407</v>
      </c>
      <c r="DZ5" s="724"/>
      <c r="EA5" s="724"/>
      <c r="EB5" s="724"/>
      <c r="EC5" s="724" t="s">
        <v>408</v>
      </c>
      <c r="ED5" s="724"/>
      <c r="EE5" s="724"/>
      <c r="EF5" s="718" t="s">
        <v>166</v>
      </c>
      <c r="EG5" s="61"/>
      <c r="EH5" s="561" t="s">
        <v>167</v>
      </c>
      <c r="EI5" s="562" t="s">
        <v>168</v>
      </c>
      <c r="EJ5" s="983" t="s">
        <v>409</v>
      </c>
      <c r="EK5" s="983" t="s">
        <v>410</v>
      </c>
      <c r="EL5" s="725" t="s">
        <v>411</v>
      </c>
      <c r="EM5" s="991" t="s">
        <v>309</v>
      </c>
      <c r="EN5" s="992"/>
      <c r="EO5" s="993"/>
      <c r="EP5" s="61"/>
      <c r="EQ5" s="1014"/>
      <c r="ER5" s="761"/>
      <c r="ES5" s="979" t="s">
        <v>406</v>
      </c>
      <c r="ET5" s="980"/>
      <c r="EU5" s="972"/>
      <c r="EV5" s="726"/>
      <c r="EW5" s="724" t="s">
        <v>407</v>
      </c>
      <c r="EX5" s="724"/>
      <c r="EY5" s="724"/>
      <c r="EZ5" s="724"/>
      <c r="FA5" s="724" t="s">
        <v>408</v>
      </c>
      <c r="FB5" s="724"/>
      <c r="FC5" s="724"/>
      <c r="FD5" s="718" t="s">
        <v>166</v>
      </c>
      <c r="FE5" s="61"/>
      <c r="FF5" s="561" t="s">
        <v>167</v>
      </c>
      <c r="FG5" s="562" t="s">
        <v>168</v>
      </c>
      <c r="FH5" s="983" t="s">
        <v>409</v>
      </c>
      <c r="FI5" s="983" t="s">
        <v>410</v>
      </c>
      <c r="FJ5" s="725" t="s">
        <v>411</v>
      </c>
      <c r="FK5" s="991" t="s">
        <v>309</v>
      </c>
      <c r="FL5" s="992"/>
      <c r="FM5" s="993"/>
      <c r="FN5" s="61"/>
      <c r="FO5" s="754"/>
      <c r="FP5" s="756"/>
      <c r="FQ5" s="979" t="s">
        <v>406</v>
      </c>
      <c r="FR5" s="980"/>
      <c r="FS5" s="972"/>
      <c r="FT5" s="726"/>
      <c r="FU5" s="724" t="s">
        <v>407</v>
      </c>
      <c r="FV5" s="724"/>
      <c r="FW5" s="724"/>
      <c r="FX5" s="724"/>
      <c r="FY5" s="724" t="s">
        <v>408</v>
      </c>
      <c r="FZ5" s="724"/>
      <c r="GA5" s="724"/>
      <c r="GB5" s="718" t="s">
        <v>166</v>
      </c>
      <c r="GC5" s="61"/>
      <c r="GD5" s="565" t="s">
        <v>310</v>
      </c>
      <c r="GE5" s="566" t="s">
        <v>168</v>
      </c>
      <c r="GF5" s="983" t="s">
        <v>409</v>
      </c>
      <c r="GG5" s="983" t="s">
        <v>410</v>
      </c>
      <c r="GH5" s="725" t="s">
        <v>411</v>
      </c>
      <c r="GI5" s="718" t="s">
        <v>412</v>
      </c>
    </row>
    <row r="6" spans="1:191" s="39" customFormat="1" ht="15" customHeight="1">
      <c r="A6" s="61"/>
      <c r="B6" s="723" t="s">
        <v>555</v>
      </c>
      <c r="C6" s="724" t="s">
        <v>556</v>
      </c>
      <c r="D6" s="870" t="s">
        <v>311</v>
      </c>
      <c r="E6" s="724" t="s">
        <v>169</v>
      </c>
      <c r="F6" s="724" t="s">
        <v>109</v>
      </c>
      <c r="G6" s="870"/>
      <c r="H6" s="730"/>
      <c r="I6" s="61"/>
      <c r="J6" s="956"/>
      <c r="K6" s="998"/>
      <c r="L6" s="1004" t="s">
        <v>613</v>
      </c>
      <c r="M6" s="724" t="s">
        <v>557</v>
      </c>
      <c r="N6" s="724" t="s">
        <v>558</v>
      </c>
      <c r="O6" s="730"/>
      <c r="P6" s="962"/>
      <c r="Q6" s="61"/>
      <c r="R6" s="945" t="s">
        <v>612</v>
      </c>
      <c r="S6" s="755" t="s">
        <v>611</v>
      </c>
      <c r="T6" s="1008" t="s">
        <v>29</v>
      </c>
      <c r="U6" s="943"/>
      <c r="V6" s="943"/>
      <c r="W6" s="943"/>
      <c r="X6" s="943"/>
      <c r="Y6" s="952"/>
      <c r="Z6" s="61"/>
      <c r="AA6" s="1011" t="s">
        <v>312</v>
      </c>
      <c r="AB6" s="724" t="s">
        <v>169</v>
      </c>
      <c r="AC6" s="724" t="s">
        <v>170</v>
      </c>
      <c r="AD6" s="870"/>
      <c r="AE6" s="724"/>
      <c r="AF6" s="756"/>
      <c r="AG6" s="756"/>
      <c r="AH6" s="730"/>
      <c r="AI6" s="61"/>
      <c r="AJ6" s="732"/>
      <c r="AK6" s="726"/>
      <c r="AL6" s="726"/>
      <c r="AM6" s="726"/>
      <c r="AN6" s="756"/>
      <c r="AO6" s="974"/>
      <c r="AP6" s="766"/>
      <c r="AQ6" s="61"/>
      <c r="AR6" s="769" t="s">
        <v>313</v>
      </c>
      <c r="AS6" s="756" t="s">
        <v>314</v>
      </c>
      <c r="AT6" s="756" t="s">
        <v>315</v>
      </c>
      <c r="AU6" s="870" t="s">
        <v>171</v>
      </c>
      <c r="AV6" s="870"/>
      <c r="AW6" s="870" t="s">
        <v>172</v>
      </c>
      <c r="AX6" s="870"/>
      <c r="AY6" s="870" t="s">
        <v>173</v>
      </c>
      <c r="AZ6" s="870"/>
      <c r="BA6" s="870" t="s">
        <v>109</v>
      </c>
      <c r="BB6" s="981"/>
      <c r="BC6" s="61"/>
      <c r="BD6" s="768" t="s">
        <v>455</v>
      </c>
      <c r="BE6" s="755" t="s">
        <v>456</v>
      </c>
      <c r="BF6" s="755" t="s">
        <v>457</v>
      </c>
      <c r="BG6" s="755" t="s">
        <v>109</v>
      </c>
      <c r="BH6" s="755" t="s">
        <v>455</v>
      </c>
      <c r="BI6" s="755" t="s">
        <v>456</v>
      </c>
      <c r="BJ6" s="755" t="s">
        <v>457</v>
      </c>
      <c r="BK6" s="881" t="s">
        <v>109</v>
      </c>
      <c r="BL6" s="61"/>
      <c r="BM6" s="732"/>
      <c r="BN6" s="726"/>
      <c r="BO6" s="726"/>
      <c r="BP6" s="726"/>
      <c r="BQ6" s="756"/>
      <c r="BR6" s="974"/>
      <c r="BS6" s="766"/>
      <c r="BT6" s="61"/>
      <c r="BU6" s="769" t="s">
        <v>455</v>
      </c>
      <c r="BV6" s="756" t="s">
        <v>456</v>
      </c>
      <c r="BW6" s="756" t="s">
        <v>457</v>
      </c>
      <c r="BX6" s="870" t="s">
        <v>171</v>
      </c>
      <c r="BY6" s="870"/>
      <c r="BZ6" s="870" t="s">
        <v>172</v>
      </c>
      <c r="CA6" s="870"/>
      <c r="CB6" s="870" t="s">
        <v>173</v>
      </c>
      <c r="CC6" s="870"/>
      <c r="CD6" s="870" t="s">
        <v>109</v>
      </c>
      <c r="CE6" s="981"/>
      <c r="CF6" s="61"/>
      <c r="CG6" s="768" t="s">
        <v>455</v>
      </c>
      <c r="CH6" s="755" t="s">
        <v>456</v>
      </c>
      <c r="CI6" s="755" t="s">
        <v>457</v>
      </c>
      <c r="CJ6" s="755" t="s">
        <v>109</v>
      </c>
      <c r="CK6" s="755" t="s">
        <v>455</v>
      </c>
      <c r="CL6" s="755" t="s">
        <v>456</v>
      </c>
      <c r="CM6" s="755" t="s">
        <v>457</v>
      </c>
      <c r="CN6" s="881" t="s">
        <v>109</v>
      </c>
      <c r="CO6" s="61"/>
      <c r="CP6" s="732"/>
      <c r="CQ6" s="726"/>
      <c r="CR6" s="726"/>
      <c r="CS6" s="726"/>
      <c r="CT6" s="756"/>
      <c r="CU6" s="974"/>
      <c r="CV6" s="766"/>
      <c r="CW6" s="61"/>
      <c r="CX6" s="754" t="s">
        <v>455</v>
      </c>
      <c r="CY6" s="756" t="s">
        <v>456</v>
      </c>
      <c r="CZ6" s="756" t="s">
        <v>457</v>
      </c>
      <c r="DA6" s="870" t="s">
        <v>171</v>
      </c>
      <c r="DB6" s="870"/>
      <c r="DC6" s="870" t="s">
        <v>172</v>
      </c>
      <c r="DD6" s="870"/>
      <c r="DE6" s="870" t="s">
        <v>173</v>
      </c>
      <c r="DF6" s="870"/>
      <c r="DG6" s="870" t="s">
        <v>109</v>
      </c>
      <c r="DH6" s="981"/>
      <c r="DI6" s="61"/>
      <c r="DJ6" s="768" t="s">
        <v>455</v>
      </c>
      <c r="DK6" s="755" t="s">
        <v>456</v>
      </c>
      <c r="DL6" s="755" t="s">
        <v>457</v>
      </c>
      <c r="DM6" s="755" t="s">
        <v>109</v>
      </c>
      <c r="DN6" s="755" t="s">
        <v>455</v>
      </c>
      <c r="DO6" s="755" t="s">
        <v>456</v>
      </c>
      <c r="DP6" s="755" t="s">
        <v>457</v>
      </c>
      <c r="DQ6" s="881" t="s">
        <v>109</v>
      </c>
      <c r="DR6" s="61"/>
      <c r="DS6" s="769"/>
      <c r="DT6" s="761"/>
      <c r="DU6" s="1000"/>
      <c r="DV6" s="1000"/>
      <c r="DW6" s="1005"/>
      <c r="DX6" s="726"/>
      <c r="DY6" s="724" t="s">
        <v>559</v>
      </c>
      <c r="DZ6" s="724" t="s">
        <v>560</v>
      </c>
      <c r="EA6" s="725" t="s">
        <v>174</v>
      </c>
      <c r="EB6" s="724" t="s">
        <v>558</v>
      </c>
      <c r="EC6" s="724" t="s">
        <v>561</v>
      </c>
      <c r="ED6" s="724" t="s">
        <v>562</v>
      </c>
      <c r="EE6" s="724" t="s">
        <v>558</v>
      </c>
      <c r="EF6" s="719"/>
      <c r="EG6" s="61"/>
      <c r="EH6" s="561" t="s">
        <v>175</v>
      </c>
      <c r="EI6" s="562" t="s">
        <v>615</v>
      </c>
      <c r="EJ6" s="984"/>
      <c r="EK6" s="984"/>
      <c r="EL6" s="726"/>
      <c r="EM6" s="985" t="s">
        <v>413</v>
      </c>
      <c r="EN6" s="755" t="s">
        <v>316</v>
      </c>
      <c r="EO6" s="881" t="s">
        <v>381</v>
      </c>
      <c r="EP6" s="61"/>
      <c r="EQ6" s="1014"/>
      <c r="ER6" s="761"/>
      <c r="ES6" s="1000"/>
      <c r="ET6" s="1000"/>
      <c r="EU6" s="1005"/>
      <c r="EV6" s="726"/>
      <c r="EW6" s="724" t="s">
        <v>559</v>
      </c>
      <c r="EX6" s="724" t="s">
        <v>560</v>
      </c>
      <c r="EY6" s="725" t="s">
        <v>174</v>
      </c>
      <c r="EZ6" s="724" t="s">
        <v>558</v>
      </c>
      <c r="FA6" s="724" t="s">
        <v>561</v>
      </c>
      <c r="FB6" s="724" t="s">
        <v>562</v>
      </c>
      <c r="FC6" s="724" t="s">
        <v>558</v>
      </c>
      <c r="FD6" s="719"/>
      <c r="FE6" s="61"/>
      <c r="FF6" s="561" t="s">
        <v>175</v>
      </c>
      <c r="FG6" s="562" t="s">
        <v>615</v>
      </c>
      <c r="FH6" s="984"/>
      <c r="FI6" s="984"/>
      <c r="FJ6" s="726"/>
      <c r="FK6" s="994" t="s">
        <v>413</v>
      </c>
      <c r="FL6" s="755" t="s">
        <v>316</v>
      </c>
      <c r="FM6" s="881" t="s">
        <v>381</v>
      </c>
      <c r="FN6" s="61"/>
      <c r="FO6" s="754"/>
      <c r="FP6" s="756"/>
      <c r="FQ6" s="1000"/>
      <c r="FR6" s="1000"/>
      <c r="FS6" s="1005"/>
      <c r="FT6" s="726"/>
      <c r="FU6" s="724" t="s">
        <v>559</v>
      </c>
      <c r="FV6" s="724" t="s">
        <v>560</v>
      </c>
      <c r="FW6" s="725" t="s">
        <v>174</v>
      </c>
      <c r="FX6" s="724" t="s">
        <v>558</v>
      </c>
      <c r="FY6" s="724" t="s">
        <v>561</v>
      </c>
      <c r="FZ6" s="724" t="s">
        <v>562</v>
      </c>
      <c r="GA6" s="724" t="s">
        <v>558</v>
      </c>
      <c r="GB6" s="719"/>
      <c r="GC6" s="61"/>
      <c r="GD6" s="565" t="s">
        <v>317</v>
      </c>
      <c r="GE6" s="566" t="s">
        <v>617</v>
      </c>
      <c r="GF6" s="984"/>
      <c r="GG6" s="984"/>
      <c r="GH6" s="726"/>
      <c r="GI6" s="719"/>
    </row>
    <row r="7" spans="1:191" s="39" customFormat="1" ht="15" customHeight="1">
      <c r="A7" s="61"/>
      <c r="B7" s="723"/>
      <c r="C7" s="724"/>
      <c r="D7" s="870"/>
      <c r="E7" s="724"/>
      <c r="F7" s="724"/>
      <c r="G7" s="870"/>
      <c r="H7" s="730"/>
      <c r="I7" s="61"/>
      <c r="J7" s="956"/>
      <c r="K7" s="998"/>
      <c r="L7" s="998"/>
      <c r="M7" s="724"/>
      <c r="N7" s="724"/>
      <c r="O7" s="730"/>
      <c r="P7" s="962"/>
      <c r="Q7" s="61"/>
      <c r="R7" s="946"/>
      <c r="S7" s="943"/>
      <c r="T7" s="1009"/>
      <c r="U7" s="943"/>
      <c r="V7" s="943"/>
      <c r="W7" s="943"/>
      <c r="X7" s="943"/>
      <c r="Y7" s="952"/>
      <c r="Z7" s="61"/>
      <c r="AA7" s="1011"/>
      <c r="AB7" s="724"/>
      <c r="AC7" s="724"/>
      <c r="AD7" s="870"/>
      <c r="AE7" s="724"/>
      <c r="AF7" s="756"/>
      <c r="AG7" s="756"/>
      <c r="AH7" s="730"/>
      <c r="AI7" s="61"/>
      <c r="AJ7" s="732"/>
      <c r="AK7" s="726"/>
      <c r="AL7" s="726"/>
      <c r="AM7" s="726"/>
      <c r="AN7" s="756"/>
      <c r="AO7" s="974"/>
      <c r="AP7" s="766"/>
      <c r="AQ7" s="61"/>
      <c r="AR7" s="769"/>
      <c r="AS7" s="756"/>
      <c r="AT7" s="756"/>
      <c r="AU7" s="756" t="s">
        <v>176</v>
      </c>
      <c r="AV7" s="756" t="s">
        <v>563</v>
      </c>
      <c r="AW7" s="756" t="s">
        <v>176</v>
      </c>
      <c r="AX7" s="756" t="s">
        <v>563</v>
      </c>
      <c r="AY7" s="756" t="s">
        <v>176</v>
      </c>
      <c r="AZ7" s="756" t="s">
        <v>563</v>
      </c>
      <c r="BA7" s="756" t="s">
        <v>176</v>
      </c>
      <c r="BB7" s="766" t="s">
        <v>564</v>
      </c>
      <c r="BC7" s="61"/>
      <c r="BD7" s="769"/>
      <c r="BE7" s="756"/>
      <c r="BF7" s="756"/>
      <c r="BG7" s="756"/>
      <c r="BH7" s="756"/>
      <c r="BI7" s="756"/>
      <c r="BJ7" s="756"/>
      <c r="BK7" s="766"/>
      <c r="BL7" s="61"/>
      <c r="BM7" s="732"/>
      <c r="BN7" s="726"/>
      <c r="BO7" s="726"/>
      <c r="BP7" s="726"/>
      <c r="BQ7" s="756"/>
      <c r="BR7" s="974"/>
      <c r="BS7" s="766"/>
      <c r="BT7" s="61"/>
      <c r="BU7" s="769"/>
      <c r="BV7" s="756"/>
      <c r="BW7" s="756"/>
      <c r="BX7" s="756" t="s">
        <v>176</v>
      </c>
      <c r="BY7" s="756" t="s">
        <v>177</v>
      </c>
      <c r="BZ7" s="756" t="s">
        <v>176</v>
      </c>
      <c r="CA7" s="756" t="s">
        <v>177</v>
      </c>
      <c r="CB7" s="756" t="s">
        <v>176</v>
      </c>
      <c r="CC7" s="756" t="s">
        <v>177</v>
      </c>
      <c r="CD7" s="756" t="s">
        <v>176</v>
      </c>
      <c r="CE7" s="766" t="s">
        <v>178</v>
      </c>
      <c r="CF7" s="61"/>
      <c r="CG7" s="769"/>
      <c r="CH7" s="756"/>
      <c r="CI7" s="756"/>
      <c r="CJ7" s="756"/>
      <c r="CK7" s="756"/>
      <c r="CL7" s="756"/>
      <c r="CM7" s="756"/>
      <c r="CN7" s="766"/>
      <c r="CO7" s="61"/>
      <c r="CP7" s="732"/>
      <c r="CQ7" s="726"/>
      <c r="CR7" s="726"/>
      <c r="CS7" s="726"/>
      <c r="CT7" s="756"/>
      <c r="CU7" s="974"/>
      <c r="CV7" s="766"/>
      <c r="CW7" s="61"/>
      <c r="CX7" s="754"/>
      <c r="CY7" s="756"/>
      <c r="CZ7" s="756"/>
      <c r="DA7" s="756" t="s">
        <v>176</v>
      </c>
      <c r="DB7" s="756" t="s">
        <v>177</v>
      </c>
      <c r="DC7" s="756" t="s">
        <v>176</v>
      </c>
      <c r="DD7" s="756" t="s">
        <v>177</v>
      </c>
      <c r="DE7" s="756" t="s">
        <v>176</v>
      </c>
      <c r="DF7" s="756" t="s">
        <v>177</v>
      </c>
      <c r="DG7" s="756" t="s">
        <v>176</v>
      </c>
      <c r="DH7" s="766" t="s">
        <v>178</v>
      </c>
      <c r="DI7" s="61"/>
      <c r="DJ7" s="769"/>
      <c r="DK7" s="756"/>
      <c r="DL7" s="756"/>
      <c r="DM7" s="756"/>
      <c r="DN7" s="756"/>
      <c r="DO7" s="756"/>
      <c r="DP7" s="756"/>
      <c r="DQ7" s="766"/>
      <c r="DR7" s="61"/>
      <c r="DS7" s="769"/>
      <c r="DT7" s="761"/>
      <c r="DU7" s="1000"/>
      <c r="DV7" s="1000"/>
      <c r="DW7" s="1006"/>
      <c r="DX7" s="726"/>
      <c r="DY7" s="724"/>
      <c r="DZ7" s="724"/>
      <c r="EA7" s="726"/>
      <c r="EB7" s="724"/>
      <c r="EC7" s="724"/>
      <c r="ED7" s="724"/>
      <c r="EE7" s="724"/>
      <c r="EF7" s="719"/>
      <c r="EG7" s="61"/>
      <c r="EH7" s="561" t="s">
        <v>179</v>
      </c>
      <c r="EI7" s="562" t="s">
        <v>616</v>
      </c>
      <c r="EJ7" s="984"/>
      <c r="EK7" s="984"/>
      <c r="EL7" s="726"/>
      <c r="EM7" s="986"/>
      <c r="EN7" s="996"/>
      <c r="EO7" s="766"/>
      <c r="EP7" s="61"/>
      <c r="EQ7" s="1014"/>
      <c r="ER7" s="761"/>
      <c r="ES7" s="1000"/>
      <c r="ET7" s="1000"/>
      <c r="EU7" s="1006"/>
      <c r="EV7" s="726"/>
      <c r="EW7" s="724"/>
      <c r="EX7" s="724"/>
      <c r="EY7" s="726"/>
      <c r="EZ7" s="724"/>
      <c r="FA7" s="724"/>
      <c r="FB7" s="724"/>
      <c r="FC7" s="724"/>
      <c r="FD7" s="719"/>
      <c r="FE7" s="61"/>
      <c r="FF7" s="561" t="s">
        <v>179</v>
      </c>
      <c r="FG7" s="562" t="s">
        <v>616</v>
      </c>
      <c r="FH7" s="984"/>
      <c r="FI7" s="984"/>
      <c r="FJ7" s="726"/>
      <c r="FK7" s="995"/>
      <c r="FL7" s="996"/>
      <c r="FM7" s="766"/>
      <c r="FN7" s="61"/>
      <c r="FO7" s="754"/>
      <c r="FP7" s="756"/>
      <c r="FQ7" s="1000"/>
      <c r="FR7" s="1000"/>
      <c r="FS7" s="1006"/>
      <c r="FT7" s="726"/>
      <c r="FU7" s="724"/>
      <c r="FV7" s="724"/>
      <c r="FW7" s="726"/>
      <c r="FX7" s="724"/>
      <c r="FY7" s="724"/>
      <c r="FZ7" s="724"/>
      <c r="GA7" s="724"/>
      <c r="GB7" s="719"/>
      <c r="GC7" s="61"/>
      <c r="GD7" s="565" t="s">
        <v>179</v>
      </c>
      <c r="GE7" s="566" t="s">
        <v>614</v>
      </c>
      <c r="GF7" s="984"/>
      <c r="GG7" s="984"/>
      <c r="GH7" s="726"/>
      <c r="GI7" s="719"/>
    </row>
    <row r="8" spans="1:191" s="39" customFormat="1" ht="15" customHeight="1">
      <c r="A8" s="62" t="s">
        <v>108</v>
      </c>
      <c r="B8" s="1003"/>
      <c r="C8" s="869"/>
      <c r="D8" s="871"/>
      <c r="E8" s="869"/>
      <c r="F8" s="869"/>
      <c r="G8" s="871"/>
      <c r="H8" s="886"/>
      <c r="I8" s="62" t="s">
        <v>108</v>
      </c>
      <c r="J8" s="957"/>
      <c r="K8" s="999"/>
      <c r="L8" s="999"/>
      <c r="M8" s="869"/>
      <c r="N8" s="869"/>
      <c r="O8" s="886"/>
      <c r="P8" s="963"/>
      <c r="Q8" s="62" t="s">
        <v>108</v>
      </c>
      <c r="R8" s="947"/>
      <c r="S8" s="944"/>
      <c r="T8" s="1010"/>
      <c r="U8" s="944"/>
      <c r="V8" s="944"/>
      <c r="W8" s="944"/>
      <c r="X8" s="944"/>
      <c r="Y8" s="953"/>
      <c r="Z8" s="62" t="s">
        <v>108</v>
      </c>
      <c r="AA8" s="1012"/>
      <c r="AB8" s="869"/>
      <c r="AC8" s="869"/>
      <c r="AD8" s="871"/>
      <c r="AE8" s="869"/>
      <c r="AF8" s="883"/>
      <c r="AG8" s="883"/>
      <c r="AH8" s="886"/>
      <c r="AI8" s="62" t="s">
        <v>108</v>
      </c>
      <c r="AJ8" s="964"/>
      <c r="AK8" s="970"/>
      <c r="AL8" s="970"/>
      <c r="AM8" s="970"/>
      <c r="AN8" s="883"/>
      <c r="AO8" s="975"/>
      <c r="AP8" s="882"/>
      <c r="AQ8" s="62" t="s">
        <v>108</v>
      </c>
      <c r="AR8" s="868"/>
      <c r="AS8" s="883"/>
      <c r="AT8" s="883"/>
      <c r="AU8" s="883"/>
      <c r="AV8" s="883"/>
      <c r="AW8" s="883"/>
      <c r="AX8" s="883"/>
      <c r="AY8" s="883"/>
      <c r="AZ8" s="883"/>
      <c r="BA8" s="883"/>
      <c r="BB8" s="882"/>
      <c r="BC8" s="62" t="s">
        <v>108</v>
      </c>
      <c r="BD8" s="868"/>
      <c r="BE8" s="883"/>
      <c r="BF8" s="883"/>
      <c r="BG8" s="883"/>
      <c r="BH8" s="883"/>
      <c r="BI8" s="883"/>
      <c r="BJ8" s="883"/>
      <c r="BK8" s="882"/>
      <c r="BL8" s="62" t="s">
        <v>108</v>
      </c>
      <c r="BM8" s="964"/>
      <c r="BN8" s="970"/>
      <c r="BO8" s="970"/>
      <c r="BP8" s="970"/>
      <c r="BQ8" s="883"/>
      <c r="BR8" s="975"/>
      <c r="BS8" s="882"/>
      <c r="BT8" s="62" t="s">
        <v>108</v>
      </c>
      <c r="BU8" s="868"/>
      <c r="BV8" s="883"/>
      <c r="BW8" s="883"/>
      <c r="BX8" s="883"/>
      <c r="BY8" s="883"/>
      <c r="BZ8" s="883"/>
      <c r="CA8" s="883"/>
      <c r="CB8" s="883"/>
      <c r="CC8" s="883"/>
      <c r="CD8" s="883"/>
      <c r="CE8" s="882"/>
      <c r="CF8" s="62" t="s">
        <v>108</v>
      </c>
      <c r="CG8" s="868"/>
      <c r="CH8" s="883"/>
      <c r="CI8" s="883"/>
      <c r="CJ8" s="883"/>
      <c r="CK8" s="883"/>
      <c r="CL8" s="883"/>
      <c r="CM8" s="883"/>
      <c r="CN8" s="882"/>
      <c r="CO8" s="62" t="s">
        <v>108</v>
      </c>
      <c r="CP8" s="964"/>
      <c r="CQ8" s="970"/>
      <c r="CR8" s="970"/>
      <c r="CS8" s="970"/>
      <c r="CT8" s="883"/>
      <c r="CU8" s="975"/>
      <c r="CV8" s="882"/>
      <c r="CW8" s="62" t="s">
        <v>108</v>
      </c>
      <c r="CX8" s="976"/>
      <c r="CY8" s="883"/>
      <c r="CZ8" s="883"/>
      <c r="DA8" s="883"/>
      <c r="DB8" s="883"/>
      <c r="DC8" s="883"/>
      <c r="DD8" s="883"/>
      <c r="DE8" s="883"/>
      <c r="DF8" s="883"/>
      <c r="DG8" s="883"/>
      <c r="DH8" s="882"/>
      <c r="DI8" s="62" t="s">
        <v>108</v>
      </c>
      <c r="DJ8" s="868"/>
      <c r="DK8" s="883"/>
      <c r="DL8" s="883"/>
      <c r="DM8" s="883"/>
      <c r="DN8" s="883"/>
      <c r="DO8" s="883"/>
      <c r="DP8" s="883"/>
      <c r="DQ8" s="882"/>
      <c r="DR8" s="62" t="s">
        <v>108</v>
      </c>
      <c r="DS8" s="34" t="s">
        <v>180</v>
      </c>
      <c r="DT8" s="12" t="s">
        <v>181</v>
      </c>
      <c r="DU8" s="1001"/>
      <c r="DV8" s="1001"/>
      <c r="DW8" s="1007"/>
      <c r="DX8" s="970"/>
      <c r="DY8" s="869"/>
      <c r="DZ8" s="869"/>
      <c r="EA8" s="970"/>
      <c r="EB8" s="869"/>
      <c r="EC8" s="869"/>
      <c r="ED8" s="869"/>
      <c r="EE8" s="869"/>
      <c r="EF8" s="982"/>
      <c r="EG8" s="62" t="s">
        <v>108</v>
      </c>
      <c r="EH8" s="563" t="s">
        <v>182</v>
      </c>
      <c r="EI8" s="564" t="s">
        <v>182</v>
      </c>
      <c r="EJ8" s="114" t="s">
        <v>565</v>
      </c>
      <c r="EK8" s="114" t="s">
        <v>565</v>
      </c>
      <c r="EL8" s="12" t="s">
        <v>566</v>
      </c>
      <c r="EM8" s="115" t="s">
        <v>566</v>
      </c>
      <c r="EN8" s="115" t="s">
        <v>566</v>
      </c>
      <c r="EO8" s="35" t="s">
        <v>566</v>
      </c>
      <c r="EP8" s="62" t="s">
        <v>108</v>
      </c>
      <c r="EQ8" s="116" t="s">
        <v>180</v>
      </c>
      <c r="ER8" s="12" t="s">
        <v>181</v>
      </c>
      <c r="ES8" s="1001"/>
      <c r="ET8" s="1001"/>
      <c r="EU8" s="1007"/>
      <c r="EV8" s="970"/>
      <c r="EW8" s="869"/>
      <c r="EX8" s="869"/>
      <c r="EY8" s="970"/>
      <c r="EZ8" s="869"/>
      <c r="FA8" s="869"/>
      <c r="FB8" s="869"/>
      <c r="FC8" s="869"/>
      <c r="FD8" s="982"/>
      <c r="FE8" s="62" t="s">
        <v>108</v>
      </c>
      <c r="FF8" s="563" t="s">
        <v>182</v>
      </c>
      <c r="FG8" s="564" t="s">
        <v>182</v>
      </c>
      <c r="FH8" s="114" t="s">
        <v>565</v>
      </c>
      <c r="FI8" s="114" t="s">
        <v>565</v>
      </c>
      <c r="FJ8" s="12" t="s">
        <v>566</v>
      </c>
      <c r="FK8" s="115" t="s">
        <v>566</v>
      </c>
      <c r="FL8" s="115" t="s">
        <v>566</v>
      </c>
      <c r="FM8" s="35" t="s">
        <v>566</v>
      </c>
      <c r="FN8" s="62" t="s">
        <v>108</v>
      </c>
      <c r="FO8" s="41" t="s">
        <v>180</v>
      </c>
      <c r="FP8" s="12" t="s">
        <v>181</v>
      </c>
      <c r="FQ8" s="1001"/>
      <c r="FR8" s="1001"/>
      <c r="FS8" s="1007"/>
      <c r="FT8" s="970"/>
      <c r="FU8" s="869"/>
      <c r="FV8" s="869"/>
      <c r="FW8" s="970"/>
      <c r="FX8" s="869"/>
      <c r="FY8" s="869"/>
      <c r="FZ8" s="869"/>
      <c r="GA8" s="869"/>
      <c r="GB8" s="982"/>
      <c r="GC8" s="62" t="s">
        <v>108</v>
      </c>
      <c r="GD8" s="567" t="s">
        <v>182</v>
      </c>
      <c r="GE8" s="568" t="s">
        <v>182</v>
      </c>
      <c r="GF8" s="114" t="s">
        <v>565</v>
      </c>
      <c r="GG8" s="114" t="s">
        <v>565</v>
      </c>
      <c r="GH8" s="12" t="s">
        <v>566</v>
      </c>
      <c r="GI8" s="35" t="s">
        <v>566</v>
      </c>
    </row>
    <row r="9" spans="1:191" s="39" customFormat="1" ht="16.5" customHeight="1">
      <c r="A9" s="369" t="s">
        <v>53</v>
      </c>
      <c r="B9" s="610">
        <v>137599</v>
      </c>
      <c r="C9" s="611">
        <v>284044</v>
      </c>
      <c r="D9" s="611">
        <v>35047</v>
      </c>
      <c r="E9" s="611">
        <v>0</v>
      </c>
      <c r="F9" s="430">
        <f>D9+E9</f>
        <v>35047</v>
      </c>
      <c r="G9" s="426">
        <v>0</v>
      </c>
      <c r="H9" s="435">
        <f>F9+G9</f>
        <v>35047</v>
      </c>
      <c r="I9" s="369" t="s">
        <v>53</v>
      </c>
      <c r="J9" s="610">
        <v>7662</v>
      </c>
      <c r="K9" s="611">
        <v>50998</v>
      </c>
      <c r="L9" s="611">
        <v>0</v>
      </c>
      <c r="M9" s="611">
        <v>0</v>
      </c>
      <c r="N9" s="430">
        <f>L9+M9</f>
        <v>0</v>
      </c>
      <c r="O9" s="435">
        <f>K9+N9</f>
        <v>50998</v>
      </c>
      <c r="P9" s="553"/>
      <c r="Q9" s="369" t="s">
        <v>53</v>
      </c>
      <c r="R9" s="614">
        <v>35047</v>
      </c>
      <c r="S9" s="615">
        <v>0</v>
      </c>
      <c r="T9" s="440">
        <f>R9+S9</f>
        <v>35047</v>
      </c>
      <c r="U9" s="439">
        <v>0</v>
      </c>
      <c r="V9" s="440">
        <f>T9+U9</f>
        <v>35047</v>
      </c>
      <c r="W9" s="615">
        <v>50998</v>
      </c>
      <c r="X9" s="615">
        <v>0</v>
      </c>
      <c r="Y9" s="442">
        <f>W9+X9</f>
        <v>50998</v>
      </c>
      <c r="Z9" s="369" t="s">
        <v>53</v>
      </c>
      <c r="AA9" s="617">
        <v>13662</v>
      </c>
      <c r="AB9" s="611">
        <v>0</v>
      </c>
      <c r="AC9" s="430">
        <f>AA9+AB9</f>
        <v>13662</v>
      </c>
      <c r="AD9" s="611">
        <v>0</v>
      </c>
      <c r="AE9" s="430">
        <f>AC9+AD9</f>
        <v>13662</v>
      </c>
      <c r="AF9" s="611">
        <v>15398</v>
      </c>
      <c r="AG9" s="611">
        <v>0</v>
      </c>
      <c r="AH9" s="435">
        <f>AF9+AG9</f>
        <v>15398</v>
      </c>
      <c r="AI9" s="369" t="s">
        <v>53</v>
      </c>
      <c r="AJ9" s="610">
        <v>2209531</v>
      </c>
      <c r="AK9" s="611">
        <v>0</v>
      </c>
      <c r="AL9" s="611">
        <v>768827</v>
      </c>
      <c r="AM9" s="611">
        <v>532381</v>
      </c>
      <c r="AN9" s="14">
        <f>SUM(AJ9:AM9)</f>
        <v>3510739</v>
      </c>
      <c r="AO9" s="619">
        <v>571</v>
      </c>
      <c r="AP9" s="620">
        <v>402326</v>
      </c>
      <c r="AQ9" s="369" t="s">
        <v>53</v>
      </c>
      <c r="AR9" s="654">
        <v>7</v>
      </c>
      <c r="AS9" s="655">
        <v>5</v>
      </c>
      <c r="AT9" s="655">
        <v>2</v>
      </c>
      <c r="AU9" s="622">
        <v>11699</v>
      </c>
      <c r="AV9" s="622">
        <v>14793</v>
      </c>
      <c r="AW9" s="622">
        <v>5357</v>
      </c>
      <c r="AX9" s="622">
        <v>8726</v>
      </c>
      <c r="AY9" s="622">
        <v>3923</v>
      </c>
      <c r="AZ9" s="622">
        <v>6666</v>
      </c>
      <c r="BA9" s="430">
        <f>AU9+AW9+AY9</f>
        <v>20979</v>
      </c>
      <c r="BB9" s="435">
        <f>AV9+AX9+AZ9</f>
        <v>30185</v>
      </c>
      <c r="BC9" s="369" t="s">
        <v>53</v>
      </c>
      <c r="BD9" s="621">
        <v>227812</v>
      </c>
      <c r="BE9" s="622">
        <v>95986</v>
      </c>
      <c r="BF9" s="622">
        <v>29330</v>
      </c>
      <c r="BG9" s="430">
        <f>SUM(BD9:BF9)</f>
        <v>353128</v>
      </c>
      <c r="BH9" s="622">
        <v>190258</v>
      </c>
      <c r="BI9" s="622">
        <v>58618</v>
      </c>
      <c r="BJ9" s="622">
        <v>17099</v>
      </c>
      <c r="BK9" s="435">
        <f>SUM(BH9:BJ9)</f>
        <v>265975</v>
      </c>
      <c r="BL9" s="369" t="s">
        <v>53</v>
      </c>
      <c r="BM9" s="627">
        <v>682009</v>
      </c>
      <c r="BN9" s="628">
        <v>0</v>
      </c>
      <c r="BO9" s="628">
        <v>216670</v>
      </c>
      <c r="BP9" s="628">
        <v>158155</v>
      </c>
      <c r="BQ9" s="451">
        <f>SUM(BM9:BP9)</f>
        <v>1056834</v>
      </c>
      <c r="BR9" s="628">
        <v>584</v>
      </c>
      <c r="BS9" s="630">
        <v>126415</v>
      </c>
      <c r="BT9" s="369" t="s">
        <v>53</v>
      </c>
      <c r="BU9" s="662">
        <v>7</v>
      </c>
      <c r="BV9" s="663">
        <v>5</v>
      </c>
      <c r="BW9" s="663">
        <v>2</v>
      </c>
      <c r="BX9" s="628">
        <v>11699</v>
      </c>
      <c r="BY9" s="628">
        <v>14793</v>
      </c>
      <c r="BZ9" s="628">
        <v>5357</v>
      </c>
      <c r="CA9" s="628">
        <v>8726</v>
      </c>
      <c r="CB9" s="628">
        <v>3923</v>
      </c>
      <c r="CC9" s="628">
        <v>6666</v>
      </c>
      <c r="CD9" s="451">
        <f aca="true" t="shared" si="0" ref="CD9:CE24">BX9+BZ9+CB9</f>
        <v>20979</v>
      </c>
      <c r="CE9" s="454">
        <f t="shared" si="0"/>
        <v>30185</v>
      </c>
      <c r="CF9" s="369" t="s">
        <v>53</v>
      </c>
      <c r="CG9" s="627">
        <v>64201</v>
      </c>
      <c r="CH9" s="628">
        <v>27051</v>
      </c>
      <c r="CI9" s="628">
        <v>8266</v>
      </c>
      <c r="CJ9" s="451">
        <f>SUM(CG9:CI9)</f>
        <v>99518</v>
      </c>
      <c r="CK9" s="628">
        <v>56520</v>
      </c>
      <c r="CL9" s="628">
        <v>17414</v>
      </c>
      <c r="CM9" s="628">
        <v>5080</v>
      </c>
      <c r="CN9" s="454">
        <f>SUM(CK9:CM9)</f>
        <v>79014</v>
      </c>
      <c r="CO9" s="369" t="s">
        <v>53</v>
      </c>
      <c r="CP9" s="610">
        <v>222277</v>
      </c>
      <c r="CQ9" s="611">
        <v>0</v>
      </c>
      <c r="CR9" s="611">
        <v>67284</v>
      </c>
      <c r="CS9" s="611">
        <v>61408</v>
      </c>
      <c r="CT9" s="14">
        <f>SUM(CP9:CS9)</f>
        <v>350969</v>
      </c>
      <c r="CU9" s="619">
        <v>247</v>
      </c>
      <c r="CV9" s="620">
        <v>34595</v>
      </c>
      <c r="CW9" s="369" t="s">
        <v>53</v>
      </c>
      <c r="CX9" s="667">
        <v>7</v>
      </c>
      <c r="CY9" s="655">
        <v>5</v>
      </c>
      <c r="CZ9" s="655">
        <v>2</v>
      </c>
      <c r="DA9" s="622">
        <v>4710</v>
      </c>
      <c r="DB9" s="622">
        <v>5060</v>
      </c>
      <c r="DC9" s="622">
        <v>1884</v>
      </c>
      <c r="DD9" s="622">
        <v>2171</v>
      </c>
      <c r="DE9" s="622">
        <v>1288</v>
      </c>
      <c r="DF9" s="622">
        <v>1502</v>
      </c>
      <c r="DG9" s="430">
        <f>DA9+DC9+DE9</f>
        <v>7882</v>
      </c>
      <c r="DH9" s="435">
        <f>DB9+DD9+DF9</f>
        <v>8733</v>
      </c>
      <c r="DI9" s="369" t="s">
        <v>53</v>
      </c>
      <c r="DJ9" s="621">
        <v>22669</v>
      </c>
      <c r="DK9" s="622">
        <v>6947</v>
      </c>
      <c r="DL9" s="622">
        <v>1923</v>
      </c>
      <c r="DM9" s="430">
        <f>SUM(DJ9:DL9)</f>
        <v>31539</v>
      </c>
      <c r="DN9" s="622">
        <v>22090</v>
      </c>
      <c r="DO9" s="622">
        <v>6311</v>
      </c>
      <c r="DP9" s="622">
        <v>1726</v>
      </c>
      <c r="DQ9" s="435">
        <f>SUM(DN9:DP9)</f>
        <v>30127</v>
      </c>
      <c r="DR9" s="369" t="s">
        <v>53</v>
      </c>
      <c r="DS9" s="671">
        <v>8</v>
      </c>
      <c r="DT9" s="617">
        <v>630000</v>
      </c>
      <c r="DU9" s="645"/>
      <c r="DV9" s="645"/>
      <c r="DW9" s="645"/>
      <c r="DX9" s="676">
        <v>2</v>
      </c>
      <c r="DY9" s="611">
        <v>57</v>
      </c>
      <c r="DZ9" s="611">
        <v>0</v>
      </c>
      <c r="EA9" s="611">
        <v>0</v>
      </c>
      <c r="EB9" s="430">
        <f>SUM(DY9:EA9)</f>
        <v>57</v>
      </c>
      <c r="EC9" s="611">
        <v>25</v>
      </c>
      <c r="ED9" s="611">
        <v>18</v>
      </c>
      <c r="EE9" s="430">
        <f>SUM(EC9:ED9)</f>
        <v>43</v>
      </c>
      <c r="EF9" s="435">
        <f>EB9+EE9</f>
        <v>100</v>
      </c>
      <c r="EG9" s="369" t="s">
        <v>53</v>
      </c>
      <c r="EH9" s="495">
        <v>1</v>
      </c>
      <c r="EI9" s="496">
        <v>3</v>
      </c>
      <c r="EJ9" s="456">
        <v>8.4</v>
      </c>
      <c r="EK9" s="456">
        <v>0</v>
      </c>
      <c r="EL9" s="426">
        <v>22000</v>
      </c>
      <c r="EM9" s="457">
        <v>23900</v>
      </c>
      <c r="EN9" s="457">
        <v>11950</v>
      </c>
      <c r="EO9" s="458">
        <v>17925</v>
      </c>
      <c r="EP9" s="369" t="s">
        <v>53</v>
      </c>
      <c r="EQ9" s="650"/>
      <c r="ER9" s="615">
        <v>190000</v>
      </c>
      <c r="ES9" s="645"/>
      <c r="ET9" s="645"/>
      <c r="EU9" s="645"/>
      <c r="EV9" s="615">
        <v>2</v>
      </c>
      <c r="EW9" s="615">
        <v>59</v>
      </c>
      <c r="EX9" s="615">
        <v>0</v>
      </c>
      <c r="EY9" s="615">
        <v>0</v>
      </c>
      <c r="EZ9" s="440">
        <f>SUM(EW9:EY9)</f>
        <v>59</v>
      </c>
      <c r="FA9" s="615">
        <v>23</v>
      </c>
      <c r="FB9" s="615">
        <v>18</v>
      </c>
      <c r="FC9" s="440">
        <f>SUM(FA9:FB9)</f>
        <v>41</v>
      </c>
      <c r="FD9" s="442">
        <f>EZ9+FC9</f>
        <v>100</v>
      </c>
      <c r="FE9" s="369" t="s">
        <v>53</v>
      </c>
      <c r="FF9" s="498">
        <v>1</v>
      </c>
      <c r="FG9" s="499">
        <v>3</v>
      </c>
      <c r="FH9" s="468">
        <v>2.6</v>
      </c>
      <c r="FI9" s="468">
        <v>0</v>
      </c>
      <c r="FJ9" s="439">
        <v>6200</v>
      </c>
      <c r="FK9" s="439">
        <v>7100</v>
      </c>
      <c r="FL9" s="439">
        <v>3550</v>
      </c>
      <c r="FM9" s="469">
        <v>5325</v>
      </c>
      <c r="FN9" s="369" t="s">
        <v>53</v>
      </c>
      <c r="FO9" s="500"/>
      <c r="FP9" s="446">
        <v>170000</v>
      </c>
      <c r="FQ9" s="478"/>
      <c r="FR9" s="478"/>
      <c r="FS9" s="478"/>
      <c r="FT9" s="497">
        <v>2</v>
      </c>
      <c r="FU9" s="426">
        <v>57</v>
      </c>
      <c r="FV9" s="426">
        <v>0</v>
      </c>
      <c r="FW9" s="426">
        <v>0</v>
      </c>
      <c r="FX9" s="14">
        <f>SUM(FU9:FW9)</f>
        <v>57</v>
      </c>
      <c r="FY9" s="426">
        <v>22</v>
      </c>
      <c r="FZ9" s="426">
        <v>21</v>
      </c>
      <c r="GA9" s="430">
        <f>SUM(FY9:FZ9)</f>
        <v>43</v>
      </c>
      <c r="GB9" s="435">
        <f>FX9+GA9</f>
        <v>100</v>
      </c>
      <c r="GC9" s="369" t="s">
        <v>53</v>
      </c>
      <c r="GD9" s="595">
        <v>1</v>
      </c>
      <c r="GE9" s="591">
        <v>3</v>
      </c>
      <c r="GF9" s="586">
        <v>2.5</v>
      </c>
      <c r="GG9" s="586">
        <v>0</v>
      </c>
      <c r="GH9" s="584">
        <v>6400</v>
      </c>
      <c r="GI9" s="587">
        <v>6700</v>
      </c>
    </row>
    <row r="10" spans="1:191" s="39" customFormat="1" ht="16.5" customHeight="1">
      <c r="A10" s="370" t="s">
        <v>54</v>
      </c>
      <c r="B10" s="599">
        <v>23058</v>
      </c>
      <c r="C10" s="600">
        <v>48761</v>
      </c>
      <c r="D10" s="600">
        <v>7784</v>
      </c>
      <c r="E10" s="600">
        <v>0</v>
      </c>
      <c r="F10" s="431">
        <f>D10+E10</f>
        <v>7784</v>
      </c>
      <c r="G10" s="427">
        <v>0</v>
      </c>
      <c r="H10" s="436">
        <f>F10+G10</f>
        <v>7784</v>
      </c>
      <c r="I10" s="370" t="s">
        <v>54</v>
      </c>
      <c r="J10" s="599">
        <v>1871</v>
      </c>
      <c r="K10" s="600">
        <v>11745</v>
      </c>
      <c r="L10" s="600">
        <v>0</v>
      </c>
      <c r="M10" s="600">
        <v>0</v>
      </c>
      <c r="N10" s="431">
        <f>L10+M10</f>
        <v>0</v>
      </c>
      <c r="O10" s="436">
        <f>K10+N10</f>
        <v>11745</v>
      </c>
      <c r="P10" s="554"/>
      <c r="Q10" s="370" t="s">
        <v>54</v>
      </c>
      <c r="R10" s="601">
        <v>7784</v>
      </c>
      <c r="S10" s="600">
        <v>0</v>
      </c>
      <c r="T10" s="14">
        <f aca="true" t="shared" si="1" ref="T10:T22">R10+S10</f>
        <v>7784</v>
      </c>
      <c r="U10" s="427">
        <v>0</v>
      </c>
      <c r="V10" s="14">
        <f aca="true" t="shared" si="2" ref="V10:V22">T10+U10</f>
        <v>7784</v>
      </c>
      <c r="W10" s="600">
        <v>11745</v>
      </c>
      <c r="X10" s="600">
        <v>0</v>
      </c>
      <c r="Y10" s="442">
        <f aca="true" t="shared" si="3" ref="Y10:Y42">W10+X10</f>
        <v>11745</v>
      </c>
      <c r="Z10" s="370" t="s">
        <v>54</v>
      </c>
      <c r="AA10" s="602">
        <v>3207</v>
      </c>
      <c r="AB10" s="600">
        <v>0</v>
      </c>
      <c r="AC10" s="431">
        <f>AA10+AB10</f>
        <v>3207</v>
      </c>
      <c r="AD10" s="600">
        <v>0</v>
      </c>
      <c r="AE10" s="431">
        <f>AC10+AD10</f>
        <v>3207</v>
      </c>
      <c r="AF10" s="600">
        <v>3751</v>
      </c>
      <c r="AG10" s="600">
        <v>0</v>
      </c>
      <c r="AH10" s="436">
        <f>AF10+AG10</f>
        <v>3751</v>
      </c>
      <c r="AI10" s="370" t="s">
        <v>54</v>
      </c>
      <c r="AJ10" s="599">
        <v>421473</v>
      </c>
      <c r="AK10" s="600">
        <v>35291</v>
      </c>
      <c r="AL10" s="600">
        <v>172234</v>
      </c>
      <c r="AM10" s="600">
        <v>106156</v>
      </c>
      <c r="AN10" s="16">
        <f aca="true" t="shared" si="4" ref="AN10:AN42">SUM(AJ10:AM10)</f>
        <v>735154</v>
      </c>
      <c r="AO10" s="603">
        <v>93</v>
      </c>
      <c r="AP10" s="604">
        <v>28974</v>
      </c>
      <c r="AQ10" s="370" t="s">
        <v>54</v>
      </c>
      <c r="AR10" s="656">
        <v>7</v>
      </c>
      <c r="AS10" s="657">
        <v>5</v>
      </c>
      <c r="AT10" s="657">
        <v>2</v>
      </c>
      <c r="AU10" s="606">
        <v>2905</v>
      </c>
      <c r="AV10" s="606">
        <v>3708</v>
      </c>
      <c r="AW10" s="606">
        <v>1320</v>
      </c>
      <c r="AX10" s="606">
        <v>2143</v>
      </c>
      <c r="AY10" s="606">
        <v>908</v>
      </c>
      <c r="AZ10" s="606">
        <v>1593</v>
      </c>
      <c r="BA10" s="431">
        <f aca="true" t="shared" si="5" ref="BA10:BB43">AU10+AW10+AY10</f>
        <v>5133</v>
      </c>
      <c r="BB10" s="436">
        <f t="shared" si="5"/>
        <v>7444</v>
      </c>
      <c r="BC10" s="370" t="s">
        <v>54</v>
      </c>
      <c r="BD10" s="605">
        <v>57622</v>
      </c>
      <c r="BE10" s="606">
        <v>23787</v>
      </c>
      <c r="BF10" s="606">
        <v>7073</v>
      </c>
      <c r="BG10" s="431">
        <f>SUM(BD10:BF10)</f>
        <v>88482</v>
      </c>
      <c r="BH10" s="606">
        <v>44165</v>
      </c>
      <c r="BI10" s="606">
        <v>13475</v>
      </c>
      <c r="BJ10" s="606">
        <v>3824</v>
      </c>
      <c r="BK10" s="436">
        <f aca="true" t="shared" si="6" ref="BK10:BK42">SUM(BH10:BJ10)</f>
        <v>61464</v>
      </c>
      <c r="BL10" s="370" t="s">
        <v>54</v>
      </c>
      <c r="BM10" s="607">
        <v>125768</v>
      </c>
      <c r="BN10" s="606">
        <v>14069</v>
      </c>
      <c r="BO10" s="606">
        <v>54308</v>
      </c>
      <c r="BP10" s="606">
        <v>28867</v>
      </c>
      <c r="BQ10" s="431">
        <f>SUM(BM10:BP10)</f>
        <v>223012</v>
      </c>
      <c r="BR10" s="606">
        <v>96</v>
      </c>
      <c r="BS10" s="608">
        <v>8974</v>
      </c>
      <c r="BT10" s="370" t="s">
        <v>54</v>
      </c>
      <c r="BU10" s="664">
        <v>7</v>
      </c>
      <c r="BV10" s="657">
        <v>5</v>
      </c>
      <c r="BW10" s="657">
        <v>2</v>
      </c>
      <c r="BX10" s="606">
        <v>2905</v>
      </c>
      <c r="BY10" s="606">
        <v>3708</v>
      </c>
      <c r="BZ10" s="606">
        <v>1320</v>
      </c>
      <c r="CA10" s="606">
        <v>2143</v>
      </c>
      <c r="CB10" s="606">
        <v>908</v>
      </c>
      <c r="CC10" s="606">
        <v>1593</v>
      </c>
      <c r="CD10" s="431">
        <f t="shared" si="0"/>
        <v>5133</v>
      </c>
      <c r="CE10" s="455">
        <f t="shared" si="0"/>
        <v>7444</v>
      </c>
      <c r="CF10" s="370" t="s">
        <v>54</v>
      </c>
      <c r="CG10" s="607">
        <v>18169</v>
      </c>
      <c r="CH10" s="606">
        <v>7501</v>
      </c>
      <c r="CI10" s="606">
        <v>2230</v>
      </c>
      <c r="CJ10" s="431">
        <f aca="true" t="shared" si="7" ref="CJ10:CJ42">SUM(CG10:CI10)</f>
        <v>27900</v>
      </c>
      <c r="CK10" s="606">
        <v>12010</v>
      </c>
      <c r="CL10" s="606">
        <v>3664</v>
      </c>
      <c r="CM10" s="606">
        <v>1040</v>
      </c>
      <c r="CN10" s="455">
        <f aca="true" t="shared" si="8" ref="CN10:CN42">SUM(CK10:CM10)</f>
        <v>16714</v>
      </c>
      <c r="CO10" s="370" t="s">
        <v>54</v>
      </c>
      <c r="CP10" s="599">
        <v>48246</v>
      </c>
      <c r="CQ10" s="600">
        <v>3875</v>
      </c>
      <c r="CR10" s="600">
        <v>18698</v>
      </c>
      <c r="CS10" s="600">
        <v>12491</v>
      </c>
      <c r="CT10" s="16">
        <f aca="true" t="shared" si="9" ref="CT10:CT42">SUM(CP10:CS10)</f>
        <v>83310</v>
      </c>
      <c r="CU10" s="603">
        <v>46</v>
      </c>
      <c r="CV10" s="604">
        <v>4099</v>
      </c>
      <c r="CW10" s="370" t="s">
        <v>54</v>
      </c>
      <c r="CX10" s="668">
        <v>7</v>
      </c>
      <c r="CY10" s="657">
        <v>5</v>
      </c>
      <c r="CZ10" s="657">
        <v>2</v>
      </c>
      <c r="DA10" s="606">
        <v>1124</v>
      </c>
      <c r="DB10" s="606">
        <v>1216</v>
      </c>
      <c r="DC10" s="606">
        <v>464</v>
      </c>
      <c r="DD10" s="606">
        <v>546</v>
      </c>
      <c r="DE10" s="606">
        <v>337</v>
      </c>
      <c r="DF10" s="606">
        <v>414</v>
      </c>
      <c r="DG10" s="431">
        <f aca="true" t="shared" si="10" ref="DG10:DH43">DA10+DC10+DE10</f>
        <v>1925</v>
      </c>
      <c r="DH10" s="436">
        <f t="shared" si="10"/>
        <v>2176</v>
      </c>
      <c r="DI10" s="370" t="s">
        <v>54</v>
      </c>
      <c r="DJ10" s="605">
        <v>6384</v>
      </c>
      <c r="DK10" s="606">
        <v>2048</v>
      </c>
      <c r="DL10" s="606">
        <v>621</v>
      </c>
      <c r="DM10" s="431">
        <f aca="true" t="shared" si="11" ref="DM10:DM42">SUM(DJ10:DL10)</f>
        <v>9053</v>
      </c>
      <c r="DN10" s="606">
        <v>4721</v>
      </c>
      <c r="DO10" s="606">
        <v>1392</v>
      </c>
      <c r="DP10" s="606">
        <v>404</v>
      </c>
      <c r="DQ10" s="436">
        <f aca="true" t="shared" si="12" ref="DQ10:DQ42">SUM(DN10:DP10)</f>
        <v>6517</v>
      </c>
      <c r="DR10" s="370" t="s">
        <v>54</v>
      </c>
      <c r="DS10" s="672">
        <v>8</v>
      </c>
      <c r="DT10" s="602">
        <v>630000</v>
      </c>
      <c r="DU10" s="646"/>
      <c r="DV10" s="646"/>
      <c r="DW10" s="646"/>
      <c r="DX10" s="677">
        <v>1</v>
      </c>
      <c r="DY10" s="600">
        <v>48</v>
      </c>
      <c r="DZ10" s="600">
        <v>4</v>
      </c>
      <c r="EA10" s="600">
        <v>0</v>
      </c>
      <c r="EB10" s="431">
        <f>SUM(DY10:EA10)</f>
        <v>52</v>
      </c>
      <c r="EC10" s="600">
        <v>29</v>
      </c>
      <c r="ED10" s="600">
        <v>19</v>
      </c>
      <c r="EE10" s="431">
        <f>SUM(EC10:ED10)</f>
        <v>48</v>
      </c>
      <c r="EF10" s="436">
        <f>EB10+EE10</f>
        <v>100</v>
      </c>
      <c r="EG10" s="370" t="s">
        <v>54</v>
      </c>
      <c r="EH10" s="501">
        <v>1</v>
      </c>
      <c r="EI10" s="502">
        <v>2</v>
      </c>
      <c r="EJ10" s="456">
        <v>7.7</v>
      </c>
      <c r="EK10" s="456">
        <v>12</v>
      </c>
      <c r="EL10" s="427">
        <v>22200</v>
      </c>
      <c r="EM10" s="459">
        <v>22800</v>
      </c>
      <c r="EN10" s="459">
        <v>11400</v>
      </c>
      <c r="EO10" s="460">
        <v>17100</v>
      </c>
      <c r="EP10" s="370" t="s">
        <v>54</v>
      </c>
      <c r="EQ10" s="651"/>
      <c r="ER10" s="600">
        <v>190000</v>
      </c>
      <c r="ES10" s="646"/>
      <c r="ET10" s="646"/>
      <c r="EU10" s="646"/>
      <c r="EV10" s="600">
        <v>1</v>
      </c>
      <c r="EW10" s="600">
        <v>47</v>
      </c>
      <c r="EX10" s="600">
        <v>6</v>
      </c>
      <c r="EY10" s="600">
        <v>0</v>
      </c>
      <c r="EZ10" s="16">
        <f>SUM(EW10:EY10)</f>
        <v>53</v>
      </c>
      <c r="FA10" s="600">
        <v>30</v>
      </c>
      <c r="FB10" s="600">
        <v>17</v>
      </c>
      <c r="FC10" s="16">
        <f>SUM(FA10:FB10)</f>
        <v>47</v>
      </c>
      <c r="FD10" s="466">
        <f>EZ10+FC10</f>
        <v>100</v>
      </c>
      <c r="FE10" s="370" t="s">
        <v>54</v>
      </c>
      <c r="FF10" s="504">
        <v>1</v>
      </c>
      <c r="FG10" s="503">
        <v>2</v>
      </c>
      <c r="FH10" s="470">
        <v>2.3</v>
      </c>
      <c r="FI10" s="470">
        <v>4.8</v>
      </c>
      <c r="FJ10" s="427">
        <v>7000</v>
      </c>
      <c r="FK10" s="427">
        <v>6200</v>
      </c>
      <c r="FL10" s="427">
        <v>3100</v>
      </c>
      <c r="FM10" s="471">
        <v>4650</v>
      </c>
      <c r="FN10" s="370" t="s">
        <v>54</v>
      </c>
      <c r="FO10" s="505"/>
      <c r="FP10" s="447">
        <v>170000</v>
      </c>
      <c r="FQ10" s="479"/>
      <c r="FR10" s="479"/>
      <c r="FS10" s="479"/>
      <c r="FT10" s="503">
        <v>1</v>
      </c>
      <c r="FU10" s="427">
        <v>49</v>
      </c>
      <c r="FV10" s="427">
        <v>4</v>
      </c>
      <c r="FW10" s="427">
        <v>0</v>
      </c>
      <c r="FX10" s="431">
        <f aca="true" t="shared" si="13" ref="FX10:FX22">SUM(FU10:FW10)</f>
        <v>53</v>
      </c>
      <c r="FY10" s="427">
        <v>28</v>
      </c>
      <c r="FZ10" s="427">
        <v>19</v>
      </c>
      <c r="GA10" s="431">
        <f>SUM(FY10:FZ10)</f>
        <v>47</v>
      </c>
      <c r="GB10" s="436">
        <f>FX10+GA10</f>
        <v>100</v>
      </c>
      <c r="GC10" s="370" t="s">
        <v>54</v>
      </c>
      <c r="GD10" s="596">
        <v>1</v>
      </c>
      <c r="GE10" s="592">
        <v>2</v>
      </c>
      <c r="GF10" s="586">
        <v>2.2</v>
      </c>
      <c r="GG10" s="586">
        <v>4.9</v>
      </c>
      <c r="GH10" s="582">
        <v>7500</v>
      </c>
      <c r="GI10" s="583">
        <v>6000</v>
      </c>
    </row>
    <row r="11" spans="1:191" s="39" customFormat="1" ht="16.5" customHeight="1">
      <c r="A11" s="370" t="s">
        <v>55</v>
      </c>
      <c r="B11" s="599">
        <v>14777</v>
      </c>
      <c r="C11" s="600">
        <v>33948</v>
      </c>
      <c r="D11" s="600">
        <v>5265</v>
      </c>
      <c r="E11" s="600">
        <v>0</v>
      </c>
      <c r="F11" s="431">
        <f aca="true" t="shared" si="14" ref="F11:F21">D11+E11</f>
        <v>5265</v>
      </c>
      <c r="G11" s="427">
        <v>0</v>
      </c>
      <c r="H11" s="436">
        <f aca="true" t="shared" si="15" ref="H11:H21">F11+G11</f>
        <v>5265</v>
      </c>
      <c r="I11" s="370" t="s">
        <v>55</v>
      </c>
      <c r="J11" s="599">
        <v>1330</v>
      </c>
      <c r="K11" s="600">
        <v>8070</v>
      </c>
      <c r="L11" s="600">
        <v>0</v>
      </c>
      <c r="M11" s="600">
        <v>0</v>
      </c>
      <c r="N11" s="431">
        <f aca="true" t="shared" si="16" ref="N11:N21">L11+M11</f>
        <v>0</v>
      </c>
      <c r="O11" s="436">
        <f aca="true" t="shared" si="17" ref="O11:O21">K11+N11</f>
        <v>8070</v>
      </c>
      <c r="P11" s="554"/>
      <c r="Q11" s="370" t="s">
        <v>55</v>
      </c>
      <c r="R11" s="601">
        <v>5265</v>
      </c>
      <c r="S11" s="600">
        <v>0</v>
      </c>
      <c r="T11" s="14">
        <f t="shared" si="1"/>
        <v>5265</v>
      </c>
      <c r="U11" s="427">
        <v>0</v>
      </c>
      <c r="V11" s="14">
        <f t="shared" si="2"/>
        <v>5265</v>
      </c>
      <c r="W11" s="600">
        <v>8070</v>
      </c>
      <c r="X11" s="600">
        <v>0</v>
      </c>
      <c r="Y11" s="442">
        <f t="shared" si="3"/>
        <v>8070</v>
      </c>
      <c r="Z11" s="370" t="s">
        <v>55</v>
      </c>
      <c r="AA11" s="602">
        <v>2186</v>
      </c>
      <c r="AB11" s="600">
        <v>0</v>
      </c>
      <c r="AC11" s="431">
        <f aca="true" t="shared" si="18" ref="AC11:AC21">AA11+AB11</f>
        <v>2186</v>
      </c>
      <c r="AD11" s="600">
        <v>0</v>
      </c>
      <c r="AE11" s="431">
        <f aca="true" t="shared" si="19" ref="AE11:AE21">AC11+AD11</f>
        <v>2186</v>
      </c>
      <c r="AF11" s="600">
        <v>2613</v>
      </c>
      <c r="AG11" s="600">
        <v>0</v>
      </c>
      <c r="AH11" s="436">
        <f aca="true" t="shared" si="20" ref="AH11:AH21">AF11+AG11</f>
        <v>2613</v>
      </c>
      <c r="AI11" s="370" t="s">
        <v>55</v>
      </c>
      <c r="AJ11" s="599">
        <v>285908</v>
      </c>
      <c r="AK11" s="600">
        <v>28302</v>
      </c>
      <c r="AL11" s="600">
        <v>105018</v>
      </c>
      <c r="AM11" s="600">
        <v>72831</v>
      </c>
      <c r="AN11" s="16">
        <f t="shared" si="4"/>
        <v>492059</v>
      </c>
      <c r="AO11" s="603">
        <v>41</v>
      </c>
      <c r="AP11" s="604">
        <v>13445</v>
      </c>
      <c r="AQ11" s="370" t="s">
        <v>55</v>
      </c>
      <c r="AR11" s="656">
        <v>7</v>
      </c>
      <c r="AS11" s="657">
        <v>5</v>
      </c>
      <c r="AT11" s="657">
        <v>2</v>
      </c>
      <c r="AU11" s="606">
        <v>1761</v>
      </c>
      <c r="AV11" s="606">
        <v>2315</v>
      </c>
      <c r="AW11" s="606">
        <v>832</v>
      </c>
      <c r="AX11" s="606">
        <v>1340</v>
      </c>
      <c r="AY11" s="606">
        <v>571</v>
      </c>
      <c r="AZ11" s="606">
        <v>1011</v>
      </c>
      <c r="BA11" s="431">
        <f t="shared" si="5"/>
        <v>3164</v>
      </c>
      <c r="BB11" s="436">
        <f t="shared" si="5"/>
        <v>4666</v>
      </c>
      <c r="BC11" s="370" t="s">
        <v>55</v>
      </c>
      <c r="BD11" s="605">
        <v>30789</v>
      </c>
      <c r="BE11" s="606">
        <v>12730</v>
      </c>
      <c r="BF11" s="606">
        <v>3841</v>
      </c>
      <c r="BG11" s="431">
        <f>SUM(BD11:BF11)</f>
        <v>47360</v>
      </c>
      <c r="BH11" s="606">
        <v>25856</v>
      </c>
      <c r="BI11" s="606">
        <v>8332</v>
      </c>
      <c r="BJ11" s="606">
        <v>2308</v>
      </c>
      <c r="BK11" s="436">
        <f t="shared" si="6"/>
        <v>36496</v>
      </c>
      <c r="BL11" s="370" t="s">
        <v>55</v>
      </c>
      <c r="BM11" s="607">
        <v>98280</v>
      </c>
      <c r="BN11" s="606">
        <v>11312</v>
      </c>
      <c r="BO11" s="606">
        <v>33163</v>
      </c>
      <c r="BP11" s="606">
        <v>23173</v>
      </c>
      <c r="BQ11" s="431">
        <f>SUM(BM11:BP11)</f>
        <v>165928</v>
      </c>
      <c r="BR11" s="606">
        <v>59</v>
      </c>
      <c r="BS11" s="608">
        <v>6160</v>
      </c>
      <c r="BT11" s="370" t="s">
        <v>55</v>
      </c>
      <c r="BU11" s="664">
        <v>7</v>
      </c>
      <c r="BV11" s="657">
        <v>5</v>
      </c>
      <c r="BW11" s="657">
        <v>2</v>
      </c>
      <c r="BX11" s="606">
        <v>1761</v>
      </c>
      <c r="BY11" s="606">
        <v>2315</v>
      </c>
      <c r="BZ11" s="606">
        <v>832</v>
      </c>
      <c r="CA11" s="606">
        <v>1340</v>
      </c>
      <c r="CB11" s="606">
        <v>571</v>
      </c>
      <c r="CC11" s="606">
        <v>1011</v>
      </c>
      <c r="CD11" s="431">
        <f t="shared" si="0"/>
        <v>3164</v>
      </c>
      <c r="CE11" s="455">
        <f t="shared" si="0"/>
        <v>4666</v>
      </c>
      <c r="CF11" s="370" t="s">
        <v>55</v>
      </c>
      <c r="CG11" s="607">
        <v>9723</v>
      </c>
      <c r="CH11" s="606">
        <v>4020</v>
      </c>
      <c r="CI11" s="606">
        <v>1213</v>
      </c>
      <c r="CJ11" s="431">
        <f t="shared" si="7"/>
        <v>14956</v>
      </c>
      <c r="CK11" s="606">
        <v>8227</v>
      </c>
      <c r="CL11" s="606">
        <v>2651</v>
      </c>
      <c r="CM11" s="606">
        <v>734</v>
      </c>
      <c r="CN11" s="455">
        <f t="shared" si="8"/>
        <v>11612</v>
      </c>
      <c r="CO11" s="370" t="s">
        <v>55</v>
      </c>
      <c r="CP11" s="599">
        <v>38055</v>
      </c>
      <c r="CQ11" s="600">
        <v>3136</v>
      </c>
      <c r="CR11" s="600">
        <v>14714</v>
      </c>
      <c r="CS11" s="600">
        <v>9028</v>
      </c>
      <c r="CT11" s="16">
        <f t="shared" si="9"/>
        <v>64933</v>
      </c>
      <c r="CU11" s="603">
        <v>26</v>
      </c>
      <c r="CV11" s="604">
        <v>1617</v>
      </c>
      <c r="CW11" s="370" t="s">
        <v>55</v>
      </c>
      <c r="CX11" s="668">
        <v>7</v>
      </c>
      <c r="CY11" s="657">
        <v>5</v>
      </c>
      <c r="CZ11" s="657">
        <v>2</v>
      </c>
      <c r="DA11" s="606">
        <v>689</v>
      </c>
      <c r="DB11" s="606">
        <v>759</v>
      </c>
      <c r="DC11" s="606">
        <v>294</v>
      </c>
      <c r="DD11" s="606">
        <v>362</v>
      </c>
      <c r="DE11" s="606">
        <v>220</v>
      </c>
      <c r="DF11" s="606">
        <v>272</v>
      </c>
      <c r="DG11" s="431">
        <f t="shared" si="10"/>
        <v>1203</v>
      </c>
      <c r="DH11" s="436">
        <f t="shared" si="10"/>
        <v>1393</v>
      </c>
      <c r="DI11" s="370" t="s">
        <v>55</v>
      </c>
      <c r="DJ11" s="605">
        <v>4250</v>
      </c>
      <c r="DK11" s="606">
        <v>1448</v>
      </c>
      <c r="DL11" s="606">
        <v>435</v>
      </c>
      <c r="DM11" s="431">
        <f t="shared" si="11"/>
        <v>6133</v>
      </c>
      <c r="DN11" s="606">
        <v>2893</v>
      </c>
      <c r="DO11" s="606">
        <v>882</v>
      </c>
      <c r="DP11" s="606">
        <v>264</v>
      </c>
      <c r="DQ11" s="436">
        <f t="shared" si="12"/>
        <v>4039</v>
      </c>
      <c r="DR11" s="370" t="s">
        <v>55</v>
      </c>
      <c r="DS11" s="672">
        <v>7</v>
      </c>
      <c r="DT11" s="602">
        <v>630000</v>
      </c>
      <c r="DU11" s="646"/>
      <c r="DV11" s="646"/>
      <c r="DW11" s="646"/>
      <c r="DX11" s="677">
        <v>1</v>
      </c>
      <c r="DY11" s="600">
        <v>50</v>
      </c>
      <c r="DZ11" s="600">
        <v>5</v>
      </c>
      <c r="EA11" s="600">
        <v>0</v>
      </c>
      <c r="EB11" s="431">
        <f aca="true" t="shared" si="21" ref="EB11:EB42">SUM(DY11:EA11)</f>
        <v>55</v>
      </c>
      <c r="EC11" s="600">
        <v>26</v>
      </c>
      <c r="ED11" s="600">
        <v>19</v>
      </c>
      <c r="EE11" s="431">
        <f aca="true" t="shared" si="22" ref="EE11:EE42">SUM(EC11:ED11)</f>
        <v>45</v>
      </c>
      <c r="EF11" s="436">
        <f aca="true" t="shared" si="23" ref="EF11:EF42">EB11+EE11</f>
        <v>100</v>
      </c>
      <c r="EG11" s="370" t="s">
        <v>55</v>
      </c>
      <c r="EH11" s="501">
        <v>1</v>
      </c>
      <c r="EI11" s="502">
        <v>2</v>
      </c>
      <c r="EJ11" s="456">
        <v>6.6</v>
      </c>
      <c r="EK11" s="456">
        <v>12.4</v>
      </c>
      <c r="EL11" s="427">
        <v>19000</v>
      </c>
      <c r="EM11" s="459">
        <v>22000</v>
      </c>
      <c r="EN11" s="459">
        <v>11000</v>
      </c>
      <c r="EO11" s="460">
        <v>16500</v>
      </c>
      <c r="EP11" s="370" t="s">
        <v>55</v>
      </c>
      <c r="EQ11" s="651"/>
      <c r="ER11" s="600">
        <v>190000</v>
      </c>
      <c r="ES11" s="646"/>
      <c r="ET11" s="646"/>
      <c r="EU11" s="646"/>
      <c r="EV11" s="600">
        <v>1</v>
      </c>
      <c r="EW11" s="600">
        <v>52</v>
      </c>
      <c r="EX11" s="600">
        <v>6</v>
      </c>
      <c r="EY11" s="600">
        <v>0</v>
      </c>
      <c r="EZ11" s="16">
        <f aca="true" t="shared" si="24" ref="EZ11:EZ42">SUM(EW11:EY11)</f>
        <v>58</v>
      </c>
      <c r="FA11" s="600">
        <v>24</v>
      </c>
      <c r="FB11" s="600">
        <v>18</v>
      </c>
      <c r="FC11" s="16">
        <f aca="true" t="shared" si="25" ref="FC11:FC21">SUM(FA11:FB11)</f>
        <v>42</v>
      </c>
      <c r="FD11" s="466">
        <f aca="true" t="shared" si="26" ref="FD11:FD21">EZ11+FC11</f>
        <v>100</v>
      </c>
      <c r="FE11" s="370" t="s">
        <v>55</v>
      </c>
      <c r="FF11" s="504">
        <v>1</v>
      </c>
      <c r="FG11" s="503">
        <v>2</v>
      </c>
      <c r="FH11" s="470">
        <v>2.3</v>
      </c>
      <c r="FI11" s="470">
        <v>5</v>
      </c>
      <c r="FJ11" s="427">
        <v>6000</v>
      </c>
      <c r="FK11" s="427">
        <v>7000</v>
      </c>
      <c r="FL11" s="427">
        <v>3500</v>
      </c>
      <c r="FM11" s="471">
        <v>5250</v>
      </c>
      <c r="FN11" s="370" t="s">
        <v>55</v>
      </c>
      <c r="FO11" s="505"/>
      <c r="FP11" s="447">
        <v>170000</v>
      </c>
      <c r="FQ11" s="479"/>
      <c r="FR11" s="479"/>
      <c r="FS11" s="479"/>
      <c r="FT11" s="503">
        <v>1</v>
      </c>
      <c r="FU11" s="427">
        <v>52</v>
      </c>
      <c r="FV11" s="427">
        <v>4</v>
      </c>
      <c r="FW11" s="427">
        <v>0</v>
      </c>
      <c r="FX11" s="431">
        <f t="shared" si="13"/>
        <v>56</v>
      </c>
      <c r="FY11" s="427">
        <v>27</v>
      </c>
      <c r="FZ11" s="427">
        <v>17</v>
      </c>
      <c r="GA11" s="431">
        <f aca="true" t="shared" si="27" ref="GA11:GA21">SUM(FY11:FZ11)</f>
        <v>44</v>
      </c>
      <c r="GB11" s="436">
        <f aca="true" t="shared" si="28" ref="GB11:GB21">FX11+GA11</f>
        <v>100</v>
      </c>
      <c r="GC11" s="370" t="s">
        <v>55</v>
      </c>
      <c r="GD11" s="596">
        <v>1</v>
      </c>
      <c r="GE11" s="592">
        <v>2</v>
      </c>
      <c r="GF11" s="586">
        <v>2.2</v>
      </c>
      <c r="GG11" s="586">
        <v>5</v>
      </c>
      <c r="GH11" s="582">
        <v>8000</v>
      </c>
      <c r="GI11" s="583">
        <v>6000</v>
      </c>
    </row>
    <row r="12" spans="1:191" s="39" customFormat="1" ht="16.5" customHeight="1">
      <c r="A12" s="370" t="s">
        <v>56</v>
      </c>
      <c r="B12" s="599">
        <v>38503</v>
      </c>
      <c r="C12" s="600">
        <v>92928</v>
      </c>
      <c r="D12" s="600">
        <v>12012</v>
      </c>
      <c r="E12" s="600">
        <v>0</v>
      </c>
      <c r="F12" s="431">
        <f t="shared" si="14"/>
        <v>12012</v>
      </c>
      <c r="G12" s="427">
        <v>0</v>
      </c>
      <c r="H12" s="436">
        <f t="shared" si="15"/>
        <v>12012</v>
      </c>
      <c r="I12" s="370" t="s">
        <v>56</v>
      </c>
      <c r="J12" s="599">
        <v>3187</v>
      </c>
      <c r="K12" s="600">
        <v>18033</v>
      </c>
      <c r="L12" s="600">
        <v>0</v>
      </c>
      <c r="M12" s="600">
        <v>0</v>
      </c>
      <c r="N12" s="431">
        <f t="shared" si="16"/>
        <v>0</v>
      </c>
      <c r="O12" s="436">
        <f t="shared" si="17"/>
        <v>18033</v>
      </c>
      <c r="P12" s="554"/>
      <c r="Q12" s="370" t="s">
        <v>56</v>
      </c>
      <c r="R12" s="601">
        <v>12012</v>
      </c>
      <c r="S12" s="600">
        <v>0</v>
      </c>
      <c r="T12" s="14">
        <f t="shared" si="1"/>
        <v>12012</v>
      </c>
      <c r="U12" s="427">
        <v>0</v>
      </c>
      <c r="V12" s="14">
        <f t="shared" si="2"/>
        <v>12012</v>
      </c>
      <c r="W12" s="600">
        <v>18033</v>
      </c>
      <c r="X12" s="600">
        <v>0</v>
      </c>
      <c r="Y12" s="442">
        <f t="shared" si="3"/>
        <v>18033</v>
      </c>
      <c r="Z12" s="370" t="s">
        <v>56</v>
      </c>
      <c r="AA12" s="602">
        <v>4661</v>
      </c>
      <c r="AB12" s="600">
        <v>0</v>
      </c>
      <c r="AC12" s="431">
        <f t="shared" si="18"/>
        <v>4661</v>
      </c>
      <c r="AD12" s="600">
        <v>0</v>
      </c>
      <c r="AE12" s="431">
        <f t="shared" si="19"/>
        <v>4661</v>
      </c>
      <c r="AF12" s="600">
        <v>5364</v>
      </c>
      <c r="AG12" s="600">
        <v>0</v>
      </c>
      <c r="AH12" s="436">
        <f t="shared" si="20"/>
        <v>5364</v>
      </c>
      <c r="AI12" s="370" t="s">
        <v>56</v>
      </c>
      <c r="AJ12" s="599">
        <v>572493</v>
      </c>
      <c r="AK12" s="600">
        <v>0</v>
      </c>
      <c r="AL12" s="600">
        <v>203199</v>
      </c>
      <c r="AM12" s="600">
        <v>123585</v>
      </c>
      <c r="AN12" s="16">
        <f t="shared" si="4"/>
        <v>899277</v>
      </c>
      <c r="AO12" s="603">
        <v>57</v>
      </c>
      <c r="AP12" s="604">
        <v>21607</v>
      </c>
      <c r="AQ12" s="370" t="s">
        <v>56</v>
      </c>
      <c r="AR12" s="656">
        <v>7</v>
      </c>
      <c r="AS12" s="657">
        <v>5</v>
      </c>
      <c r="AT12" s="657">
        <v>2</v>
      </c>
      <c r="AU12" s="606">
        <v>3884</v>
      </c>
      <c r="AV12" s="606">
        <v>5005</v>
      </c>
      <c r="AW12" s="606">
        <v>2042</v>
      </c>
      <c r="AX12" s="606">
        <v>3412</v>
      </c>
      <c r="AY12" s="606">
        <v>1378</v>
      </c>
      <c r="AZ12" s="606">
        <v>2392</v>
      </c>
      <c r="BA12" s="431">
        <f t="shared" si="5"/>
        <v>7304</v>
      </c>
      <c r="BB12" s="436">
        <f t="shared" si="5"/>
        <v>10809</v>
      </c>
      <c r="BC12" s="370" t="s">
        <v>56</v>
      </c>
      <c r="BD12" s="605">
        <v>57808</v>
      </c>
      <c r="BE12" s="606">
        <v>28149</v>
      </c>
      <c r="BF12" s="606">
        <v>7893</v>
      </c>
      <c r="BG12" s="431">
        <f aca="true" t="shared" si="29" ref="BG12:BG42">SUM(BD12:BF12)</f>
        <v>93850</v>
      </c>
      <c r="BH12" s="606">
        <v>42283</v>
      </c>
      <c r="BI12" s="606">
        <v>15077</v>
      </c>
      <c r="BJ12" s="606">
        <v>4153</v>
      </c>
      <c r="BK12" s="436">
        <f t="shared" si="6"/>
        <v>61513</v>
      </c>
      <c r="BL12" s="370" t="s">
        <v>56</v>
      </c>
      <c r="BM12" s="607">
        <v>175241</v>
      </c>
      <c r="BN12" s="606">
        <v>0</v>
      </c>
      <c r="BO12" s="606">
        <v>84974</v>
      </c>
      <c r="BP12" s="606">
        <v>42458</v>
      </c>
      <c r="BQ12" s="431">
        <f aca="true" t="shared" si="30" ref="BQ12:BQ42">SUM(BM12:BP12)</f>
        <v>302673</v>
      </c>
      <c r="BR12" s="606">
        <v>61</v>
      </c>
      <c r="BS12" s="608">
        <v>7212</v>
      </c>
      <c r="BT12" s="370" t="s">
        <v>56</v>
      </c>
      <c r="BU12" s="664">
        <v>7</v>
      </c>
      <c r="BV12" s="657">
        <v>5</v>
      </c>
      <c r="BW12" s="657">
        <v>2</v>
      </c>
      <c r="BX12" s="606">
        <v>3884</v>
      </c>
      <c r="BY12" s="606">
        <v>5005</v>
      </c>
      <c r="BZ12" s="606">
        <v>2042</v>
      </c>
      <c r="CA12" s="606">
        <v>3412</v>
      </c>
      <c r="CB12" s="606">
        <v>1378</v>
      </c>
      <c r="CC12" s="606">
        <v>2392</v>
      </c>
      <c r="CD12" s="431">
        <f t="shared" si="0"/>
        <v>7304</v>
      </c>
      <c r="CE12" s="455">
        <f t="shared" si="0"/>
        <v>10809</v>
      </c>
      <c r="CF12" s="370" t="s">
        <v>56</v>
      </c>
      <c r="CG12" s="607">
        <v>24175</v>
      </c>
      <c r="CH12" s="606">
        <v>11771</v>
      </c>
      <c r="CI12" s="606">
        <v>3300</v>
      </c>
      <c r="CJ12" s="431">
        <f t="shared" si="7"/>
        <v>39246</v>
      </c>
      <c r="CK12" s="606">
        <v>14527</v>
      </c>
      <c r="CL12" s="606">
        <v>5180</v>
      </c>
      <c r="CM12" s="606">
        <v>1426</v>
      </c>
      <c r="CN12" s="455">
        <f t="shared" si="8"/>
        <v>21133</v>
      </c>
      <c r="CO12" s="370" t="s">
        <v>56</v>
      </c>
      <c r="CP12" s="599">
        <v>66162</v>
      </c>
      <c r="CQ12" s="600">
        <v>0</v>
      </c>
      <c r="CR12" s="600">
        <v>27757</v>
      </c>
      <c r="CS12" s="600">
        <v>24723</v>
      </c>
      <c r="CT12" s="16">
        <f t="shared" si="9"/>
        <v>118642</v>
      </c>
      <c r="CU12" s="603">
        <v>37</v>
      </c>
      <c r="CV12" s="604">
        <v>3933</v>
      </c>
      <c r="CW12" s="370" t="s">
        <v>56</v>
      </c>
      <c r="CX12" s="668">
        <v>7</v>
      </c>
      <c r="CY12" s="657">
        <v>5</v>
      </c>
      <c r="CZ12" s="657">
        <v>2</v>
      </c>
      <c r="DA12" s="606">
        <v>1492</v>
      </c>
      <c r="DB12" s="606">
        <v>1628</v>
      </c>
      <c r="DC12" s="606">
        <v>675</v>
      </c>
      <c r="DD12" s="606">
        <v>790</v>
      </c>
      <c r="DE12" s="606">
        <v>487</v>
      </c>
      <c r="DF12" s="606">
        <v>582</v>
      </c>
      <c r="DG12" s="431">
        <f t="shared" si="10"/>
        <v>2654</v>
      </c>
      <c r="DH12" s="436">
        <f t="shared" si="10"/>
        <v>3000</v>
      </c>
      <c r="DI12" s="370" t="s">
        <v>56</v>
      </c>
      <c r="DJ12" s="605">
        <v>8547</v>
      </c>
      <c r="DK12" s="606">
        <v>2962</v>
      </c>
      <c r="DL12" s="606">
        <v>873</v>
      </c>
      <c r="DM12" s="431">
        <f t="shared" si="11"/>
        <v>12382</v>
      </c>
      <c r="DN12" s="606">
        <v>8147</v>
      </c>
      <c r="DO12" s="606">
        <v>2632</v>
      </c>
      <c r="DP12" s="606">
        <v>759</v>
      </c>
      <c r="DQ12" s="436">
        <f t="shared" si="12"/>
        <v>11538</v>
      </c>
      <c r="DR12" s="370" t="s">
        <v>56</v>
      </c>
      <c r="DS12" s="672">
        <v>8</v>
      </c>
      <c r="DT12" s="602">
        <v>630000</v>
      </c>
      <c r="DU12" s="646"/>
      <c r="DV12" s="646"/>
      <c r="DW12" s="646"/>
      <c r="DX12" s="677">
        <v>2</v>
      </c>
      <c r="DY12" s="600">
        <v>54</v>
      </c>
      <c r="DZ12" s="600">
        <v>0</v>
      </c>
      <c r="EA12" s="600">
        <v>0</v>
      </c>
      <c r="EB12" s="431">
        <f t="shared" si="21"/>
        <v>54</v>
      </c>
      <c r="EC12" s="600">
        <v>28</v>
      </c>
      <c r="ED12" s="600">
        <v>18</v>
      </c>
      <c r="EE12" s="431">
        <f t="shared" si="22"/>
        <v>46</v>
      </c>
      <c r="EF12" s="436">
        <f t="shared" si="23"/>
        <v>100</v>
      </c>
      <c r="EG12" s="370" t="s">
        <v>56</v>
      </c>
      <c r="EH12" s="501">
        <v>1</v>
      </c>
      <c r="EI12" s="502">
        <v>3</v>
      </c>
      <c r="EJ12" s="456">
        <v>6.5</v>
      </c>
      <c r="EK12" s="456">
        <v>0</v>
      </c>
      <c r="EL12" s="427">
        <v>16500</v>
      </c>
      <c r="EM12" s="459">
        <v>16300</v>
      </c>
      <c r="EN12" s="459">
        <v>8150</v>
      </c>
      <c r="EO12" s="460">
        <v>12225</v>
      </c>
      <c r="EP12" s="370" t="s">
        <v>56</v>
      </c>
      <c r="EQ12" s="651"/>
      <c r="ER12" s="600">
        <v>190000</v>
      </c>
      <c r="ES12" s="646"/>
      <c r="ET12" s="646"/>
      <c r="EU12" s="646"/>
      <c r="EV12" s="600">
        <v>2</v>
      </c>
      <c r="EW12" s="600">
        <v>49</v>
      </c>
      <c r="EX12" s="600">
        <v>0</v>
      </c>
      <c r="EY12" s="600">
        <v>0</v>
      </c>
      <c r="EZ12" s="16">
        <f t="shared" si="24"/>
        <v>49</v>
      </c>
      <c r="FA12" s="600">
        <v>34</v>
      </c>
      <c r="FB12" s="600">
        <v>17</v>
      </c>
      <c r="FC12" s="16">
        <f t="shared" si="25"/>
        <v>51</v>
      </c>
      <c r="FD12" s="466">
        <f t="shared" si="26"/>
        <v>100</v>
      </c>
      <c r="FE12" s="370" t="s">
        <v>56</v>
      </c>
      <c r="FF12" s="504">
        <v>1</v>
      </c>
      <c r="FG12" s="503">
        <v>3</v>
      </c>
      <c r="FH12" s="470">
        <v>2</v>
      </c>
      <c r="FI12" s="470">
        <v>0</v>
      </c>
      <c r="FJ12" s="427">
        <v>6900</v>
      </c>
      <c r="FK12" s="427">
        <v>5600</v>
      </c>
      <c r="FL12" s="427">
        <v>2800</v>
      </c>
      <c r="FM12" s="471">
        <v>4200</v>
      </c>
      <c r="FN12" s="370" t="s">
        <v>56</v>
      </c>
      <c r="FO12" s="505"/>
      <c r="FP12" s="447">
        <v>170000</v>
      </c>
      <c r="FQ12" s="479"/>
      <c r="FR12" s="479"/>
      <c r="FS12" s="479"/>
      <c r="FT12" s="503">
        <v>2</v>
      </c>
      <c r="FU12" s="427">
        <v>47</v>
      </c>
      <c r="FV12" s="427">
        <v>0</v>
      </c>
      <c r="FW12" s="427">
        <v>0</v>
      </c>
      <c r="FX12" s="431">
        <f t="shared" si="13"/>
        <v>47</v>
      </c>
      <c r="FY12" s="427">
        <v>28</v>
      </c>
      <c r="FZ12" s="427">
        <v>25</v>
      </c>
      <c r="GA12" s="431">
        <f t="shared" si="27"/>
        <v>53</v>
      </c>
      <c r="GB12" s="436">
        <f t="shared" si="28"/>
        <v>100</v>
      </c>
      <c r="GC12" s="370" t="s">
        <v>56</v>
      </c>
      <c r="GD12" s="596">
        <v>1</v>
      </c>
      <c r="GE12" s="592">
        <v>3</v>
      </c>
      <c r="GF12" s="586">
        <v>2</v>
      </c>
      <c r="GG12" s="586">
        <v>0</v>
      </c>
      <c r="GH12" s="582">
        <v>7500</v>
      </c>
      <c r="GI12" s="583">
        <v>7800</v>
      </c>
    </row>
    <row r="13" spans="1:191" s="39" customFormat="1" ht="16.5" customHeight="1">
      <c r="A13" s="370" t="s">
        <v>57</v>
      </c>
      <c r="B13" s="599">
        <v>40411</v>
      </c>
      <c r="C13" s="600">
        <v>92181</v>
      </c>
      <c r="D13" s="600">
        <v>10627</v>
      </c>
      <c r="E13" s="600">
        <v>0</v>
      </c>
      <c r="F13" s="431">
        <f t="shared" si="14"/>
        <v>10627</v>
      </c>
      <c r="G13" s="427">
        <v>0</v>
      </c>
      <c r="H13" s="436">
        <f t="shared" si="15"/>
        <v>10627</v>
      </c>
      <c r="I13" s="370" t="s">
        <v>57</v>
      </c>
      <c r="J13" s="599">
        <v>2495</v>
      </c>
      <c r="K13" s="600">
        <v>15898</v>
      </c>
      <c r="L13" s="600">
        <v>0</v>
      </c>
      <c r="M13" s="600">
        <v>0</v>
      </c>
      <c r="N13" s="431">
        <f t="shared" si="16"/>
        <v>0</v>
      </c>
      <c r="O13" s="436">
        <f t="shared" si="17"/>
        <v>15898</v>
      </c>
      <c r="P13" s="554"/>
      <c r="Q13" s="370" t="s">
        <v>57</v>
      </c>
      <c r="R13" s="601">
        <v>10627</v>
      </c>
      <c r="S13" s="600">
        <v>0</v>
      </c>
      <c r="T13" s="14">
        <f t="shared" si="1"/>
        <v>10627</v>
      </c>
      <c r="U13" s="427">
        <v>0</v>
      </c>
      <c r="V13" s="14">
        <f t="shared" si="2"/>
        <v>10627</v>
      </c>
      <c r="W13" s="600">
        <v>15898</v>
      </c>
      <c r="X13" s="600">
        <v>0</v>
      </c>
      <c r="Y13" s="442">
        <f t="shared" si="3"/>
        <v>15898</v>
      </c>
      <c r="Z13" s="370" t="s">
        <v>57</v>
      </c>
      <c r="AA13" s="602">
        <v>4044</v>
      </c>
      <c r="AB13" s="600">
        <v>0</v>
      </c>
      <c r="AC13" s="431">
        <f t="shared" si="18"/>
        <v>4044</v>
      </c>
      <c r="AD13" s="600">
        <v>0</v>
      </c>
      <c r="AE13" s="431">
        <f t="shared" si="19"/>
        <v>4044</v>
      </c>
      <c r="AF13" s="600">
        <v>4604</v>
      </c>
      <c r="AG13" s="600">
        <v>0</v>
      </c>
      <c r="AH13" s="436">
        <f t="shared" si="20"/>
        <v>4604</v>
      </c>
      <c r="AI13" s="370" t="s">
        <v>57</v>
      </c>
      <c r="AJ13" s="599">
        <v>573416</v>
      </c>
      <c r="AK13" s="600">
        <v>0</v>
      </c>
      <c r="AL13" s="600">
        <v>214504</v>
      </c>
      <c r="AM13" s="600">
        <v>131919</v>
      </c>
      <c r="AN13" s="16">
        <f t="shared" si="4"/>
        <v>919839</v>
      </c>
      <c r="AO13" s="603">
        <v>89</v>
      </c>
      <c r="AP13" s="604">
        <v>43228</v>
      </c>
      <c r="AQ13" s="370" t="s">
        <v>57</v>
      </c>
      <c r="AR13" s="656">
        <v>7</v>
      </c>
      <c r="AS13" s="657">
        <v>5</v>
      </c>
      <c r="AT13" s="657">
        <v>2</v>
      </c>
      <c r="AU13" s="606">
        <v>3256</v>
      </c>
      <c r="AV13" s="606">
        <v>4234</v>
      </c>
      <c r="AW13" s="606">
        <v>1779</v>
      </c>
      <c r="AX13" s="606">
        <v>3121</v>
      </c>
      <c r="AY13" s="606">
        <v>1181</v>
      </c>
      <c r="AZ13" s="606">
        <v>2090</v>
      </c>
      <c r="BA13" s="431">
        <f t="shared" si="5"/>
        <v>6216</v>
      </c>
      <c r="BB13" s="436">
        <f t="shared" si="5"/>
        <v>9445</v>
      </c>
      <c r="BC13" s="370" t="s">
        <v>57</v>
      </c>
      <c r="BD13" s="605">
        <v>56312</v>
      </c>
      <c r="BE13" s="606">
        <v>29650</v>
      </c>
      <c r="BF13" s="606">
        <v>7942</v>
      </c>
      <c r="BG13" s="431">
        <f t="shared" si="29"/>
        <v>93904</v>
      </c>
      <c r="BH13" s="606">
        <v>41994</v>
      </c>
      <c r="BI13" s="606">
        <v>15932</v>
      </c>
      <c r="BJ13" s="606">
        <v>4345</v>
      </c>
      <c r="BK13" s="436">
        <f t="shared" si="6"/>
        <v>62271</v>
      </c>
      <c r="BL13" s="370" t="s">
        <v>57</v>
      </c>
      <c r="BM13" s="607">
        <v>247907</v>
      </c>
      <c r="BN13" s="606">
        <v>0</v>
      </c>
      <c r="BO13" s="606">
        <v>85802</v>
      </c>
      <c r="BP13" s="606">
        <v>53462</v>
      </c>
      <c r="BQ13" s="431">
        <f t="shared" si="30"/>
        <v>387171</v>
      </c>
      <c r="BR13" s="606">
        <v>207</v>
      </c>
      <c r="BS13" s="608">
        <v>32384</v>
      </c>
      <c r="BT13" s="370" t="s">
        <v>57</v>
      </c>
      <c r="BU13" s="664">
        <v>7</v>
      </c>
      <c r="BV13" s="657">
        <v>5</v>
      </c>
      <c r="BW13" s="657">
        <v>2</v>
      </c>
      <c r="BX13" s="606">
        <v>3256</v>
      </c>
      <c r="BY13" s="606">
        <v>4234</v>
      </c>
      <c r="BZ13" s="606">
        <v>1779</v>
      </c>
      <c r="CA13" s="606">
        <v>3121</v>
      </c>
      <c r="CB13" s="606">
        <v>1181</v>
      </c>
      <c r="CC13" s="606">
        <v>2090</v>
      </c>
      <c r="CD13" s="431">
        <f t="shared" si="0"/>
        <v>6216</v>
      </c>
      <c r="CE13" s="455">
        <f t="shared" si="0"/>
        <v>9445</v>
      </c>
      <c r="CF13" s="370" t="s">
        <v>57</v>
      </c>
      <c r="CG13" s="607">
        <v>22525</v>
      </c>
      <c r="CH13" s="606">
        <v>11860</v>
      </c>
      <c r="CI13" s="606">
        <v>3177</v>
      </c>
      <c r="CJ13" s="431">
        <f t="shared" si="7"/>
        <v>37562</v>
      </c>
      <c r="CK13" s="606">
        <v>17019</v>
      </c>
      <c r="CL13" s="606">
        <v>6456</v>
      </c>
      <c r="CM13" s="606">
        <v>1761</v>
      </c>
      <c r="CN13" s="455">
        <f t="shared" si="8"/>
        <v>25236</v>
      </c>
      <c r="CO13" s="370" t="s">
        <v>57</v>
      </c>
      <c r="CP13" s="599">
        <v>75451</v>
      </c>
      <c r="CQ13" s="600">
        <v>0</v>
      </c>
      <c r="CR13" s="600">
        <v>24165</v>
      </c>
      <c r="CS13" s="600">
        <v>20896</v>
      </c>
      <c r="CT13" s="16">
        <f t="shared" si="9"/>
        <v>120512</v>
      </c>
      <c r="CU13" s="603">
        <v>74</v>
      </c>
      <c r="CV13" s="604">
        <v>9717</v>
      </c>
      <c r="CW13" s="370" t="s">
        <v>57</v>
      </c>
      <c r="CX13" s="668">
        <v>7</v>
      </c>
      <c r="CY13" s="657">
        <v>5</v>
      </c>
      <c r="CZ13" s="657">
        <v>2</v>
      </c>
      <c r="DA13" s="606">
        <v>1258</v>
      </c>
      <c r="DB13" s="606">
        <v>1358</v>
      </c>
      <c r="DC13" s="606">
        <v>575</v>
      </c>
      <c r="DD13" s="606">
        <v>684</v>
      </c>
      <c r="DE13" s="606">
        <v>374</v>
      </c>
      <c r="DF13" s="606">
        <v>454</v>
      </c>
      <c r="DG13" s="431">
        <f t="shared" si="10"/>
        <v>2207</v>
      </c>
      <c r="DH13" s="436">
        <f t="shared" si="10"/>
        <v>2496</v>
      </c>
      <c r="DI13" s="370" t="s">
        <v>57</v>
      </c>
      <c r="DJ13" s="605">
        <v>7034</v>
      </c>
      <c r="DK13" s="606">
        <v>2531</v>
      </c>
      <c r="DL13" s="606">
        <v>672</v>
      </c>
      <c r="DM13" s="431">
        <f t="shared" si="11"/>
        <v>10237</v>
      </c>
      <c r="DN13" s="606">
        <v>6605</v>
      </c>
      <c r="DO13" s="606">
        <v>2156</v>
      </c>
      <c r="DP13" s="606">
        <v>561</v>
      </c>
      <c r="DQ13" s="436">
        <f t="shared" si="12"/>
        <v>9322</v>
      </c>
      <c r="DR13" s="370" t="s">
        <v>57</v>
      </c>
      <c r="DS13" s="672">
        <v>8</v>
      </c>
      <c r="DT13" s="602">
        <v>630000</v>
      </c>
      <c r="DU13" s="646"/>
      <c r="DV13" s="646"/>
      <c r="DW13" s="646"/>
      <c r="DX13" s="677">
        <v>2</v>
      </c>
      <c r="DY13" s="600">
        <v>55</v>
      </c>
      <c r="DZ13" s="600">
        <v>0</v>
      </c>
      <c r="EA13" s="600">
        <v>0</v>
      </c>
      <c r="EB13" s="431">
        <f t="shared" si="21"/>
        <v>55</v>
      </c>
      <c r="EC13" s="600">
        <v>27</v>
      </c>
      <c r="ED13" s="600">
        <v>18</v>
      </c>
      <c r="EE13" s="431">
        <f t="shared" si="22"/>
        <v>45</v>
      </c>
      <c r="EF13" s="436">
        <f t="shared" si="23"/>
        <v>100</v>
      </c>
      <c r="EG13" s="370" t="s">
        <v>57</v>
      </c>
      <c r="EH13" s="501">
        <v>1</v>
      </c>
      <c r="EI13" s="502">
        <v>3</v>
      </c>
      <c r="EJ13" s="456">
        <v>6.6</v>
      </c>
      <c r="EK13" s="456">
        <v>0</v>
      </c>
      <c r="EL13" s="427">
        <v>19000</v>
      </c>
      <c r="EM13" s="459">
        <v>19000</v>
      </c>
      <c r="EN13" s="459">
        <v>9500</v>
      </c>
      <c r="EO13" s="460">
        <v>14250</v>
      </c>
      <c r="EP13" s="370" t="s">
        <v>57</v>
      </c>
      <c r="EQ13" s="651"/>
      <c r="ER13" s="600">
        <v>190000</v>
      </c>
      <c r="ES13" s="646"/>
      <c r="ET13" s="646"/>
      <c r="EU13" s="646"/>
      <c r="EV13" s="600">
        <v>2</v>
      </c>
      <c r="EW13" s="600">
        <v>58</v>
      </c>
      <c r="EX13" s="600">
        <v>0</v>
      </c>
      <c r="EY13" s="600">
        <v>0</v>
      </c>
      <c r="EZ13" s="16">
        <f t="shared" si="24"/>
        <v>58</v>
      </c>
      <c r="FA13" s="600">
        <v>25</v>
      </c>
      <c r="FB13" s="600">
        <v>17</v>
      </c>
      <c r="FC13" s="16">
        <f t="shared" si="25"/>
        <v>42</v>
      </c>
      <c r="FD13" s="466">
        <f t="shared" si="26"/>
        <v>100</v>
      </c>
      <c r="FE13" s="370" t="s">
        <v>57</v>
      </c>
      <c r="FF13" s="504">
        <v>1</v>
      </c>
      <c r="FG13" s="503">
        <v>3</v>
      </c>
      <c r="FH13" s="470">
        <v>3</v>
      </c>
      <c r="FI13" s="470">
        <v>0</v>
      </c>
      <c r="FJ13" s="427">
        <v>7600</v>
      </c>
      <c r="FK13" s="427">
        <v>7700</v>
      </c>
      <c r="FL13" s="427">
        <v>3850</v>
      </c>
      <c r="FM13" s="471">
        <v>5775</v>
      </c>
      <c r="FN13" s="370" t="s">
        <v>57</v>
      </c>
      <c r="FO13" s="505"/>
      <c r="FP13" s="447">
        <v>170000</v>
      </c>
      <c r="FQ13" s="479"/>
      <c r="FR13" s="479"/>
      <c r="FS13" s="479"/>
      <c r="FT13" s="503">
        <v>2</v>
      </c>
      <c r="FU13" s="427">
        <v>56</v>
      </c>
      <c r="FV13" s="427">
        <v>0</v>
      </c>
      <c r="FW13" s="427">
        <v>0</v>
      </c>
      <c r="FX13" s="431">
        <f t="shared" si="13"/>
        <v>56</v>
      </c>
      <c r="FY13" s="427">
        <v>23</v>
      </c>
      <c r="FZ13" s="427">
        <v>21</v>
      </c>
      <c r="GA13" s="431">
        <f t="shared" si="27"/>
        <v>44</v>
      </c>
      <c r="GB13" s="436">
        <f t="shared" si="28"/>
        <v>100</v>
      </c>
      <c r="GC13" s="370" t="s">
        <v>57</v>
      </c>
      <c r="GD13" s="596">
        <v>1</v>
      </c>
      <c r="GE13" s="592">
        <v>3</v>
      </c>
      <c r="GF13" s="586">
        <v>2.5</v>
      </c>
      <c r="GG13" s="586">
        <v>0</v>
      </c>
      <c r="GH13" s="582">
        <v>7400</v>
      </c>
      <c r="GI13" s="583">
        <v>7500</v>
      </c>
    </row>
    <row r="14" spans="1:191" s="39" customFormat="1" ht="16.5" customHeight="1">
      <c r="A14" s="370" t="s">
        <v>58</v>
      </c>
      <c r="B14" s="599">
        <v>15471</v>
      </c>
      <c r="C14" s="600">
        <v>32994</v>
      </c>
      <c r="D14" s="600">
        <v>5013</v>
      </c>
      <c r="E14" s="600">
        <v>0</v>
      </c>
      <c r="F14" s="431">
        <f t="shared" si="14"/>
        <v>5013</v>
      </c>
      <c r="G14" s="427">
        <v>0</v>
      </c>
      <c r="H14" s="436">
        <f t="shared" si="15"/>
        <v>5013</v>
      </c>
      <c r="I14" s="370" t="s">
        <v>58</v>
      </c>
      <c r="J14" s="599">
        <v>1033</v>
      </c>
      <c r="K14" s="600">
        <v>7651</v>
      </c>
      <c r="L14" s="600">
        <v>0</v>
      </c>
      <c r="M14" s="600">
        <v>0</v>
      </c>
      <c r="N14" s="431">
        <f t="shared" si="16"/>
        <v>0</v>
      </c>
      <c r="O14" s="436">
        <f t="shared" si="17"/>
        <v>7651</v>
      </c>
      <c r="P14" s="554"/>
      <c r="Q14" s="370" t="s">
        <v>58</v>
      </c>
      <c r="R14" s="601">
        <v>5013</v>
      </c>
      <c r="S14" s="600">
        <v>0</v>
      </c>
      <c r="T14" s="14">
        <f t="shared" si="1"/>
        <v>5013</v>
      </c>
      <c r="U14" s="427">
        <v>0</v>
      </c>
      <c r="V14" s="14">
        <f t="shared" si="2"/>
        <v>5013</v>
      </c>
      <c r="W14" s="600">
        <v>7651</v>
      </c>
      <c r="X14" s="600">
        <v>0</v>
      </c>
      <c r="Y14" s="442">
        <f t="shared" si="3"/>
        <v>7651</v>
      </c>
      <c r="Z14" s="370" t="s">
        <v>58</v>
      </c>
      <c r="AA14" s="602">
        <v>2184</v>
      </c>
      <c r="AB14" s="600">
        <v>0</v>
      </c>
      <c r="AC14" s="431">
        <f t="shared" si="18"/>
        <v>2184</v>
      </c>
      <c r="AD14" s="600">
        <v>0</v>
      </c>
      <c r="AE14" s="431">
        <f t="shared" si="19"/>
        <v>2184</v>
      </c>
      <c r="AF14" s="600">
        <v>2545</v>
      </c>
      <c r="AG14" s="600">
        <v>0</v>
      </c>
      <c r="AH14" s="436">
        <f t="shared" si="20"/>
        <v>2545</v>
      </c>
      <c r="AI14" s="370" t="s">
        <v>58</v>
      </c>
      <c r="AJ14" s="599">
        <v>255526</v>
      </c>
      <c r="AK14" s="600">
        <v>30148</v>
      </c>
      <c r="AL14" s="600">
        <v>100721</v>
      </c>
      <c r="AM14" s="600">
        <v>64298</v>
      </c>
      <c r="AN14" s="16">
        <f t="shared" si="4"/>
        <v>450693</v>
      </c>
      <c r="AO14" s="603">
        <v>39</v>
      </c>
      <c r="AP14" s="604">
        <v>12195</v>
      </c>
      <c r="AQ14" s="370" t="s">
        <v>58</v>
      </c>
      <c r="AR14" s="656">
        <v>7</v>
      </c>
      <c r="AS14" s="657">
        <v>5</v>
      </c>
      <c r="AT14" s="657">
        <v>2</v>
      </c>
      <c r="AU14" s="606">
        <v>1918</v>
      </c>
      <c r="AV14" s="606">
        <v>2499</v>
      </c>
      <c r="AW14" s="606">
        <v>656</v>
      </c>
      <c r="AX14" s="606">
        <v>1137</v>
      </c>
      <c r="AY14" s="606">
        <v>474</v>
      </c>
      <c r="AZ14" s="606">
        <v>830</v>
      </c>
      <c r="BA14" s="431">
        <f t="shared" si="5"/>
        <v>3048</v>
      </c>
      <c r="BB14" s="436">
        <f t="shared" si="5"/>
        <v>4466</v>
      </c>
      <c r="BC14" s="370" t="s">
        <v>58</v>
      </c>
      <c r="BD14" s="605">
        <v>34112</v>
      </c>
      <c r="BE14" s="606">
        <v>11085</v>
      </c>
      <c r="BF14" s="606">
        <v>3237</v>
      </c>
      <c r="BG14" s="431">
        <f t="shared" si="29"/>
        <v>48434</v>
      </c>
      <c r="BH14" s="606">
        <v>26425</v>
      </c>
      <c r="BI14" s="606">
        <v>6180</v>
      </c>
      <c r="BJ14" s="606">
        <v>1816</v>
      </c>
      <c r="BK14" s="436">
        <f t="shared" si="6"/>
        <v>34421</v>
      </c>
      <c r="BL14" s="370" t="s">
        <v>58</v>
      </c>
      <c r="BM14" s="607">
        <v>107927</v>
      </c>
      <c r="BN14" s="606">
        <v>11007</v>
      </c>
      <c r="BO14" s="606">
        <v>38739</v>
      </c>
      <c r="BP14" s="606">
        <v>23097</v>
      </c>
      <c r="BQ14" s="431">
        <f t="shared" si="30"/>
        <v>180770</v>
      </c>
      <c r="BR14" s="606">
        <v>90</v>
      </c>
      <c r="BS14" s="608">
        <v>10094</v>
      </c>
      <c r="BT14" s="370" t="s">
        <v>58</v>
      </c>
      <c r="BU14" s="664">
        <v>7</v>
      </c>
      <c r="BV14" s="657">
        <v>5</v>
      </c>
      <c r="BW14" s="657">
        <v>2</v>
      </c>
      <c r="BX14" s="606">
        <v>1918</v>
      </c>
      <c r="BY14" s="606">
        <v>2499</v>
      </c>
      <c r="BZ14" s="606">
        <v>656</v>
      </c>
      <c r="CA14" s="606">
        <v>1137</v>
      </c>
      <c r="CB14" s="606">
        <v>474</v>
      </c>
      <c r="CC14" s="606">
        <v>830</v>
      </c>
      <c r="CD14" s="431">
        <f t="shared" si="0"/>
        <v>3048</v>
      </c>
      <c r="CE14" s="455">
        <f t="shared" si="0"/>
        <v>4466</v>
      </c>
      <c r="CF14" s="370" t="s">
        <v>58</v>
      </c>
      <c r="CG14" s="607">
        <v>13120</v>
      </c>
      <c r="CH14" s="606">
        <v>4263</v>
      </c>
      <c r="CI14" s="606">
        <v>1245</v>
      </c>
      <c r="CJ14" s="431">
        <f t="shared" si="7"/>
        <v>18628</v>
      </c>
      <c r="CK14" s="606">
        <v>9493</v>
      </c>
      <c r="CL14" s="606">
        <v>2220</v>
      </c>
      <c r="CM14" s="606">
        <v>652</v>
      </c>
      <c r="CN14" s="455">
        <f t="shared" si="8"/>
        <v>12365</v>
      </c>
      <c r="CO14" s="370" t="s">
        <v>58</v>
      </c>
      <c r="CP14" s="599">
        <v>39951</v>
      </c>
      <c r="CQ14" s="600">
        <v>3056</v>
      </c>
      <c r="CR14" s="600">
        <v>13347</v>
      </c>
      <c r="CS14" s="600">
        <v>10578</v>
      </c>
      <c r="CT14" s="16">
        <f t="shared" si="9"/>
        <v>66932</v>
      </c>
      <c r="CU14" s="603">
        <v>35</v>
      </c>
      <c r="CV14" s="604">
        <v>3022</v>
      </c>
      <c r="CW14" s="370" t="s">
        <v>58</v>
      </c>
      <c r="CX14" s="668">
        <v>7</v>
      </c>
      <c r="CY14" s="657">
        <v>5</v>
      </c>
      <c r="CZ14" s="657">
        <v>2</v>
      </c>
      <c r="DA14" s="606">
        <v>724</v>
      </c>
      <c r="DB14" s="606">
        <v>777</v>
      </c>
      <c r="DC14" s="606">
        <v>250</v>
      </c>
      <c r="DD14" s="606">
        <v>296</v>
      </c>
      <c r="DE14" s="606">
        <v>205</v>
      </c>
      <c r="DF14" s="606">
        <v>247</v>
      </c>
      <c r="DG14" s="431">
        <f t="shared" si="10"/>
        <v>1179</v>
      </c>
      <c r="DH14" s="436">
        <f t="shared" si="10"/>
        <v>1320</v>
      </c>
      <c r="DI14" s="370" t="s">
        <v>58</v>
      </c>
      <c r="DJ14" s="605">
        <v>4025</v>
      </c>
      <c r="DK14" s="606">
        <v>1095</v>
      </c>
      <c r="DL14" s="606">
        <v>365</v>
      </c>
      <c r="DM14" s="431">
        <f t="shared" si="11"/>
        <v>5485</v>
      </c>
      <c r="DN14" s="606">
        <v>3547</v>
      </c>
      <c r="DO14" s="606">
        <v>875</v>
      </c>
      <c r="DP14" s="606">
        <v>287</v>
      </c>
      <c r="DQ14" s="436">
        <f t="shared" si="12"/>
        <v>4709</v>
      </c>
      <c r="DR14" s="370" t="s">
        <v>58</v>
      </c>
      <c r="DS14" s="672">
        <v>8</v>
      </c>
      <c r="DT14" s="602">
        <v>630000</v>
      </c>
      <c r="DU14" s="646"/>
      <c r="DV14" s="646"/>
      <c r="DW14" s="646"/>
      <c r="DX14" s="677">
        <v>1</v>
      </c>
      <c r="DY14" s="600">
        <v>49</v>
      </c>
      <c r="DZ14" s="600">
        <v>6</v>
      </c>
      <c r="EA14" s="600">
        <v>0</v>
      </c>
      <c r="EB14" s="431">
        <f t="shared" si="21"/>
        <v>55</v>
      </c>
      <c r="EC14" s="600">
        <v>27</v>
      </c>
      <c r="ED14" s="600">
        <v>18</v>
      </c>
      <c r="EE14" s="431">
        <f t="shared" si="22"/>
        <v>45</v>
      </c>
      <c r="EF14" s="436">
        <f t="shared" si="23"/>
        <v>100</v>
      </c>
      <c r="EG14" s="370" t="s">
        <v>58</v>
      </c>
      <c r="EH14" s="501">
        <v>1</v>
      </c>
      <c r="EI14" s="502">
        <v>2</v>
      </c>
      <c r="EJ14" s="456">
        <v>5.9</v>
      </c>
      <c r="EK14" s="456">
        <v>16.1</v>
      </c>
      <c r="EL14" s="427">
        <v>19500</v>
      </c>
      <c r="EM14" s="459">
        <v>20600</v>
      </c>
      <c r="EN14" s="459">
        <v>10300</v>
      </c>
      <c r="EO14" s="460">
        <v>15450</v>
      </c>
      <c r="EP14" s="370" t="s">
        <v>58</v>
      </c>
      <c r="EQ14" s="651"/>
      <c r="ER14" s="600">
        <v>190000</v>
      </c>
      <c r="ES14" s="646"/>
      <c r="ET14" s="646"/>
      <c r="EU14" s="646"/>
      <c r="EV14" s="600">
        <v>1</v>
      </c>
      <c r="EW14" s="600">
        <v>53</v>
      </c>
      <c r="EX14" s="600">
        <v>5</v>
      </c>
      <c r="EY14" s="600">
        <v>0</v>
      </c>
      <c r="EZ14" s="16">
        <f t="shared" si="24"/>
        <v>58</v>
      </c>
      <c r="FA14" s="600">
        <v>26</v>
      </c>
      <c r="FB14" s="600">
        <v>16</v>
      </c>
      <c r="FC14" s="16">
        <f t="shared" si="25"/>
        <v>42</v>
      </c>
      <c r="FD14" s="466">
        <f t="shared" si="26"/>
        <v>100</v>
      </c>
      <c r="FE14" s="370" t="s">
        <v>58</v>
      </c>
      <c r="FF14" s="504">
        <v>1</v>
      </c>
      <c r="FG14" s="503">
        <v>2</v>
      </c>
      <c r="FH14" s="470">
        <v>2.6</v>
      </c>
      <c r="FI14" s="470">
        <v>6</v>
      </c>
      <c r="FJ14" s="427">
        <v>7500</v>
      </c>
      <c r="FK14" s="427">
        <v>7400</v>
      </c>
      <c r="FL14" s="427">
        <v>3700</v>
      </c>
      <c r="FM14" s="471">
        <v>5550</v>
      </c>
      <c r="FN14" s="370" t="s">
        <v>58</v>
      </c>
      <c r="FO14" s="505"/>
      <c r="FP14" s="447">
        <v>170000</v>
      </c>
      <c r="FQ14" s="479"/>
      <c r="FR14" s="479"/>
      <c r="FS14" s="479"/>
      <c r="FT14" s="503">
        <v>1</v>
      </c>
      <c r="FU14" s="427">
        <v>53</v>
      </c>
      <c r="FV14" s="427">
        <v>4</v>
      </c>
      <c r="FW14" s="427">
        <v>0</v>
      </c>
      <c r="FX14" s="431">
        <f t="shared" si="13"/>
        <v>57</v>
      </c>
      <c r="FY14" s="427">
        <v>24</v>
      </c>
      <c r="FZ14" s="427">
        <v>19</v>
      </c>
      <c r="GA14" s="431">
        <f t="shared" si="27"/>
        <v>43</v>
      </c>
      <c r="GB14" s="436">
        <f t="shared" si="28"/>
        <v>100</v>
      </c>
      <c r="GC14" s="370" t="s">
        <v>58</v>
      </c>
      <c r="GD14" s="596">
        <v>1</v>
      </c>
      <c r="GE14" s="592">
        <v>2</v>
      </c>
      <c r="GF14" s="586">
        <v>2.1</v>
      </c>
      <c r="GG14" s="586">
        <v>6.6</v>
      </c>
      <c r="GH14" s="582">
        <v>7400</v>
      </c>
      <c r="GI14" s="583">
        <v>7000</v>
      </c>
    </row>
    <row r="15" spans="1:191" s="39" customFormat="1" ht="16.5" customHeight="1">
      <c r="A15" s="370" t="s">
        <v>59</v>
      </c>
      <c r="B15" s="599">
        <v>10704</v>
      </c>
      <c r="C15" s="600">
        <v>25350</v>
      </c>
      <c r="D15" s="600">
        <v>3823</v>
      </c>
      <c r="E15" s="600">
        <v>0</v>
      </c>
      <c r="F15" s="431">
        <f t="shared" si="14"/>
        <v>3823</v>
      </c>
      <c r="G15" s="427">
        <v>0</v>
      </c>
      <c r="H15" s="436">
        <f t="shared" si="15"/>
        <v>3823</v>
      </c>
      <c r="I15" s="370" t="s">
        <v>59</v>
      </c>
      <c r="J15" s="599">
        <v>966</v>
      </c>
      <c r="K15" s="600">
        <v>5793</v>
      </c>
      <c r="L15" s="600">
        <v>0</v>
      </c>
      <c r="M15" s="600">
        <v>0</v>
      </c>
      <c r="N15" s="431">
        <f t="shared" si="16"/>
        <v>0</v>
      </c>
      <c r="O15" s="436">
        <f t="shared" si="17"/>
        <v>5793</v>
      </c>
      <c r="P15" s="554"/>
      <c r="Q15" s="370" t="s">
        <v>59</v>
      </c>
      <c r="R15" s="601">
        <v>3823</v>
      </c>
      <c r="S15" s="600">
        <v>0</v>
      </c>
      <c r="T15" s="14">
        <f t="shared" si="1"/>
        <v>3823</v>
      </c>
      <c r="U15" s="427">
        <v>0</v>
      </c>
      <c r="V15" s="14">
        <f t="shared" si="2"/>
        <v>3823</v>
      </c>
      <c r="W15" s="600">
        <v>5793</v>
      </c>
      <c r="X15" s="600">
        <v>0</v>
      </c>
      <c r="Y15" s="442">
        <f t="shared" si="3"/>
        <v>5793</v>
      </c>
      <c r="Z15" s="370" t="s">
        <v>59</v>
      </c>
      <c r="AA15" s="602">
        <v>1470</v>
      </c>
      <c r="AB15" s="600">
        <v>0</v>
      </c>
      <c r="AC15" s="431">
        <f t="shared" si="18"/>
        <v>1470</v>
      </c>
      <c r="AD15" s="600">
        <v>0</v>
      </c>
      <c r="AE15" s="431">
        <f t="shared" si="19"/>
        <v>1470</v>
      </c>
      <c r="AF15" s="600">
        <v>1708</v>
      </c>
      <c r="AG15" s="600">
        <v>0</v>
      </c>
      <c r="AH15" s="436">
        <f t="shared" si="20"/>
        <v>1708</v>
      </c>
      <c r="AI15" s="370" t="s">
        <v>59</v>
      </c>
      <c r="AJ15" s="599">
        <v>192499</v>
      </c>
      <c r="AK15" s="600">
        <v>0</v>
      </c>
      <c r="AL15" s="600">
        <v>75055</v>
      </c>
      <c r="AM15" s="600">
        <v>47901</v>
      </c>
      <c r="AN15" s="16">
        <f t="shared" si="4"/>
        <v>315455</v>
      </c>
      <c r="AO15" s="603">
        <v>23</v>
      </c>
      <c r="AP15" s="604">
        <v>9305</v>
      </c>
      <c r="AQ15" s="370" t="s">
        <v>59</v>
      </c>
      <c r="AR15" s="656">
        <v>7</v>
      </c>
      <c r="AS15" s="657">
        <v>5</v>
      </c>
      <c r="AT15" s="657">
        <v>2</v>
      </c>
      <c r="AU15" s="606">
        <v>1383</v>
      </c>
      <c r="AV15" s="606">
        <v>1764</v>
      </c>
      <c r="AW15" s="606">
        <v>638</v>
      </c>
      <c r="AX15" s="606">
        <v>1060</v>
      </c>
      <c r="AY15" s="606">
        <v>424</v>
      </c>
      <c r="AZ15" s="606">
        <v>787</v>
      </c>
      <c r="BA15" s="431">
        <f t="shared" si="5"/>
        <v>2445</v>
      </c>
      <c r="BB15" s="436">
        <f t="shared" si="5"/>
        <v>3611</v>
      </c>
      <c r="BC15" s="370" t="s">
        <v>59</v>
      </c>
      <c r="BD15" s="605">
        <v>23955</v>
      </c>
      <c r="BE15" s="606">
        <v>10282</v>
      </c>
      <c r="BF15" s="606">
        <v>3054</v>
      </c>
      <c r="BG15" s="431">
        <f t="shared" si="29"/>
        <v>37291</v>
      </c>
      <c r="BH15" s="606">
        <v>18857</v>
      </c>
      <c r="BI15" s="606">
        <v>5998</v>
      </c>
      <c r="BJ15" s="606">
        <v>1633</v>
      </c>
      <c r="BK15" s="436">
        <f t="shared" si="6"/>
        <v>26488</v>
      </c>
      <c r="BL15" s="370" t="s">
        <v>59</v>
      </c>
      <c r="BM15" s="607">
        <v>41023</v>
      </c>
      <c r="BN15" s="606">
        <v>0</v>
      </c>
      <c r="BO15" s="606">
        <v>25147</v>
      </c>
      <c r="BP15" s="606">
        <v>9392</v>
      </c>
      <c r="BQ15" s="431">
        <f t="shared" si="30"/>
        <v>75562</v>
      </c>
      <c r="BR15" s="606">
        <v>12</v>
      </c>
      <c r="BS15" s="608">
        <v>1019</v>
      </c>
      <c r="BT15" s="370" t="s">
        <v>59</v>
      </c>
      <c r="BU15" s="664">
        <v>7</v>
      </c>
      <c r="BV15" s="657">
        <v>5</v>
      </c>
      <c r="BW15" s="657">
        <v>2</v>
      </c>
      <c r="BX15" s="606">
        <v>1383</v>
      </c>
      <c r="BY15" s="606">
        <v>1764</v>
      </c>
      <c r="BZ15" s="606">
        <v>638</v>
      </c>
      <c r="CA15" s="606">
        <v>1060</v>
      </c>
      <c r="CB15" s="606">
        <v>424</v>
      </c>
      <c r="CC15" s="606">
        <v>787</v>
      </c>
      <c r="CD15" s="431">
        <f t="shared" si="0"/>
        <v>2445</v>
      </c>
      <c r="CE15" s="455">
        <f t="shared" si="0"/>
        <v>3611</v>
      </c>
      <c r="CF15" s="370" t="s">
        <v>59</v>
      </c>
      <c r="CG15" s="607">
        <v>8026</v>
      </c>
      <c r="CH15" s="606">
        <v>3445</v>
      </c>
      <c r="CI15" s="606">
        <v>1023</v>
      </c>
      <c r="CJ15" s="431">
        <f t="shared" si="7"/>
        <v>12494</v>
      </c>
      <c r="CK15" s="606">
        <v>3697</v>
      </c>
      <c r="CL15" s="606">
        <v>1176</v>
      </c>
      <c r="CM15" s="606">
        <v>320</v>
      </c>
      <c r="CN15" s="455">
        <f t="shared" si="8"/>
        <v>5193</v>
      </c>
      <c r="CO15" s="370" t="s">
        <v>59</v>
      </c>
      <c r="CP15" s="599">
        <v>17887</v>
      </c>
      <c r="CQ15" s="600">
        <v>0</v>
      </c>
      <c r="CR15" s="600">
        <v>8121</v>
      </c>
      <c r="CS15" s="600">
        <v>7054</v>
      </c>
      <c r="CT15" s="16">
        <f t="shared" si="9"/>
        <v>33062</v>
      </c>
      <c r="CU15" s="603">
        <v>12</v>
      </c>
      <c r="CV15" s="604">
        <v>901</v>
      </c>
      <c r="CW15" s="370" t="s">
        <v>59</v>
      </c>
      <c r="CX15" s="668">
        <v>7</v>
      </c>
      <c r="CY15" s="657">
        <v>5</v>
      </c>
      <c r="CZ15" s="657">
        <v>2</v>
      </c>
      <c r="DA15" s="606">
        <v>498</v>
      </c>
      <c r="DB15" s="606">
        <v>541</v>
      </c>
      <c r="DC15" s="606">
        <v>221</v>
      </c>
      <c r="DD15" s="606">
        <v>258</v>
      </c>
      <c r="DE15" s="606">
        <v>146</v>
      </c>
      <c r="DF15" s="606">
        <v>186</v>
      </c>
      <c r="DG15" s="431">
        <f t="shared" si="10"/>
        <v>865</v>
      </c>
      <c r="DH15" s="436">
        <f t="shared" si="10"/>
        <v>985</v>
      </c>
      <c r="DI15" s="370" t="s">
        <v>59</v>
      </c>
      <c r="DJ15" s="605">
        <v>2651</v>
      </c>
      <c r="DK15" s="606">
        <v>903</v>
      </c>
      <c r="DL15" s="606">
        <v>260</v>
      </c>
      <c r="DM15" s="431">
        <f t="shared" si="11"/>
        <v>3814</v>
      </c>
      <c r="DN15" s="606">
        <v>2510</v>
      </c>
      <c r="DO15" s="606">
        <v>796</v>
      </c>
      <c r="DP15" s="606">
        <v>210</v>
      </c>
      <c r="DQ15" s="436">
        <f t="shared" si="12"/>
        <v>3516</v>
      </c>
      <c r="DR15" s="370" t="s">
        <v>59</v>
      </c>
      <c r="DS15" s="672">
        <v>8</v>
      </c>
      <c r="DT15" s="602">
        <v>630000</v>
      </c>
      <c r="DU15" s="646"/>
      <c r="DV15" s="646"/>
      <c r="DW15" s="646"/>
      <c r="DX15" s="677">
        <v>2</v>
      </c>
      <c r="DY15" s="600">
        <v>50</v>
      </c>
      <c r="DZ15" s="600">
        <v>0</v>
      </c>
      <c r="EA15" s="600">
        <v>0</v>
      </c>
      <c r="EB15" s="431">
        <f t="shared" si="21"/>
        <v>50</v>
      </c>
      <c r="EC15" s="600">
        <v>30</v>
      </c>
      <c r="ED15" s="600">
        <v>20</v>
      </c>
      <c r="EE15" s="431">
        <f t="shared" si="22"/>
        <v>50</v>
      </c>
      <c r="EF15" s="436">
        <f t="shared" si="23"/>
        <v>100</v>
      </c>
      <c r="EG15" s="370" t="s">
        <v>59</v>
      </c>
      <c r="EH15" s="501">
        <v>1</v>
      </c>
      <c r="EI15" s="502">
        <v>3</v>
      </c>
      <c r="EJ15" s="456">
        <v>7.2</v>
      </c>
      <c r="EK15" s="456">
        <v>0</v>
      </c>
      <c r="EL15" s="427">
        <v>19400</v>
      </c>
      <c r="EM15" s="459">
        <v>20400</v>
      </c>
      <c r="EN15" s="459">
        <v>10200</v>
      </c>
      <c r="EO15" s="460">
        <v>15300</v>
      </c>
      <c r="EP15" s="370" t="s">
        <v>59</v>
      </c>
      <c r="EQ15" s="651"/>
      <c r="ER15" s="600">
        <v>190000</v>
      </c>
      <c r="ES15" s="646"/>
      <c r="ET15" s="646"/>
      <c r="EU15" s="646"/>
      <c r="EV15" s="600">
        <v>2</v>
      </c>
      <c r="EW15" s="600">
        <v>44</v>
      </c>
      <c r="EX15" s="600">
        <v>0</v>
      </c>
      <c r="EY15" s="600">
        <v>0</v>
      </c>
      <c r="EZ15" s="16">
        <f t="shared" si="24"/>
        <v>44</v>
      </c>
      <c r="FA15" s="600">
        <v>40</v>
      </c>
      <c r="FB15" s="600">
        <v>16</v>
      </c>
      <c r="FC15" s="16">
        <f t="shared" si="25"/>
        <v>56</v>
      </c>
      <c r="FD15" s="466">
        <f t="shared" si="26"/>
        <v>100</v>
      </c>
      <c r="FE15" s="370" t="s">
        <v>59</v>
      </c>
      <c r="FF15" s="504">
        <v>1</v>
      </c>
      <c r="FG15" s="503">
        <v>3</v>
      </c>
      <c r="FH15" s="470">
        <v>1.5</v>
      </c>
      <c r="FI15" s="470">
        <v>0</v>
      </c>
      <c r="FJ15" s="427">
        <v>6500</v>
      </c>
      <c r="FK15" s="427">
        <v>4000</v>
      </c>
      <c r="FL15" s="427">
        <v>2000</v>
      </c>
      <c r="FM15" s="471">
        <v>3000</v>
      </c>
      <c r="FN15" s="370" t="s">
        <v>59</v>
      </c>
      <c r="FO15" s="505"/>
      <c r="FP15" s="447">
        <v>170000</v>
      </c>
      <c r="FQ15" s="479"/>
      <c r="FR15" s="479"/>
      <c r="FS15" s="479"/>
      <c r="FT15" s="503">
        <v>2</v>
      </c>
      <c r="FU15" s="427">
        <v>44</v>
      </c>
      <c r="FV15" s="427">
        <v>0</v>
      </c>
      <c r="FW15" s="427">
        <v>0</v>
      </c>
      <c r="FX15" s="431">
        <f t="shared" si="13"/>
        <v>44</v>
      </c>
      <c r="FY15" s="427">
        <v>30</v>
      </c>
      <c r="FZ15" s="427">
        <v>26</v>
      </c>
      <c r="GA15" s="431">
        <f t="shared" si="27"/>
        <v>56</v>
      </c>
      <c r="GB15" s="436">
        <f t="shared" si="28"/>
        <v>100</v>
      </c>
      <c r="GC15" s="370" t="s">
        <v>59</v>
      </c>
      <c r="GD15" s="596">
        <v>1</v>
      </c>
      <c r="GE15" s="592">
        <v>3</v>
      </c>
      <c r="GF15" s="586">
        <v>1.8</v>
      </c>
      <c r="GG15" s="586">
        <v>0</v>
      </c>
      <c r="GH15" s="582">
        <v>7000</v>
      </c>
      <c r="GI15" s="583">
        <v>7200</v>
      </c>
    </row>
    <row r="16" spans="1:191" s="39" customFormat="1" ht="16.5" customHeight="1">
      <c r="A16" s="370" t="s">
        <v>60</v>
      </c>
      <c r="B16" s="599">
        <v>46238</v>
      </c>
      <c r="C16" s="600">
        <v>110679</v>
      </c>
      <c r="D16" s="600">
        <v>16131</v>
      </c>
      <c r="E16" s="600">
        <v>0</v>
      </c>
      <c r="F16" s="431">
        <f t="shared" si="14"/>
        <v>16131</v>
      </c>
      <c r="G16" s="427">
        <v>0</v>
      </c>
      <c r="H16" s="436">
        <f t="shared" si="15"/>
        <v>16131</v>
      </c>
      <c r="I16" s="370" t="s">
        <v>60</v>
      </c>
      <c r="J16" s="599">
        <v>3923</v>
      </c>
      <c r="K16" s="600">
        <v>24688</v>
      </c>
      <c r="L16" s="600">
        <v>0</v>
      </c>
      <c r="M16" s="600">
        <v>0</v>
      </c>
      <c r="N16" s="431">
        <f t="shared" si="16"/>
        <v>0</v>
      </c>
      <c r="O16" s="436">
        <f t="shared" si="17"/>
        <v>24688</v>
      </c>
      <c r="P16" s="554"/>
      <c r="Q16" s="370" t="s">
        <v>60</v>
      </c>
      <c r="R16" s="601">
        <v>16131</v>
      </c>
      <c r="S16" s="600">
        <v>0</v>
      </c>
      <c r="T16" s="14">
        <f t="shared" si="1"/>
        <v>16131</v>
      </c>
      <c r="U16" s="427">
        <v>0</v>
      </c>
      <c r="V16" s="14">
        <f t="shared" si="2"/>
        <v>16131</v>
      </c>
      <c r="W16" s="600">
        <v>24688</v>
      </c>
      <c r="X16" s="600">
        <v>0</v>
      </c>
      <c r="Y16" s="442">
        <f t="shared" si="3"/>
        <v>24688</v>
      </c>
      <c r="Z16" s="370" t="s">
        <v>60</v>
      </c>
      <c r="AA16" s="602">
        <v>6338</v>
      </c>
      <c r="AB16" s="600">
        <v>0</v>
      </c>
      <c r="AC16" s="431">
        <f t="shared" si="18"/>
        <v>6338</v>
      </c>
      <c r="AD16" s="600">
        <v>0</v>
      </c>
      <c r="AE16" s="431">
        <f t="shared" si="19"/>
        <v>6338</v>
      </c>
      <c r="AF16" s="600">
        <v>7332</v>
      </c>
      <c r="AG16" s="600">
        <v>0</v>
      </c>
      <c r="AH16" s="436">
        <f t="shared" si="20"/>
        <v>7332</v>
      </c>
      <c r="AI16" s="370" t="s">
        <v>60</v>
      </c>
      <c r="AJ16" s="599">
        <v>878905</v>
      </c>
      <c r="AK16" s="600">
        <v>0</v>
      </c>
      <c r="AL16" s="600">
        <v>328545</v>
      </c>
      <c r="AM16" s="600">
        <v>203988</v>
      </c>
      <c r="AN16" s="16">
        <f t="shared" si="4"/>
        <v>1411438</v>
      </c>
      <c r="AO16" s="603">
        <v>128</v>
      </c>
      <c r="AP16" s="604">
        <v>57881</v>
      </c>
      <c r="AQ16" s="370" t="s">
        <v>60</v>
      </c>
      <c r="AR16" s="656">
        <v>7</v>
      </c>
      <c r="AS16" s="657">
        <v>5</v>
      </c>
      <c r="AT16" s="657">
        <v>2</v>
      </c>
      <c r="AU16" s="606">
        <v>5426</v>
      </c>
      <c r="AV16" s="606">
        <v>7106</v>
      </c>
      <c r="AW16" s="606">
        <v>2811</v>
      </c>
      <c r="AX16" s="606">
        <v>4860</v>
      </c>
      <c r="AY16" s="606">
        <v>1910</v>
      </c>
      <c r="AZ16" s="606">
        <v>3388</v>
      </c>
      <c r="BA16" s="431">
        <f t="shared" si="5"/>
        <v>10147</v>
      </c>
      <c r="BB16" s="436">
        <f t="shared" si="5"/>
        <v>15354</v>
      </c>
      <c r="BC16" s="370" t="s">
        <v>60</v>
      </c>
      <c r="BD16" s="605">
        <v>98489</v>
      </c>
      <c r="BE16" s="606">
        <v>48114</v>
      </c>
      <c r="BF16" s="606">
        <v>13416</v>
      </c>
      <c r="BG16" s="431">
        <f t="shared" si="29"/>
        <v>160019</v>
      </c>
      <c r="BH16" s="606">
        <v>73210</v>
      </c>
      <c r="BI16" s="606">
        <v>26230</v>
      </c>
      <c r="BJ16" s="606">
        <v>7243</v>
      </c>
      <c r="BK16" s="436">
        <f t="shared" si="6"/>
        <v>106683</v>
      </c>
      <c r="BL16" s="370" t="s">
        <v>60</v>
      </c>
      <c r="BM16" s="607">
        <v>324586</v>
      </c>
      <c r="BN16" s="606">
        <v>0</v>
      </c>
      <c r="BO16" s="606">
        <v>117812</v>
      </c>
      <c r="BP16" s="606">
        <v>74360</v>
      </c>
      <c r="BQ16" s="431">
        <f t="shared" si="30"/>
        <v>516758</v>
      </c>
      <c r="BR16" s="606">
        <v>214</v>
      </c>
      <c r="BS16" s="608">
        <v>29637</v>
      </c>
      <c r="BT16" s="370" t="s">
        <v>60</v>
      </c>
      <c r="BU16" s="664">
        <v>7</v>
      </c>
      <c r="BV16" s="657">
        <v>5</v>
      </c>
      <c r="BW16" s="657">
        <v>2</v>
      </c>
      <c r="BX16" s="606">
        <v>5426</v>
      </c>
      <c r="BY16" s="606">
        <v>7106</v>
      </c>
      <c r="BZ16" s="606">
        <v>2811</v>
      </c>
      <c r="CA16" s="606">
        <v>4860</v>
      </c>
      <c r="CB16" s="606">
        <v>1910</v>
      </c>
      <c r="CC16" s="606">
        <v>3388</v>
      </c>
      <c r="CD16" s="431">
        <f t="shared" si="0"/>
        <v>10147</v>
      </c>
      <c r="CE16" s="455">
        <f t="shared" si="0"/>
        <v>15354</v>
      </c>
      <c r="CF16" s="370" t="s">
        <v>60</v>
      </c>
      <c r="CG16" s="607">
        <v>35317</v>
      </c>
      <c r="CH16" s="606">
        <v>17253</v>
      </c>
      <c r="CI16" s="606">
        <v>4811</v>
      </c>
      <c r="CJ16" s="431">
        <f t="shared" si="7"/>
        <v>57381</v>
      </c>
      <c r="CK16" s="606">
        <v>26687</v>
      </c>
      <c r="CL16" s="606">
        <v>9562</v>
      </c>
      <c r="CM16" s="606">
        <v>2640</v>
      </c>
      <c r="CN16" s="455">
        <f t="shared" si="8"/>
        <v>38889</v>
      </c>
      <c r="CO16" s="370" t="s">
        <v>60</v>
      </c>
      <c r="CP16" s="599">
        <v>100883</v>
      </c>
      <c r="CQ16" s="600">
        <v>0</v>
      </c>
      <c r="CR16" s="600">
        <v>38315</v>
      </c>
      <c r="CS16" s="600">
        <v>24588</v>
      </c>
      <c r="CT16" s="16">
        <f t="shared" si="9"/>
        <v>163786</v>
      </c>
      <c r="CU16" s="603">
        <v>81</v>
      </c>
      <c r="CV16" s="604">
        <v>10028</v>
      </c>
      <c r="CW16" s="370" t="s">
        <v>60</v>
      </c>
      <c r="CX16" s="668">
        <v>7</v>
      </c>
      <c r="CY16" s="657">
        <v>5</v>
      </c>
      <c r="CZ16" s="657">
        <v>2</v>
      </c>
      <c r="DA16" s="606">
        <v>2043</v>
      </c>
      <c r="DB16" s="606">
        <v>2231</v>
      </c>
      <c r="DC16" s="606">
        <v>1044</v>
      </c>
      <c r="DD16" s="606">
        <v>1237</v>
      </c>
      <c r="DE16" s="606">
        <v>703</v>
      </c>
      <c r="DF16" s="606">
        <v>839</v>
      </c>
      <c r="DG16" s="431">
        <f t="shared" si="10"/>
        <v>3790</v>
      </c>
      <c r="DH16" s="436">
        <f t="shared" si="10"/>
        <v>4307</v>
      </c>
      <c r="DI16" s="370" t="s">
        <v>60</v>
      </c>
      <c r="DJ16" s="605">
        <v>12025</v>
      </c>
      <c r="DK16" s="606">
        <v>4762</v>
      </c>
      <c r="DL16" s="606">
        <v>1292</v>
      </c>
      <c r="DM16" s="431">
        <f t="shared" si="11"/>
        <v>18079</v>
      </c>
      <c r="DN16" s="606">
        <v>8295</v>
      </c>
      <c r="DO16" s="606">
        <v>3028</v>
      </c>
      <c r="DP16" s="606">
        <v>815</v>
      </c>
      <c r="DQ16" s="436">
        <f t="shared" si="12"/>
        <v>12138</v>
      </c>
      <c r="DR16" s="370" t="s">
        <v>60</v>
      </c>
      <c r="DS16" s="672">
        <v>8</v>
      </c>
      <c r="DT16" s="602">
        <v>630000</v>
      </c>
      <c r="DU16" s="646"/>
      <c r="DV16" s="646"/>
      <c r="DW16" s="646"/>
      <c r="DX16" s="677">
        <v>2</v>
      </c>
      <c r="DY16" s="600">
        <v>53</v>
      </c>
      <c r="DZ16" s="600">
        <v>0</v>
      </c>
      <c r="EA16" s="600">
        <v>0</v>
      </c>
      <c r="EB16" s="431">
        <f t="shared" si="21"/>
        <v>53</v>
      </c>
      <c r="EC16" s="600">
        <v>29</v>
      </c>
      <c r="ED16" s="600">
        <v>18</v>
      </c>
      <c r="EE16" s="431">
        <f t="shared" si="22"/>
        <v>47</v>
      </c>
      <c r="EF16" s="436">
        <f t="shared" si="23"/>
        <v>100</v>
      </c>
      <c r="EG16" s="370" t="s">
        <v>60</v>
      </c>
      <c r="EH16" s="501">
        <v>1</v>
      </c>
      <c r="EI16" s="502">
        <v>3</v>
      </c>
      <c r="EJ16" s="456">
        <v>7.59</v>
      </c>
      <c r="EK16" s="456">
        <v>0</v>
      </c>
      <c r="EL16" s="427">
        <v>19800</v>
      </c>
      <c r="EM16" s="459">
        <v>20300</v>
      </c>
      <c r="EN16" s="459">
        <v>10150</v>
      </c>
      <c r="EO16" s="460">
        <v>15225</v>
      </c>
      <c r="EP16" s="370" t="s">
        <v>60</v>
      </c>
      <c r="EQ16" s="651"/>
      <c r="ER16" s="600">
        <v>190000</v>
      </c>
      <c r="ES16" s="646"/>
      <c r="ET16" s="646"/>
      <c r="EU16" s="646"/>
      <c r="EV16" s="600">
        <v>2</v>
      </c>
      <c r="EW16" s="600">
        <v>54</v>
      </c>
      <c r="EX16" s="600">
        <v>0</v>
      </c>
      <c r="EY16" s="600">
        <v>0</v>
      </c>
      <c r="EZ16" s="16">
        <f t="shared" si="24"/>
        <v>54</v>
      </c>
      <c r="FA16" s="600">
        <v>28</v>
      </c>
      <c r="FB16" s="600">
        <v>18</v>
      </c>
      <c r="FC16" s="16">
        <f t="shared" si="25"/>
        <v>46</v>
      </c>
      <c r="FD16" s="466">
        <f t="shared" si="26"/>
        <v>100</v>
      </c>
      <c r="FE16" s="370" t="s">
        <v>60</v>
      </c>
      <c r="FF16" s="504">
        <v>1</v>
      </c>
      <c r="FG16" s="503">
        <v>3</v>
      </c>
      <c r="FH16" s="470">
        <v>2.87</v>
      </c>
      <c r="FI16" s="470">
        <v>0</v>
      </c>
      <c r="FJ16" s="427">
        <v>7100</v>
      </c>
      <c r="FK16" s="427">
        <v>7400</v>
      </c>
      <c r="FL16" s="427">
        <v>3700</v>
      </c>
      <c r="FM16" s="471">
        <v>5550</v>
      </c>
      <c r="FN16" s="370" t="s">
        <v>60</v>
      </c>
      <c r="FO16" s="505"/>
      <c r="FP16" s="447">
        <v>170000</v>
      </c>
      <c r="FQ16" s="479"/>
      <c r="FR16" s="479"/>
      <c r="FS16" s="479"/>
      <c r="FT16" s="503">
        <v>2</v>
      </c>
      <c r="FU16" s="427">
        <v>53</v>
      </c>
      <c r="FV16" s="427">
        <v>0</v>
      </c>
      <c r="FW16" s="427">
        <v>0</v>
      </c>
      <c r="FX16" s="431">
        <f t="shared" si="13"/>
        <v>53</v>
      </c>
      <c r="FY16" s="427">
        <v>28</v>
      </c>
      <c r="FZ16" s="427">
        <v>19</v>
      </c>
      <c r="GA16" s="431">
        <f t="shared" si="27"/>
        <v>47</v>
      </c>
      <c r="GB16" s="436">
        <f t="shared" si="28"/>
        <v>100</v>
      </c>
      <c r="GC16" s="370" t="s">
        <v>60</v>
      </c>
      <c r="GD16" s="596">
        <v>1</v>
      </c>
      <c r="GE16" s="592">
        <v>3</v>
      </c>
      <c r="GF16" s="586">
        <v>2.47</v>
      </c>
      <c r="GG16" s="586">
        <v>0</v>
      </c>
      <c r="GH16" s="582">
        <v>7700</v>
      </c>
      <c r="GI16" s="583">
        <v>5800</v>
      </c>
    </row>
    <row r="17" spans="1:191" s="39" customFormat="1" ht="16.5" customHeight="1">
      <c r="A17" s="370" t="s">
        <v>61</v>
      </c>
      <c r="B17" s="599">
        <v>7607</v>
      </c>
      <c r="C17" s="600">
        <v>18166</v>
      </c>
      <c r="D17" s="600">
        <v>2900</v>
      </c>
      <c r="E17" s="600">
        <v>0</v>
      </c>
      <c r="F17" s="431">
        <f t="shared" si="14"/>
        <v>2900</v>
      </c>
      <c r="G17" s="427">
        <v>0</v>
      </c>
      <c r="H17" s="436">
        <f t="shared" si="15"/>
        <v>2900</v>
      </c>
      <c r="I17" s="370" t="s">
        <v>61</v>
      </c>
      <c r="J17" s="599">
        <v>763</v>
      </c>
      <c r="K17" s="600">
        <v>4473</v>
      </c>
      <c r="L17" s="600">
        <v>0</v>
      </c>
      <c r="M17" s="600">
        <v>0</v>
      </c>
      <c r="N17" s="431">
        <f t="shared" si="16"/>
        <v>0</v>
      </c>
      <c r="O17" s="436">
        <f t="shared" si="17"/>
        <v>4473</v>
      </c>
      <c r="P17" s="554"/>
      <c r="Q17" s="370" t="s">
        <v>61</v>
      </c>
      <c r="R17" s="601">
        <v>2900</v>
      </c>
      <c r="S17" s="600">
        <v>0</v>
      </c>
      <c r="T17" s="14">
        <f t="shared" si="1"/>
        <v>2900</v>
      </c>
      <c r="U17" s="427">
        <v>0</v>
      </c>
      <c r="V17" s="14">
        <f t="shared" si="2"/>
        <v>2900</v>
      </c>
      <c r="W17" s="600">
        <v>4473</v>
      </c>
      <c r="X17" s="600">
        <v>0</v>
      </c>
      <c r="Y17" s="442">
        <f t="shared" si="3"/>
        <v>4473</v>
      </c>
      <c r="Z17" s="370" t="s">
        <v>61</v>
      </c>
      <c r="AA17" s="602">
        <v>1188</v>
      </c>
      <c r="AB17" s="600">
        <v>0</v>
      </c>
      <c r="AC17" s="431">
        <f t="shared" si="18"/>
        <v>1188</v>
      </c>
      <c r="AD17" s="600">
        <v>0</v>
      </c>
      <c r="AE17" s="431">
        <f t="shared" si="19"/>
        <v>1188</v>
      </c>
      <c r="AF17" s="600">
        <v>1407</v>
      </c>
      <c r="AG17" s="600">
        <v>0</v>
      </c>
      <c r="AH17" s="436">
        <f t="shared" si="20"/>
        <v>1407</v>
      </c>
      <c r="AI17" s="370" t="s">
        <v>61</v>
      </c>
      <c r="AJ17" s="599">
        <v>174955</v>
      </c>
      <c r="AK17" s="600">
        <v>0</v>
      </c>
      <c r="AL17" s="600">
        <v>134065</v>
      </c>
      <c r="AM17" s="600">
        <v>64625</v>
      </c>
      <c r="AN17" s="16">
        <f t="shared" si="4"/>
        <v>373645</v>
      </c>
      <c r="AO17" s="603">
        <v>28</v>
      </c>
      <c r="AP17" s="604">
        <v>17640</v>
      </c>
      <c r="AQ17" s="370" t="s">
        <v>61</v>
      </c>
      <c r="AR17" s="656">
        <v>7</v>
      </c>
      <c r="AS17" s="657">
        <v>5</v>
      </c>
      <c r="AT17" s="657">
        <v>2</v>
      </c>
      <c r="AU17" s="606">
        <v>1060</v>
      </c>
      <c r="AV17" s="606">
        <v>1361</v>
      </c>
      <c r="AW17" s="606">
        <v>427</v>
      </c>
      <c r="AX17" s="606">
        <v>738</v>
      </c>
      <c r="AY17" s="606">
        <v>322</v>
      </c>
      <c r="AZ17" s="606">
        <v>611</v>
      </c>
      <c r="BA17" s="431">
        <f t="shared" si="5"/>
        <v>1809</v>
      </c>
      <c r="BB17" s="436">
        <f t="shared" si="5"/>
        <v>2710</v>
      </c>
      <c r="BC17" s="370" t="s">
        <v>61</v>
      </c>
      <c r="BD17" s="605">
        <v>28676</v>
      </c>
      <c r="BE17" s="606">
        <v>11107</v>
      </c>
      <c r="BF17" s="606">
        <v>3678</v>
      </c>
      <c r="BG17" s="431">
        <f t="shared" si="29"/>
        <v>43461</v>
      </c>
      <c r="BH17" s="606">
        <v>16946</v>
      </c>
      <c r="BI17" s="606">
        <v>5185</v>
      </c>
      <c r="BJ17" s="606">
        <v>1811</v>
      </c>
      <c r="BK17" s="436">
        <f t="shared" si="6"/>
        <v>23942</v>
      </c>
      <c r="BL17" s="370" t="s">
        <v>61</v>
      </c>
      <c r="BM17" s="607">
        <v>59106</v>
      </c>
      <c r="BN17" s="606">
        <v>0</v>
      </c>
      <c r="BO17" s="606">
        <v>44985</v>
      </c>
      <c r="BP17" s="606">
        <v>21735</v>
      </c>
      <c r="BQ17" s="431">
        <f t="shared" si="30"/>
        <v>125826</v>
      </c>
      <c r="BR17" s="606">
        <v>32</v>
      </c>
      <c r="BS17" s="608">
        <v>6080</v>
      </c>
      <c r="BT17" s="370" t="s">
        <v>61</v>
      </c>
      <c r="BU17" s="664">
        <v>7</v>
      </c>
      <c r="BV17" s="657">
        <v>5</v>
      </c>
      <c r="BW17" s="657">
        <v>2</v>
      </c>
      <c r="BX17" s="606">
        <v>1060</v>
      </c>
      <c r="BY17" s="606">
        <v>1361</v>
      </c>
      <c r="BZ17" s="606">
        <v>427</v>
      </c>
      <c r="CA17" s="606">
        <v>738</v>
      </c>
      <c r="CB17" s="606">
        <v>322</v>
      </c>
      <c r="CC17" s="606">
        <v>611</v>
      </c>
      <c r="CD17" s="431">
        <f t="shared" si="0"/>
        <v>1809</v>
      </c>
      <c r="CE17" s="455">
        <f t="shared" si="0"/>
        <v>2710</v>
      </c>
      <c r="CF17" s="370" t="s">
        <v>61</v>
      </c>
      <c r="CG17" s="607">
        <v>9622</v>
      </c>
      <c r="CH17" s="606">
        <v>3727</v>
      </c>
      <c r="CI17" s="606">
        <v>1234</v>
      </c>
      <c r="CJ17" s="431">
        <f t="shared" si="7"/>
        <v>14583</v>
      </c>
      <c r="CK17" s="606">
        <v>5699</v>
      </c>
      <c r="CL17" s="606">
        <v>1744</v>
      </c>
      <c r="CM17" s="606">
        <v>609</v>
      </c>
      <c r="CN17" s="455">
        <f t="shared" si="8"/>
        <v>8052</v>
      </c>
      <c r="CO17" s="370" t="s">
        <v>61</v>
      </c>
      <c r="CP17" s="599">
        <v>21139</v>
      </c>
      <c r="CQ17" s="600">
        <v>0</v>
      </c>
      <c r="CR17" s="600">
        <v>15843</v>
      </c>
      <c r="CS17" s="600">
        <v>6867</v>
      </c>
      <c r="CT17" s="16">
        <f t="shared" si="9"/>
        <v>43849</v>
      </c>
      <c r="CU17" s="603">
        <v>14</v>
      </c>
      <c r="CV17" s="604">
        <v>2380</v>
      </c>
      <c r="CW17" s="370" t="s">
        <v>61</v>
      </c>
      <c r="CX17" s="668">
        <v>7</v>
      </c>
      <c r="CY17" s="657">
        <v>5</v>
      </c>
      <c r="CZ17" s="657">
        <v>2</v>
      </c>
      <c r="DA17" s="606">
        <v>418</v>
      </c>
      <c r="DB17" s="606">
        <v>457</v>
      </c>
      <c r="DC17" s="606">
        <v>162</v>
      </c>
      <c r="DD17" s="606">
        <v>194</v>
      </c>
      <c r="DE17" s="606">
        <v>127</v>
      </c>
      <c r="DF17" s="606">
        <v>161</v>
      </c>
      <c r="DG17" s="431">
        <f t="shared" si="10"/>
        <v>707</v>
      </c>
      <c r="DH17" s="436">
        <f t="shared" si="10"/>
        <v>812</v>
      </c>
      <c r="DI17" s="370" t="s">
        <v>61</v>
      </c>
      <c r="DJ17" s="605">
        <v>3615</v>
      </c>
      <c r="DK17" s="606">
        <v>1096</v>
      </c>
      <c r="DL17" s="606">
        <v>364</v>
      </c>
      <c r="DM17" s="431">
        <f t="shared" si="11"/>
        <v>5075</v>
      </c>
      <c r="DN17" s="606">
        <v>1697</v>
      </c>
      <c r="DO17" s="606">
        <v>470</v>
      </c>
      <c r="DP17" s="606">
        <v>147</v>
      </c>
      <c r="DQ17" s="436">
        <f t="shared" si="12"/>
        <v>2314</v>
      </c>
      <c r="DR17" s="370" t="s">
        <v>61</v>
      </c>
      <c r="DS17" s="672">
        <v>8</v>
      </c>
      <c r="DT17" s="602">
        <v>630000</v>
      </c>
      <c r="DU17" s="646"/>
      <c r="DV17" s="646"/>
      <c r="DW17" s="646"/>
      <c r="DX17" s="677">
        <v>2</v>
      </c>
      <c r="DY17" s="600">
        <v>47</v>
      </c>
      <c r="DZ17" s="600">
        <v>0</v>
      </c>
      <c r="EA17" s="600">
        <v>0</v>
      </c>
      <c r="EB17" s="431">
        <f t="shared" si="21"/>
        <v>47</v>
      </c>
      <c r="EC17" s="600">
        <v>36</v>
      </c>
      <c r="ED17" s="600">
        <v>17</v>
      </c>
      <c r="EE17" s="431">
        <f t="shared" si="22"/>
        <v>53</v>
      </c>
      <c r="EF17" s="436">
        <f t="shared" si="23"/>
        <v>100</v>
      </c>
      <c r="EG17" s="370" t="s">
        <v>61</v>
      </c>
      <c r="EH17" s="501">
        <v>1</v>
      </c>
      <c r="EI17" s="502">
        <v>3</v>
      </c>
      <c r="EJ17" s="456">
        <v>7.4</v>
      </c>
      <c r="EK17" s="456">
        <v>0</v>
      </c>
      <c r="EL17" s="427">
        <v>30100</v>
      </c>
      <c r="EM17" s="459">
        <v>22300</v>
      </c>
      <c r="EN17" s="459">
        <v>11150</v>
      </c>
      <c r="EO17" s="460">
        <v>16725</v>
      </c>
      <c r="EP17" s="370" t="s">
        <v>61</v>
      </c>
      <c r="EQ17" s="651"/>
      <c r="ER17" s="600">
        <v>190000</v>
      </c>
      <c r="ES17" s="646"/>
      <c r="ET17" s="646"/>
      <c r="EU17" s="646"/>
      <c r="EV17" s="600">
        <v>2</v>
      </c>
      <c r="EW17" s="600">
        <v>47</v>
      </c>
      <c r="EX17" s="600">
        <v>0</v>
      </c>
      <c r="EY17" s="600">
        <v>0</v>
      </c>
      <c r="EZ17" s="16">
        <f t="shared" si="24"/>
        <v>47</v>
      </c>
      <c r="FA17" s="600">
        <v>36</v>
      </c>
      <c r="FB17" s="600">
        <v>17</v>
      </c>
      <c r="FC17" s="16">
        <f t="shared" si="25"/>
        <v>53</v>
      </c>
      <c r="FD17" s="466">
        <f t="shared" si="26"/>
        <v>100</v>
      </c>
      <c r="FE17" s="370" t="s">
        <v>61</v>
      </c>
      <c r="FF17" s="504">
        <v>1</v>
      </c>
      <c r="FG17" s="503">
        <v>3</v>
      </c>
      <c r="FH17" s="470">
        <v>2.5</v>
      </c>
      <c r="FI17" s="470">
        <v>0</v>
      </c>
      <c r="FJ17" s="427">
        <v>10100</v>
      </c>
      <c r="FK17" s="427">
        <v>7500</v>
      </c>
      <c r="FL17" s="427">
        <v>3750</v>
      </c>
      <c r="FM17" s="471">
        <v>5625</v>
      </c>
      <c r="FN17" s="370" t="s">
        <v>61</v>
      </c>
      <c r="FO17" s="505"/>
      <c r="FP17" s="447">
        <v>170000</v>
      </c>
      <c r="FQ17" s="479"/>
      <c r="FR17" s="479"/>
      <c r="FS17" s="479"/>
      <c r="FT17" s="503">
        <v>2</v>
      </c>
      <c r="FU17" s="427">
        <v>48</v>
      </c>
      <c r="FV17" s="427">
        <v>0</v>
      </c>
      <c r="FW17" s="427">
        <v>0</v>
      </c>
      <c r="FX17" s="431">
        <f t="shared" si="13"/>
        <v>48</v>
      </c>
      <c r="FY17" s="427">
        <v>36</v>
      </c>
      <c r="FZ17" s="427">
        <v>16</v>
      </c>
      <c r="GA17" s="431">
        <f t="shared" si="27"/>
        <v>52</v>
      </c>
      <c r="GB17" s="436">
        <f t="shared" si="28"/>
        <v>100</v>
      </c>
      <c r="GC17" s="370" t="s">
        <v>61</v>
      </c>
      <c r="GD17" s="596">
        <v>1</v>
      </c>
      <c r="GE17" s="592">
        <v>3</v>
      </c>
      <c r="GF17" s="586">
        <v>2.3</v>
      </c>
      <c r="GG17" s="586">
        <v>0</v>
      </c>
      <c r="GH17" s="582">
        <v>11300</v>
      </c>
      <c r="GI17" s="583">
        <v>5800</v>
      </c>
    </row>
    <row r="18" spans="1:191" s="39" customFormat="1" ht="16.5" customHeight="1">
      <c r="A18" s="370" t="s">
        <v>567</v>
      </c>
      <c r="B18" s="599">
        <v>15816</v>
      </c>
      <c r="C18" s="600">
        <v>31031</v>
      </c>
      <c r="D18" s="600">
        <v>4840</v>
      </c>
      <c r="E18" s="600">
        <v>0</v>
      </c>
      <c r="F18" s="431">
        <f t="shared" si="14"/>
        <v>4840</v>
      </c>
      <c r="G18" s="427">
        <v>0</v>
      </c>
      <c r="H18" s="436">
        <f t="shared" si="15"/>
        <v>4840</v>
      </c>
      <c r="I18" s="370" t="s">
        <v>567</v>
      </c>
      <c r="J18" s="599">
        <v>1123</v>
      </c>
      <c r="K18" s="600">
        <v>6860</v>
      </c>
      <c r="L18" s="600">
        <v>0</v>
      </c>
      <c r="M18" s="600">
        <v>0</v>
      </c>
      <c r="N18" s="431">
        <f t="shared" si="16"/>
        <v>0</v>
      </c>
      <c r="O18" s="436">
        <f t="shared" si="17"/>
        <v>6860</v>
      </c>
      <c r="P18" s="554"/>
      <c r="Q18" s="370" t="s">
        <v>567</v>
      </c>
      <c r="R18" s="601">
        <v>4840</v>
      </c>
      <c r="S18" s="600">
        <v>0</v>
      </c>
      <c r="T18" s="14">
        <f t="shared" si="1"/>
        <v>4840</v>
      </c>
      <c r="U18" s="427">
        <v>0</v>
      </c>
      <c r="V18" s="14">
        <f t="shared" si="2"/>
        <v>4840</v>
      </c>
      <c r="W18" s="600">
        <v>6860</v>
      </c>
      <c r="X18" s="600">
        <v>0</v>
      </c>
      <c r="Y18" s="442">
        <f t="shared" si="3"/>
        <v>6860</v>
      </c>
      <c r="Z18" s="370" t="s">
        <v>567</v>
      </c>
      <c r="AA18" s="602">
        <v>1770</v>
      </c>
      <c r="AB18" s="600">
        <v>0</v>
      </c>
      <c r="AC18" s="431">
        <f t="shared" si="18"/>
        <v>1770</v>
      </c>
      <c r="AD18" s="600">
        <v>0</v>
      </c>
      <c r="AE18" s="431">
        <f t="shared" si="19"/>
        <v>1770</v>
      </c>
      <c r="AF18" s="600">
        <v>2013</v>
      </c>
      <c r="AG18" s="600">
        <v>0</v>
      </c>
      <c r="AH18" s="436">
        <f t="shared" si="20"/>
        <v>2013</v>
      </c>
      <c r="AI18" s="370" t="s">
        <v>567</v>
      </c>
      <c r="AJ18" s="599">
        <v>201359</v>
      </c>
      <c r="AK18" s="600">
        <v>0</v>
      </c>
      <c r="AL18" s="600">
        <v>84462</v>
      </c>
      <c r="AM18" s="600">
        <v>59193</v>
      </c>
      <c r="AN18" s="16">
        <f t="shared" si="4"/>
        <v>345014</v>
      </c>
      <c r="AO18" s="603">
        <v>17</v>
      </c>
      <c r="AP18" s="604">
        <v>16194</v>
      </c>
      <c r="AQ18" s="370" t="s">
        <v>567</v>
      </c>
      <c r="AR18" s="656">
        <v>7</v>
      </c>
      <c r="AS18" s="657">
        <v>5</v>
      </c>
      <c r="AT18" s="657">
        <v>2</v>
      </c>
      <c r="AU18" s="606">
        <v>1942</v>
      </c>
      <c r="AV18" s="606">
        <v>2396</v>
      </c>
      <c r="AW18" s="606">
        <v>833</v>
      </c>
      <c r="AX18" s="606">
        <v>1305</v>
      </c>
      <c r="AY18" s="606">
        <v>517</v>
      </c>
      <c r="AZ18" s="606">
        <v>878</v>
      </c>
      <c r="BA18" s="431">
        <f t="shared" si="5"/>
        <v>3292</v>
      </c>
      <c r="BB18" s="436">
        <f t="shared" si="5"/>
        <v>4579</v>
      </c>
      <c r="BC18" s="370" t="s">
        <v>567</v>
      </c>
      <c r="BD18" s="605">
        <v>32538</v>
      </c>
      <c r="BE18" s="606">
        <v>12659</v>
      </c>
      <c r="BF18" s="606">
        <v>3407</v>
      </c>
      <c r="BG18" s="431">
        <f t="shared" si="29"/>
        <v>48604</v>
      </c>
      <c r="BH18" s="606">
        <v>27498</v>
      </c>
      <c r="BI18" s="606">
        <v>7873</v>
      </c>
      <c r="BJ18" s="606">
        <v>2042</v>
      </c>
      <c r="BK18" s="436">
        <f t="shared" si="6"/>
        <v>37413</v>
      </c>
      <c r="BL18" s="370" t="s">
        <v>567</v>
      </c>
      <c r="BM18" s="607">
        <v>71192</v>
      </c>
      <c r="BN18" s="606">
        <v>0</v>
      </c>
      <c r="BO18" s="606">
        <v>25251</v>
      </c>
      <c r="BP18" s="606">
        <v>17954</v>
      </c>
      <c r="BQ18" s="431">
        <f t="shared" si="30"/>
        <v>114397</v>
      </c>
      <c r="BR18" s="606">
        <v>29</v>
      </c>
      <c r="BS18" s="608">
        <v>6505</v>
      </c>
      <c r="BT18" s="370" t="s">
        <v>567</v>
      </c>
      <c r="BU18" s="664">
        <v>7</v>
      </c>
      <c r="BV18" s="657">
        <v>5</v>
      </c>
      <c r="BW18" s="657">
        <v>2</v>
      </c>
      <c r="BX18" s="606">
        <v>1942</v>
      </c>
      <c r="BY18" s="606">
        <v>2396</v>
      </c>
      <c r="BZ18" s="606">
        <v>833</v>
      </c>
      <c r="CA18" s="606">
        <v>1305</v>
      </c>
      <c r="CB18" s="606">
        <v>517</v>
      </c>
      <c r="CC18" s="606">
        <v>878</v>
      </c>
      <c r="CD18" s="431">
        <f t="shared" si="0"/>
        <v>3292</v>
      </c>
      <c r="CE18" s="455">
        <f t="shared" si="0"/>
        <v>4579</v>
      </c>
      <c r="CF18" s="370" t="s">
        <v>567</v>
      </c>
      <c r="CG18" s="607">
        <v>9728</v>
      </c>
      <c r="CH18" s="606">
        <v>3785</v>
      </c>
      <c r="CI18" s="606">
        <v>1018</v>
      </c>
      <c r="CJ18" s="431">
        <f t="shared" si="7"/>
        <v>14531</v>
      </c>
      <c r="CK18" s="606">
        <v>8341</v>
      </c>
      <c r="CL18" s="606">
        <v>2388</v>
      </c>
      <c r="CM18" s="606">
        <v>620</v>
      </c>
      <c r="CN18" s="455">
        <f t="shared" si="8"/>
        <v>11349</v>
      </c>
      <c r="CO18" s="370" t="s">
        <v>567</v>
      </c>
      <c r="CP18" s="599">
        <v>27080</v>
      </c>
      <c r="CQ18" s="600">
        <v>0</v>
      </c>
      <c r="CR18" s="600">
        <v>8809</v>
      </c>
      <c r="CS18" s="600">
        <v>7192</v>
      </c>
      <c r="CT18" s="16">
        <f t="shared" si="9"/>
        <v>43081</v>
      </c>
      <c r="CU18" s="603">
        <v>23</v>
      </c>
      <c r="CV18" s="604">
        <v>2424</v>
      </c>
      <c r="CW18" s="370" t="s">
        <v>567</v>
      </c>
      <c r="CX18" s="668">
        <v>7</v>
      </c>
      <c r="CY18" s="657">
        <v>5</v>
      </c>
      <c r="CZ18" s="657">
        <v>2</v>
      </c>
      <c r="DA18" s="606">
        <v>710</v>
      </c>
      <c r="DB18" s="606">
        <v>765</v>
      </c>
      <c r="DC18" s="606">
        <v>264</v>
      </c>
      <c r="DD18" s="606">
        <v>302</v>
      </c>
      <c r="DE18" s="606">
        <v>173</v>
      </c>
      <c r="DF18" s="606">
        <v>209</v>
      </c>
      <c r="DG18" s="431">
        <f t="shared" si="10"/>
        <v>1147</v>
      </c>
      <c r="DH18" s="436">
        <f t="shared" si="10"/>
        <v>1276</v>
      </c>
      <c r="DI18" s="370" t="s">
        <v>567</v>
      </c>
      <c r="DJ18" s="605">
        <v>3695</v>
      </c>
      <c r="DK18" s="606">
        <v>1042</v>
      </c>
      <c r="DL18" s="606">
        <v>288</v>
      </c>
      <c r="DM18" s="431">
        <f t="shared" si="11"/>
        <v>5025</v>
      </c>
      <c r="DN18" s="606">
        <v>3231</v>
      </c>
      <c r="DO18" s="606">
        <v>858</v>
      </c>
      <c r="DP18" s="606">
        <v>225</v>
      </c>
      <c r="DQ18" s="436">
        <f t="shared" si="12"/>
        <v>4314</v>
      </c>
      <c r="DR18" s="370" t="s">
        <v>567</v>
      </c>
      <c r="DS18" s="672">
        <v>8</v>
      </c>
      <c r="DT18" s="602">
        <v>630000</v>
      </c>
      <c r="DU18" s="646"/>
      <c r="DV18" s="646"/>
      <c r="DW18" s="646"/>
      <c r="DX18" s="677">
        <v>2</v>
      </c>
      <c r="DY18" s="600">
        <v>47</v>
      </c>
      <c r="DZ18" s="600">
        <v>0</v>
      </c>
      <c r="EA18" s="600">
        <v>0</v>
      </c>
      <c r="EB18" s="431">
        <f t="shared" si="21"/>
        <v>47</v>
      </c>
      <c r="EC18" s="600">
        <v>31</v>
      </c>
      <c r="ED18" s="600">
        <v>22</v>
      </c>
      <c r="EE18" s="431">
        <f t="shared" si="22"/>
        <v>53</v>
      </c>
      <c r="EF18" s="436">
        <f t="shared" si="23"/>
        <v>100</v>
      </c>
      <c r="EG18" s="370" t="s">
        <v>567</v>
      </c>
      <c r="EH18" s="501">
        <v>1</v>
      </c>
      <c r="EI18" s="502">
        <v>3</v>
      </c>
      <c r="EJ18" s="456">
        <v>7</v>
      </c>
      <c r="EK18" s="456">
        <v>0</v>
      </c>
      <c r="EL18" s="427">
        <v>19400</v>
      </c>
      <c r="EM18" s="459">
        <v>21100</v>
      </c>
      <c r="EN18" s="459">
        <v>10550</v>
      </c>
      <c r="EO18" s="460">
        <v>15825</v>
      </c>
      <c r="EP18" s="370" t="s">
        <v>567</v>
      </c>
      <c r="EQ18" s="651"/>
      <c r="ER18" s="600">
        <v>190000</v>
      </c>
      <c r="ES18" s="646"/>
      <c r="ET18" s="646"/>
      <c r="EU18" s="646"/>
      <c r="EV18" s="600">
        <v>2</v>
      </c>
      <c r="EW18" s="600">
        <v>51</v>
      </c>
      <c r="EX18" s="600">
        <v>0</v>
      </c>
      <c r="EY18" s="600">
        <v>0</v>
      </c>
      <c r="EZ18" s="16">
        <f t="shared" si="24"/>
        <v>51</v>
      </c>
      <c r="FA18" s="600">
        <v>28</v>
      </c>
      <c r="FB18" s="600">
        <v>21</v>
      </c>
      <c r="FC18" s="16">
        <f t="shared" si="25"/>
        <v>49</v>
      </c>
      <c r="FD18" s="466">
        <f t="shared" si="26"/>
        <v>100</v>
      </c>
      <c r="FE18" s="370" t="s">
        <v>567</v>
      </c>
      <c r="FF18" s="504">
        <v>1</v>
      </c>
      <c r="FG18" s="503">
        <v>3</v>
      </c>
      <c r="FH18" s="470">
        <v>2.5</v>
      </c>
      <c r="FI18" s="470">
        <v>0</v>
      </c>
      <c r="FJ18" s="427">
        <v>5800</v>
      </c>
      <c r="FK18" s="427">
        <v>6400</v>
      </c>
      <c r="FL18" s="427">
        <v>3200</v>
      </c>
      <c r="FM18" s="471">
        <v>4800</v>
      </c>
      <c r="FN18" s="370" t="s">
        <v>567</v>
      </c>
      <c r="FO18" s="505"/>
      <c r="FP18" s="447">
        <v>170000</v>
      </c>
      <c r="FQ18" s="479"/>
      <c r="FR18" s="479"/>
      <c r="FS18" s="479"/>
      <c r="FT18" s="503">
        <v>2</v>
      </c>
      <c r="FU18" s="427">
        <v>52</v>
      </c>
      <c r="FV18" s="427">
        <v>0</v>
      </c>
      <c r="FW18" s="427">
        <v>0</v>
      </c>
      <c r="FX18" s="431">
        <f t="shared" si="13"/>
        <v>52</v>
      </c>
      <c r="FY18" s="427">
        <v>26</v>
      </c>
      <c r="FZ18" s="427">
        <v>22</v>
      </c>
      <c r="GA18" s="431">
        <f t="shared" si="27"/>
        <v>48</v>
      </c>
      <c r="GB18" s="436">
        <f t="shared" si="28"/>
        <v>100</v>
      </c>
      <c r="GC18" s="370" t="s">
        <v>567</v>
      </c>
      <c r="GD18" s="596">
        <v>1</v>
      </c>
      <c r="GE18" s="592">
        <v>3</v>
      </c>
      <c r="GF18" s="586">
        <v>2.8</v>
      </c>
      <c r="GG18" s="586">
        <v>0</v>
      </c>
      <c r="GH18" s="582">
        <v>6900</v>
      </c>
      <c r="GI18" s="583">
        <v>6500</v>
      </c>
    </row>
    <row r="19" spans="1:191" s="39" customFormat="1" ht="16.5" customHeight="1">
      <c r="A19" s="371" t="s">
        <v>63</v>
      </c>
      <c r="B19" s="612">
        <v>11685</v>
      </c>
      <c r="C19" s="613">
        <v>25370</v>
      </c>
      <c r="D19" s="613">
        <v>3892</v>
      </c>
      <c r="E19" s="613">
        <v>0</v>
      </c>
      <c r="F19" s="431">
        <f t="shared" si="14"/>
        <v>3892</v>
      </c>
      <c r="G19" s="428">
        <v>0</v>
      </c>
      <c r="H19" s="436">
        <f t="shared" si="15"/>
        <v>3892</v>
      </c>
      <c r="I19" s="371" t="s">
        <v>63</v>
      </c>
      <c r="J19" s="612">
        <v>914</v>
      </c>
      <c r="K19" s="613">
        <v>6050</v>
      </c>
      <c r="L19" s="613">
        <v>0</v>
      </c>
      <c r="M19" s="613">
        <v>0</v>
      </c>
      <c r="N19" s="431">
        <f t="shared" si="16"/>
        <v>0</v>
      </c>
      <c r="O19" s="436">
        <f t="shared" si="17"/>
        <v>6050</v>
      </c>
      <c r="P19" s="555"/>
      <c r="Q19" s="371" t="s">
        <v>63</v>
      </c>
      <c r="R19" s="616">
        <v>3892</v>
      </c>
      <c r="S19" s="613">
        <v>0</v>
      </c>
      <c r="T19" s="14">
        <f t="shared" si="1"/>
        <v>3892</v>
      </c>
      <c r="U19" s="428">
        <v>0</v>
      </c>
      <c r="V19" s="14">
        <f t="shared" si="2"/>
        <v>3892</v>
      </c>
      <c r="W19" s="613">
        <v>6050</v>
      </c>
      <c r="X19" s="613">
        <v>0</v>
      </c>
      <c r="Y19" s="442">
        <f t="shared" si="3"/>
        <v>6050</v>
      </c>
      <c r="Z19" s="371" t="s">
        <v>63</v>
      </c>
      <c r="AA19" s="618">
        <v>1581</v>
      </c>
      <c r="AB19" s="613">
        <v>0</v>
      </c>
      <c r="AC19" s="431">
        <f t="shared" si="18"/>
        <v>1581</v>
      </c>
      <c r="AD19" s="613">
        <v>0</v>
      </c>
      <c r="AE19" s="431">
        <f t="shared" si="19"/>
        <v>1581</v>
      </c>
      <c r="AF19" s="613">
        <v>1872</v>
      </c>
      <c r="AG19" s="613">
        <v>0</v>
      </c>
      <c r="AH19" s="436">
        <f t="shared" si="20"/>
        <v>1872</v>
      </c>
      <c r="AI19" s="371" t="s">
        <v>63</v>
      </c>
      <c r="AJ19" s="612">
        <v>200046</v>
      </c>
      <c r="AK19" s="613">
        <v>7948</v>
      </c>
      <c r="AL19" s="613">
        <v>74795</v>
      </c>
      <c r="AM19" s="613">
        <v>53368</v>
      </c>
      <c r="AN19" s="18">
        <f t="shared" si="4"/>
        <v>336157</v>
      </c>
      <c r="AO19" s="623">
        <v>30</v>
      </c>
      <c r="AP19" s="624">
        <v>13500</v>
      </c>
      <c r="AQ19" s="371" t="s">
        <v>63</v>
      </c>
      <c r="AR19" s="656">
        <v>7</v>
      </c>
      <c r="AS19" s="657">
        <v>5</v>
      </c>
      <c r="AT19" s="657">
        <v>2</v>
      </c>
      <c r="AU19" s="625">
        <v>1424</v>
      </c>
      <c r="AV19" s="625">
        <v>1805</v>
      </c>
      <c r="AW19" s="625">
        <v>533</v>
      </c>
      <c r="AX19" s="625">
        <v>936</v>
      </c>
      <c r="AY19" s="625">
        <v>429</v>
      </c>
      <c r="AZ19" s="625">
        <v>816</v>
      </c>
      <c r="BA19" s="431">
        <f t="shared" si="5"/>
        <v>2386</v>
      </c>
      <c r="BB19" s="436">
        <f t="shared" si="5"/>
        <v>3557</v>
      </c>
      <c r="BC19" s="371" t="s">
        <v>63</v>
      </c>
      <c r="BD19" s="626">
        <v>22743</v>
      </c>
      <c r="BE19" s="625">
        <v>8424</v>
      </c>
      <c r="BF19" s="625">
        <v>2938</v>
      </c>
      <c r="BG19" s="431">
        <f t="shared" si="29"/>
        <v>34105</v>
      </c>
      <c r="BH19" s="625">
        <v>20628</v>
      </c>
      <c r="BI19" s="625">
        <v>5382</v>
      </c>
      <c r="BJ19" s="625">
        <v>1780</v>
      </c>
      <c r="BK19" s="436">
        <f t="shared" si="6"/>
        <v>27790</v>
      </c>
      <c r="BL19" s="371" t="s">
        <v>63</v>
      </c>
      <c r="BM19" s="607">
        <v>64156</v>
      </c>
      <c r="BN19" s="606">
        <v>3170</v>
      </c>
      <c r="BO19" s="606">
        <v>29087</v>
      </c>
      <c r="BP19" s="606">
        <v>16981</v>
      </c>
      <c r="BQ19" s="431">
        <f t="shared" si="30"/>
        <v>113394</v>
      </c>
      <c r="BR19" s="606">
        <v>37</v>
      </c>
      <c r="BS19" s="608">
        <v>4952</v>
      </c>
      <c r="BT19" s="371" t="s">
        <v>63</v>
      </c>
      <c r="BU19" s="664">
        <v>7</v>
      </c>
      <c r="BV19" s="657">
        <v>5</v>
      </c>
      <c r="BW19" s="657">
        <v>2</v>
      </c>
      <c r="BX19" s="606">
        <v>1424</v>
      </c>
      <c r="BY19" s="606">
        <v>1805</v>
      </c>
      <c r="BZ19" s="606">
        <v>533</v>
      </c>
      <c r="CA19" s="606">
        <v>936</v>
      </c>
      <c r="CB19" s="606">
        <v>429</v>
      </c>
      <c r="CC19" s="606">
        <v>816</v>
      </c>
      <c r="CD19" s="431">
        <f t="shared" si="0"/>
        <v>2386</v>
      </c>
      <c r="CE19" s="455">
        <f t="shared" si="0"/>
        <v>3557</v>
      </c>
      <c r="CF19" s="371" t="s">
        <v>63</v>
      </c>
      <c r="CG19" s="607">
        <v>8845</v>
      </c>
      <c r="CH19" s="606">
        <v>3276</v>
      </c>
      <c r="CI19" s="606">
        <v>1142</v>
      </c>
      <c r="CJ19" s="431">
        <f t="shared" si="7"/>
        <v>13263</v>
      </c>
      <c r="CK19" s="606">
        <v>6564</v>
      </c>
      <c r="CL19" s="606">
        <v>1712</v>
      </c>
      <c r="CM19" s="606">
        <v>566</v>
      </c>
      <c r="CN19" s="455">
        <f t="shared" si="8"/>
        <v>8842</v>
      </c>
      <c r="CO19" s="371" t="s">
        <v>63</v>
      </c>
      <c r="CP19" s="612">
        <v>21661</v>
      </c>
      <c r="CQ19" s="613">
        <v>1146</v>
      </c>
      <c r="CR19" s="613">
        <v>11843</v>
      </c>
      <c r="CS19" s="613">
        <v>6518</v>
      </c>
      <c r="CT19" s="18">
        <f t="shared" si="9"/>
        <v>41168</v>
      </c>
      <c r="CU19" s="623">
        <v>13</v>
      </c>
      <c r="CV19" s="624">
        <v>1312</v>
      </c>
      <c r="CW19" s="371" t="s">
        <v>63</v>
      </c>
      <c r="CX19" s="668">
        <v>7</v>
      </c>
      <c r="CY19" s="657">
        <v>5</v>
      </c>
      <c r="CZ19" s="657">
        <v>2</v>
      </c>
      <c r="DA19" s="625">
        <v>508</v>
      </c>
      <c r="DB19" s="625">
        <v>551</v>
      </c>
      <c r="DC19" s="625">
        <v>206</v>
      </c>
      <c r="DD19" s="625">
        <v>250</v>
      </c>
      <c r="DE19" s="625">
        <v>180</v>
      </c>
      <c r="DF19" s="625">
        <v>227</v>
      </c>
      <c r="DG19" s="431">
        <f t="shared" si="10"/>
        <v>894</v>
      </c>
      <c r="DH19" s="436">
        <f t="shared" si="10"/>
        <v>1028</v>
      </c>
      <c r="DI19" s="371" t="s">
        <v>63</v>
      </c>
      <c r="DJ19" s="626">
        <v>3471</v>
      </c>
      <c r="DK19" s="625">
        <v>1125</v>
      </c>
      <c r="DL19" s="625">
        <v>409</v>
      </c>
      <c r="DM19" s="431">
        <f t="shared" si="11"/>
        <v>5005</v>
      </c>
      <c r="DN19" s="625">
        <v>2134</v>
      </c>
      <c r="DO19" s="625">
        <v>618</v>
      </c>
      <c r="DP19" s="625">
        <v>216</v>
      </c>
      <c r="DQ19" s="436">
        <f t="shared" si="12"/>
        <v>2968</v>
      </c>
      <c r="DR19" s="371" t="s">
        <v>63</v>
      </c>
      <c r="DS19" s="672">
        <v>8</v>
      </c>
      <c r="DT19" s="602">
        <v>630000</v>
      </c>
      <c r="DU19" s="647"/>
      <c r="DV19" s="647"/>
      <c r="DW19" s="647"/>
      <c r="DX19" s="677">
        <v>1</v>
      </c>
      <c r="DY19" s="613">
        <v>51</v>
      </c>
      <c r="DZ19" s="613">
        <v>2</v>
      </c>
      <c r="EA19" s="613">
        <v>0</v>
      </c>
      <c r="EB19" s="431">
        <f t="shared" si="21"/>
        <v>53</v>
      </c>
      <c r="EC19" s="613">
        <v>27</v>
      </c>
      <c r="ED19" s="613">
        <v>20</v>
      </c>
      <c r="EE19" s="431">
        <f t="shared" si="22"/>
        <v>47</v>
      </c>
      <c r="EF19" s="436">
        <f t="shared" si="23"/>
        <v>100</v>
      </c>
      <c r="EG19" s="371" t="s">
        <v>63</v>
      </c>
      <c r="EH19" s="501">
        <v>1</v>
      </c>
      <c r="EI19" s="502">
        <v>2</v>
      </c>
      <c r="EJ19" s="456">
        <v>6.8</v>
      </c>
      <c r="EK19" s="456">
        <v>5</v>
      </c>
      <c r="EL19" s="428">
        <v>18000</v>
      </c>
      <c r="EM19" s="461">
        <v>22000</v>
      </c>
      <c r="EN19" s="461">
        <v>11000</v>
      </c>
      <c r="EO19" s="462">
        <v>16500</v>
      </c>
      <c r="EP19" s="371" t="s">
        <v>63</v>
      </c>
      <c r="EQ19" s="652"/>
      <c r="ER19" s="613">
        <v>190000</v>
      </c>
      <c r="ES19" s="647"/>
      <c r="ET19" s="647"/>
      <c r="EU19" s="647"/>
      <c r="EV19" s="613">
        <v>1</v>
      </c>
      <c r="EW19" s="613">
        <v>48</v>
      </c>
      <c r="EX19" s="613">
        <v>2</v>
      </c>
      <c r="EY19" s="613">
        <v>0</v>
      </c>
      <c r="EZ19" s="18">
        <f t="shared" si="24"/>
        <v>50</v>
      </c>
      <c r="FA19" s="613">
        <v>31</v>
      </c>
      <c r="FB19" s="613">
        <v>19</v>
      </c>
      <c r="FC19" s="18">
        <f t="shared" si="25"/>
        <v>50</v>
      </c>
      <c r="FD19" s="467">
        <f t="shared" si="26"/>
        <v>100</v>
      </c>
      <c r="FE19" s="371" t="s">
        <v>63</v>
      </c>
      <c r="FF19" s="506">
        <v>1</v>
      </c>
      <c r="FG19" s="507">
        <v>2</v>
      </c>
      <c r="FH19" s="472">
        <v>2.2</v>
      </c>
      <c r="FI19" s="472">
        <v>2</v>
      </c>
      <c r="FJ19" s="428">
        <v>7000</v>
      </c>
      <c r="FK19" s="428">
        <v>7000</v>
      </c>
      <c r="FL19" s="428">
        <v>3500</v>
      </c>
      <c r="FM19" s="473">
        <v>5250</v>
      </c>
      <c r="FN19" s="371" t="s">
        <v>63</v>
      </c>
      <c r="FO19" s="508"/>
      <c r="FP19" s="447">
        <v>170000</v>
      </c>
      <c r="FQ19" s="480"/>
      <c r="FR19" s="480"/>
      <c r="FS19" s="480"/>
      <c r="FT19" s="503">
        <v>1</v>
      </c>
      <c r="FU19" s="428">
        <v>45</v>
      </c>
      <c r="FV19" s="428">
        <v>2</v>
      </c>
      <c r="FW19" s="428">
        <v>0</v>
      </c>
      <c r="FX19" s="431">
        <f t="shared" si="13"/>
        <v>47</v>
      </c>
      <c r="FY19" s="428">
        <v>34</v>
      </c>
      <c r="FZ19" s="428">
        <v>19</v>
      </c>
      <c r="GA19" s="432">
        <f t="shared" si="27"/>
        <v>53</v>
      </c>
      <c r="GB19" s="437">
        <f t="shared" si="28"/>
        <v>100</v>
      </c>
      <c r="GC19" s="371" t="s">
        <v>63</v>
      </c>
      <c r="GD19" s="596">
        <v>1</v>
      </c>
      <c r="GE19" s="592">
        <v>2</v>
      </c>
      <c r="GF19" s="586">
        <v>1.9</v>
      </c>
      <c r="GG19" s="586">
        <v>3</v>
      </c>
      <c r="GH19" s="585">
        <v>9000</v>
      </c>
      <c r="GI19" s="588">
        <v>6000</v>
      </c>
    </row>
    <row r="20" spans="1:191" s="39" customFormat="1" ht="16.5" customHeight="1">
      <c r="A20" s="370" t="s">
        <v>69</v>
      </c>
      <c r="B20" s="599">
        <v>10553</v>
      </c>
      <c r="C20" s="600">
        <v>24176</v>
      </c>
      <c r="D20" s="600">
        <v>3795</v>
      </c>
      <c r="E20" s="600">
        <v>1</v>
      </c>
      <c r="F20" s="431">
        <f t="shared" si="14"/>
        <v>3796</v>
      </c>
      <c r="G20" s="427">
        <v>0</v>
      </c>
      <c r="H20" s="436">
        <f t="shared" si="15"/>
        <v>3796</v>
      </c>
      <c r="I20" s="370" t="s">
        <v>69</v>
      </c>
      <c r="J20" s="599">
        <v>904</v>
      </c>
      <c r="K20" s="600">
        <v>5932</v>
      </c>
      <c r="L20" s="600">
        <v>1</v>
      </c>
      <c r="M20" s="600">
        <v>0</v>
      </c>
      <c r="N20" s="431">
        <f t="shared" si="16"/>
        <v>1</v>
      </c>
      <c r="O20" s="436">
        <f t="shared" si="17"/>
        <v>5933</v>
      </c>
      <c r="P20" s="554"/>
      <c r="Q20" s="370" t="s">
        <v>69</v>
      </c>
      <c r="R20" s="601">
        <v>3795</v>
      </c>
      <c r="S20" s="600">
        <v>1</v>
      </c>
      <c r="T20" s="14">
        <f t="shared" si="1"/>
        <v>3796</v>
      </c>
      <c r="U20" s="427">
        <v>0</v>
      </c>
      <c r="V20" s="14">
        <f t="shared" si="2"/>
        <v>3796</v>
      </c>
      <c r="W20" s="600">
        <v>5932</v>
      </c>
      <c r="X20" s="600">
        <v>1</v>
      </c>
      <c r="Y20" s="442">
        <f t="shared" si="3"/>
        <v>5933</v>
      </c>
      <c r="Z20" s="370" t="s">
        <v>69</v>
      </c>
      <c r="AA20" s="602">
        <v>1484</v>
      </c>
      <c r="AB20" s="600">
        <v>0</v>
      </c>
      <c r="AC20" s="431">
        <f t="shared" si="18"/>
        <v>1484</v>
      </c>
      <c r="AD20" s="600">
        <v>1</v>
      </c>
      <c r="AE20" s="431">
        <f t="shared" si="19"/>
        <v>1485</v>
      </c>
      <c r="AF20" s="600">
        <v>1737</v>
      </c>
      <c r="AG20" s="600">
        <v>1</v>
      </c>
      <c r="AH20" s="436">
        <f t="shared" si="20"/>
        <v>1738</v>
      </c>
      <c r="AI20" s="370" t="s">
        <v>69</v>
      </c>
      <c r="AJ20" s="599">
        <v>217762</v>
      </c>
      <c r="AK20" s="600">
        <v>0</v>
      </c>
      <c r="AL20" s="600">
        <v>80490</v>
      </c>
      <c r="AM20" s="600">
        <v>61498</v>
      </c>
      <c r="AN20" s="16">
        <f t="shared" si="4"/>
        <v>359750</v>
      </c>
      <c r="AO20" s="603">
        <v>53</v>
      </c>
      <c r="AP20" s="604">
        <v>17911</v>
      </c>
      <c r="AQ20" s="370" t="s">
        <v>69</v>
      </c>
      <c r="AR20" s="656">
        <v>7</v>
      </c>
      <c r="AS20" s="657">
        <v>5</v>
      </c>
      <c r="AT20" s="657">
        <v>2</v>
      </c>
      <c r="AU20" s="606">
        <v>1336</v>
      </c>
      <c r="AV20" s="606">
        <v>1768</v>
      </c>
      <c r="AW20" s="606">
        <v>606</v>
      </c>
      <c r="AX20" s="606">
        <v>1059</v>
      </c>
      <c r="AY20" s="606">
        <v>401</v>
      </c>
      <c r="AZ20" s="606">
        <v>702</v>
      </c>
      <c r="BA20" s="431">
        <f t="shared" si="5"/>
        <v>2343</v>
      </c>
      <c r="BB20" s="436">
        <f t="shared" si="5"/>
        <v>3529</v>
      </c>
      <c r="BC20" s="370" t="s">
        <v>69</v>
      </c>
      <c r="BD20" s="605">
        <v>24752</v>
      </c>
      <c r="BE20" s="606">
        <v>10590</v>
      </c>
      <c r="BF20" s="606">
        <v>2808</v>
      </c>
      <c r="BG20" s="431">
        <f t="shared" si="29"/>
        <v>38150</v>
      </c>
      <c r="BH20" s="606">
        <v>23137</v>
      </c>
      <c r="BI20" s="606">
        <v>7238</v>
      </c>
      <c r="BJ20" s="606">
        <v>1942</v>
      </c>
      <c r="BK20" s="436">
        <f t="shared" si="6"/>
        <v>32317</v>
      </c>
      <c r="BL20" s="370" t="s">
        <v>69</v>
      </c>
      <c r="BM20" s="607">
        <v>70534</v>
      </c>
      <c r="BN20" s="606">
        <v>0</v>
      </c>
      <c r="BO20" s="606">
        <v>28172</v>
      </c>
      <c r="BP20" s="606">
        <v>15374</v>
      </c>
      <c r="BQ20" s="431">
        <f t="shared" si="30"/>
        <v>114080</v>
      </c>
      <c r="BR20" s="606">
        <v>68</v>
      </c>
      <c r="BS20" s="608">
        <v>6900</v>
      </c>
      <c r="BT20" s="370" t="s">
        <v>69</v>
      </c>
      <c r="BU20" s="664">
        <v>7</v>
      </c>
      <c r="BV20" s="657">
        <v>5</v>
      </c>
      <c r="BW20" s="657">
        <v>2</v>
      </c>
      <c r="BX20" s="606">
        <v>1336</v>
      </c>
      <c r="BY20" s="606">
        <v>1768</v>
      </c>
      <c r="BZ20" s="606">
        <v>606</v>
      </c>
      <c r="CA20" s="606">
        <v>1059</v>
      </c>
      <c r="CB20" s="606">
        <v>401</v>
      </c>
      <c r="CC20" s="606">
        <v>702</v>
      </c>
      <c r="CD20" s="431">
        <f t="shared" si="0"/>
        <v>2343</v>
      </c>
      <c r="CE20" s="455">
        <f t="shared" si="0"/>
        <v>3529</v>
      </c>
      <c r="CF20" s="370" t="s">
        <v>69</v>
      </c>
      <c r="CG20" s="607">
        <v>8663</v>
      </c>
      <c r="CH20" s="606">
        <v>3707</v>
      </c>
      <c r="CI20" s="606">
        <v>983</v>
      </c>
      <c r="CJ20" s="431">
        <f t="shared" si="7"/>
        <v>13353</v>
      </c>
      <c r="CK20" s="606">
        <v>5784</v>
      </c>
      <c r="CL20" s="606">
        <v>1809</v>
      </c>
      <c r="CM20" s="606">
        <v>486</v>
      </c>
      <c r="CN20" s="455">
        <f t="shared" si="8"/>
        <v>8079</v>
      </c>
      <c r="CO20" s="370" t="s">
        <v>69</v>
      </c>
      <c r="CP20" s="599">
        <v>21944</v>
      </c>
      <c r="CQ20" s="600">
        <v>0</v>
      </c>
      <c r="CR20" s="600">
        <v>9315</v>
      </c>
      <c r="CS20" s="600">
        <v>7127</v>
      </c>
      <c r="CT20" s="16">
        <f t="shared" si="9"/>
        <v>38386</v>
      </c>
      <c r="CU20" s="603">
        <v>20</v>
      </c>
      <c r="CV20" s="604">
        <v>1569</v>
      </c>
      <c r="CW20" s="370" t="s">
        <v>69</v>
      </c>
      <c r="CX20" s="668">
        <v>7</v>
      </c>
      <c r="CY20" s="657">
        <v>5</v>
      </c>
      <c r="CZ20" s="657">
        <v>2</v>
      </c>
      <c r="DA20" s="606">
        <v>447</v>
      </c>
      <c r="DB20" s="606">
        <v>491</v>
      </c>
      <c r="DC20" s="606">
        <v>202</v>
      </c>
      <c r="DD20" s="606">
        <v>245</v>
      </c>
      <c r="DE20" s="606">
        <v>160</v>
      </c>
      <c r="DF20" s="606">
        <v>185</v>
      </c>
      <c r="DG20" s="431">
        <f t="shared" si="10"/>
        <v>809</v>
      </c>
      <c r="DH20" s="436">
        <f t="shared" si="10"/>
        <v>921</v>
      </c>
      <c r="DI20" s="370" t="s">
        <v>69</v>
      </c>
      <c r="DJ20" s="605">
        <v>2646</v>
      </c>
      <c r="DK20" s="606">
        <v>943</v>
      </c>
      <c r="DL20" s="606">
        <v>285</v>
      </c>
      <c r="DM20" s="431">
        <f t="shared" si="11"/>
        <v>3874</v>
      </c>
      <c r="DN20" s="606">
        <v>2190</v>
      </c>
      <c r="DO20" s="606">
        <v>707</v>
      </c>
      <c r="DP20" s="606">
        <v>224</v>
      </c>
      <c r="DQ20" s="436">
        <f t="shared" si="12"/>
        <v>3121</v>
      </c>
      <c r="DR20" s="370" t="s">
        <v>69</v>
      </c>
      <c r="DS20" s="672">
        <v>8</v>
      </c>
      <c r="DT20" s="602">
        <v>630000</v>
      </c>
      <c r="DU20" s="646"/>
      <c r="DV20" s="646"/>
      <c r="DW20" s="646"/>
      <c r="DX20" s="677">
        <v>2</v>
      </c>
      <c r="DY20" s="600">
        <v>50</v>
      </c>
      <c r="DZ20" s="600">
        <v>0</v>
      </c>
      <c r="EA20" s="600">
        <v>0</v>
      </c>
      <c r="EB20" s="431">
        <f t="shared" si="21"/>
        <v>50</v>
      </c>
      <c r="EC20" s="600">
        <v>28</v>
      </c>
      <c r="ED20" s="600">
        <v>22</v>
      </c>
      <c r="EE20" s="431">
        <f t="shared" si="22"/>
        <v>50</v>
      </c>
      <c r="EF20" s="436">
        <f t="shared" si="23"/>
        <v>100</v>
      </c>
      <c r="EG20" s="370" t="s">
        <v>69</v>
      </c>
      <c r="EH20" s="501">
        <v>1</v>
      </c>
      <c r="EI20" s="502">
        <v>3</v>
      </c>
      <c r="EJ20" s="456">
        <v>7</v>
      </c>
      <c r="EK20" s="456">
        <v>0</v>
      </c>
      <c r="EL20" s="427">
        <v>20000</v>
      </c>
      <c r="EM20" s="459">
        <v>26000</v>
      </c>
      <c r="EN20" s="459">
        <v>13000</v>
      </c>
      <c r="EO20" s="460">
        <v>19500</v>
      </c>
      <c r="EP20" s="370" t="s">
        <v>69</v>
      </c>
      <c r="EQ20" s="651"/>
      <c r="ER20" s="600">
        <v>190000</v>
      </c>
      <c r="ES20" s="646"/>
      <c r="ET20" s="646"/>
      <c r="EU20" s="646"/>
      <c r="EV20" s="600">
        <v>2</v>
      </c>
      <c r="EW20" s="600">
        <v>52</v>
      </c>
      <c r="EX20" s="600">
        <v>0</v>
      </c>
      <c r="EY20" s="600">
        <v>0</v>
      </c>
      <c r="EZ20" s="16">
        <f t="shared" si="24"/>
        <v>52</v>
      </c>
      <c r="FA20" s="600">
        <v>31</v>
      </c>
      <c r="FB20" s="600">
        <v>17</v>
      </c>
      <c r="FC20" s="16">
        <f t="shared" si="25"/>
        <v>48</v>
      </c>
      <c r="FD20" s="466">
        <f t="shared" si="26"/>
        <v>100</v>
      </c>
      <c r="FE20" s="370" t="s">
        <v>69</v>
      </c>
      <c r="FF20" s="504">
        <v>1</v>
      </c>
      <c r="FG20" s="503">
        <v>3</v>
      </c>
      <c r="FH20" s="470">
        <v>2.3</v>
      </c>
      <c r="FI20" s="470">
        <v>0</v>
      </c>
      <c r="FJ20" s="427">
        <v>7000</v>
      </c>
      <c r="FK20" s="427">
        <v>6500</v>
      </c>
      <c r="FL20" s="427">
        <v>3250</v>
      </c>
      <c r="FM20" s="471">
        <v>4875</v>
      </c>
      <c r="FN20" s="370" t="s">
        <v>69</v>
      </c>
      <c r="FO20" s="505"/>
      <c r="FP20" s="447">
        <v>170000</v>
      </c>
      <c r="FQ20" s="479"/>
      <c r="FR20" s="479"/>
      <c r="FS20" s="479"/>
      <c r="FT20" s="503">
        <v>2</v>
      </c>
      <c r="FU20" s="427">
        <v>48</v>
      </c>
      <c r="FV20" s="427">
        <v>0</v>
      </c>
      <c r="FW20" s="427">
        <v>0</v>
      </c>
      <c r="FX20" s="431">
        <f t="shared" si="13"/>
        <v>48</v>
      </c>
      <c r="FY20" s="427">
        <v>29</v>
      </c>
      <c r="FZ20" s="427">
        <v>23</v>
      </c>
      <c r="GA20" s="431">
        <f t="shared" si="27"/>
        <v>52</v>
      </c>
      <c r="GB20" s="436">
        <f t="shared" si="28"/>
        <v>100</v>
      </c>
      <c r="GC20" s="370" t="s">
        <v>69</v>
      </c>
      <c r="GD20" s="596">
        <v>1</v>
      </c>
      <c r="GE20" s="592">
        <v>3</v>
      </c>
      <c r="GF20" s="586">
        <v>1.8</v>
      </c>
      <c r="GG20" s="586">
        <v>0</v>
      </c>
      <c r="GH20" s="582">
        <v>7700</v>
      </c>
      <c r="GI20" s="583">
        <v>7000</v>
      </c>
    </row>
    <row r="21" spans="1:191" s="39" customFormat="1" ht="16.5" customHeight="1">
      <c r="A21" s="371" t="s">
        <v>46</v>
      </c>
      <c r="B21" s="612">
        <v>46149</v>
      </c>
      <c r="C21" s="613">
        <v>111924</v>
      </c>
      <c r="D21" s="613">
        <v>14964</v>
      </c>
      <c r="E21" s="613">
        <v>0</v>
      </c>
      <c r="F21" s="432">
        <f t="shared" si="14"/>
        <v>14964</v>
      </c>
      <c r="G21" s="428">
        <v>0</v>
      </c>
      <c r="H21" s="437">
        <f t="shared" si="15"/>
        <v>14964</v>
      </c>
      <c r="I21" s="371" t="s">
        <v>46</v>
      </c>
      <c r="J21" s="612">
        <v>3844</v>
      </c>
      <c r="K21" s="613">
        <v>22778</v>
      </c>
      <c r="L21" s="613">
        <v>0</v>
      </c>
      <c r="M21" s="613">
        <v>0</v>
      </c>
      <c r="N21" s="432">
        <f t="shared" si="16"/>
        <v>0</v>
      </c>
      <c r="O21" s="437">
        <f t="shared" si="17"/>
        <v>22778</v>
      </c>
      <c r="P21" s="555"/>
      <c r="Q21" s="371" t="s">
        <v>46</v>
      </c>
      <c r="R21" s="616">
        <v>14964</v>
      </c>
      <c r="S21" s="613">
        <v>0</v>
      </c>
      <c r="T21" s="441">
        <f t="shared" si="1"/>
        <v>14964</v>
      </c>
      <c r="U21" s="428">
        <v>0</v>
      </c>
      <c r="V21" s="441">
        <f t="shared" si="2"/>
        <v>14964</v>
      </c>
      <c r="W21" s="613">
        <v>22778</v>
      </c>
      <c r="X21" s="613">
        <v>0</v>
      </c>
      <c r="Y21" s="443">
        <f t="shared" si="3"/>
        <v>22778</v>
      </c>
      <c r="Z21" s="371" t="s">
        <v>46</v>
      </c>
      <c r="AA21" s="618">
        <v>5823</v>
      </c>
      <c r="AB21" s="613">
        <v>0</v>
      </c>
      <c r="AC21" s="432">
        <f t="shared" si="18"/>
        <v>5823</v>
      </c>
      <c r="AD21" s="613">
        <v>0</v>
      </c>
      <c r="AE21" s="432">
        <f t="shared" si="19"/>
        <v>5823</v>
      </c>
      <c r="AF21" s="613">
        <v>6738</v>
      </c>
      <c r="AG21" s="613">
        <v>0</v>
      </c>
      <c r="AH21" s="437">
        <f t="shared" si="20"/>
        <v>6738</v>
      </c>
      <c r="AI21" s="371" t="s">
        <v>46</v>
      </c>
      <c r="AJ21" s="612">
        <v>790544</v>
      </c>
      <c r="AK21" s="613">
        <v>0</v>
      </c>
      <c r="AL21" s="613">
        <v>319443</v>
      </c>
      <c r="AM21" s="613">
        <v>191575</v>
      </c>
      <c r="AN21" s="18">
        <f t="shared" si="4"/>
        <v>1301562</v>
      </c>
      <c r="AO21" s="623">
        <v>108</v>
      </c>
      <c r="AP21" s="624">
        <v>45856</v>
      </c>
      <c r="AQ21" s="371" t="s">
        <v>46</v>
      </c>
      <c r="AR21" s="658">
        <v>7</v>
      </c>
      <c r="AS21" s="659">
        <v>5</v>
      </c>
      <c r="AT21" s="659">
        <v>2</v>
      </c>
      <c r="AU21" s="625">
        <v>4643</v>
      </c>
      <c r="AV21" s="625">
        <v>6013</v>
      </c>
      <c r="AW21" s="625">
        <v>2451</v>
      </c>
      <c r="AX21" s="625">
        <v>4202</v>
      </c>
      <c r="AY21" s="625">
        <v>1743</v>
      </c>
      <c r="AZ21" s="625">
        <v>3052</v>
      </c>
      <c r="BA21" s="432">
        <f t="shared" si="5"/>
        <v>8837</v>
      </c>
      <c r="BB21" s="437">
        <f t="shared" si="5"/>
        <v>13267</v>
      </c>
      <c r="BC21" s="371" t="s">
        <v>46</v>
      </c>
      <c r="BD21" s="626">
        <v>83340</v>
      </c>
      <c r="BE21" s="625">
        <v>41600</v>
      </c>
      <c r="BF21" s="625">
        <v>12086</v>
      </c>
      <c r="BG21" s="432">
        <f t="shared" si="29"/>
        <v>137026</v>
      </c>
      <c r="BH21" s="625">
        <v>61604</v>
      </c>
      <c r="BI21" s="625">
        <v>22456</v>
      </c>
      <c r="BJ21" s="625">
        <v>6396</v>
      </c>
      <c r="BK21" s="437">
        <f t="shared" si="6"/>
        <v>90456</v>
      </c>
      <c r="BL21" s="371" t="s">
        <v>46</v>
      </c>
      <c r="BM21" s="627">
        <v>296589</v>
      </c>
      <c r="BN21" s="629">
        <v>0</v>
      </c>
      <c r="BO21" s="629">
        <v>125841</v>
      </c>
      <c r="BP21" s="629">
        <v>75469</v>
      </c>
      <c r="BQ21" s="452">
        <f t="shared" si="30"/>
        <v>497899</v>
      </c>
      <c r="BR21" s="629">
        <v>194</v>
      </c>
      <c r="BS21" s="630">
        <v>25101</v>
      </c>
      <c r="BT21" s="371" t="s">
        <v>46</v>
      </c>
      <c r="BU21" s="662">
        <v>7</v>
      </c>
      <c r="BV21" s="665">
        <v>5</v>
      </c>
      <c r="BW21" s="665">
        <v>2</v>
      </c>
      <c r="BX21" s="629">
        <v>4643</v>
      </c>
      <c r="BY21" s="629">
        <v>6013</v>
      </c>
      <c r="BZ21" s="629">
        <v>2451</v>
      </c>
      <c r="CA21" s="629">
        <v>4202</v>
      </c>
      <c r="CB21" s="629">
        <v>1743</v>
      </c>
      <c r="CC21" s="629">
        <v>3052</v>
      </c>
      <c r="CD21" s="452">
        <f t="shared" si="0"/>
        <v>8837</v>
      </c>
      <c r="CE21" s="454">
        <f t="shared" si="0"/>
        <v>13267</v>
      </c>
      <c r="CF21" s="371" t="s">
        <v>46</v>
      </c>
      <c r="CG21" s="627">
        <v>32831</v>
      </c>
      <c r="CH21" s="629">
        <v>16388</v>
      </c>
      <c r="CI21" s="629">
        <v>4761</v>
      </c>
      <c r="CJ21" s="452">
        <f t="shared" si="7"/>
        <v>53980</v>
      </c>
      <c r="CK21" s="629">
        <v>24268</v>
      </c>
      <c r="CL21" s="629">
        <v>8846</v>
      </c>
      <c r="CM21" s="629">
        <v>2520</v>
      </c>
      <c r="CN21" s="454">
        <f t="shared" si="8"/>
        <v>35634</v>
      </c>
      <c r="CO21" s="371" t="s">
        <v>46</v>
      </c>
      <c r="CP21" s="612">
        <v>81489</v>
      </c>
      <c r="CQ21" s="613">
        <v>0</v>
      </c>
      <c r="CR21" s="613">
        <v>32024</v>
      </c>
      <c r="CS21" s="613">
        <v>24322</v>
      </c>
      <c r="CT21" s="18">
        <f t="shared" si="9"/>
        <v>137835</v>
      </c>
      <c r="CU21" s="623">
        <v>50</v>
      </c>
      <c r="CV21" s="624">
        <v>4778</v>
      </c>
      <c r="CW21" s="371" t="s">
        <v>46</v>
      </c>
      <c r="CX21" s="669">
        <v>7</v>
      </c>
      <c r="CY21" s="659">
        <v>5</v>
      </c>
      <c r="CZ21" s="659">
        <v>2</v>
      </c>
      <c r="DA21" s="625">
        <v>1735</v>
      </c>
      <c r="DB21" s="625">
        <v>1899</v>
      </c>
      <c r="DC21" s="625">
        <v>859</v>
      </c>
      <c r="DD21" s="625">
        <v>1035</v>
      </c>
      <c r="DE21" s="625">
        <v>623</v>
      </c>
      <c r="DF21" s="625">
        <v>762</v>
      </c>
      <c r="DG21" s="432">
        <f t="shared" si="10"/>
        <v>3217</v>
      </c>
      <c r="DH21" s="437">
        <f t="shared" si="10"/>
        <v>3696</v>
      </c>
      <c r="DI21" s="371" t="s">
        <v>46</v>
      </c>
      <c r="DJ21" s="626">
        <v>8773</v>
      </c>
      <c r="DK21" s="625">
        <v>3416</v>
      </c>
      <c r="DL21" s="625">
        <v>1006</v>
      </c>
      <c r="DM21" s="432">
        <f t="shared" si="11"/>
        <v>13195</v>
      </c>
      <c r="DN21" s="625">
        <v>7287</v>
      </c>
      <c r="DO21" s="625">
        <v>2577</v>
      </c>
      <c r="DP21" s="625">
        <v>748</v>
      </c>
      <c r="DQ21" s="437">
        <f t="shared" si="12"/>
        <v>10612</v>
      </c>
      <c r="DR21" s="371" t="s">
        <v>46</v>
      </c>
      <c r="DS21" s="673">
        <v>8</v>
      </c>
      <c r="DT21" s="618">
        <v>630000</v>
      </c>
      <c r="DU21" s="647"/>
      <c r="DV21" s="647"/>
      <c r="DW21" s="647"/>
      <c r="DX21" s="678">
        <v>2</v>
      </c>
      <c r="DY21" s="613">
        <v>52</v>
      </c>
      <c r="DZ21" s="613">
        <v>0</v>
      </c>
      <c r="EA21" s="613">
        <v>0</v>
      </c>
      <c r="EB21" s="432">
        <f t="shared" si="21"/>
        <v>52</v>
      </c>
      <c r="EC21" s="613">
        <v>30</v>
      </c>
      <c r="ED21" s="613">
        <v>18</v>
      </c>
      <c r="EE21" s="432">
        <f t="shared" si="22"/>
        <v>48</v>
      </c>
      <c r="EF21" s="437">
        <f t="shared" si="23"/>
        <v>100</v>
      </c>
      <c r="EG21" s="371" t="s">
        <v>46</v>
      </c>
      <c r="EH21" s="509">
        <v>1</v>
      </c>
      <c r="EI21" s="510">
        <v>3</v>
      </c>
      <c r="EJ21" s="456">
        <v>6.5</v>
      </c>
      <c r="EK21" s="456">
        <v>0</v>
      </c>
      <c r="EL21" s="428">
        <v>19800</v>
      </c>
      <c r="EM21" s="461">
        <v>19800</v>
      </c>
      <c r="EN21" s="461">
        <v>9900</v>
      </c>
      <c r="EO21" s="462">
        <v>14850</v>
      </c>
      <c r="EP21" s="371" t="s">
        <v>46</v>
      </c>
      <c r="EQ21" s="652"/>
      <c r="ER21" s="613">
        <v>190000</v>
      </c>
      <c r="ES21" s="647"/>
      <c r="ET21" s="647"/>
      <c r="EU21" s="647"/>
      <c r="EV21" s="613">
        <v>2</v>
      </c>
      <c r="EW21" s="613">
        <v>50</v>
      </c>
      <c r="EX21" s="613">
        <v>0</v>
      </c>
      <c r="EY21" s="613">
        <v>0</v>
      </c>
      <c r="EZ21" s="18">
        <f t="shared" si="24"/>
        <v>50</v>
      </c>
      <c r="FA21" s="613">
        <v>31</v>
      </c>
      <c r="FB21" s="613">
        <v>19</v>
      </c>
      <c r="FC21" s="18">
        <f t="shared" si="25"/>
        <v>50</v>
      </c>
      <c r="FD21" s="467">
        <f t="shared" si="26"/>
        <v>100</v>
      </c>
      <c r="FE21" s="371" t="s">
        <v>46</v>
      </c>
      <c r="FF21" s="506">
        <v>1</v>
      </c>
      <c r="FG21" s="507">
        <v>3</v>
      </c>
      <c r="FH21" s="472">
        <v>2.5</v>
      </c>
      <c r="FI21" s="472">
        <v>0</v>
      </c>
      <c r="FJ21" s="428">
        <v>7800</v>
      </c>
      <c r="FK21" s="428">
        <v>7800</v>
      </c>
      <c r="FL21" s="428">
        <v>3900</v>
      </c>
      <c r="FM21" s="473">
        <v>5850</v>
      </c>
      <c r="FN21" s="371" t="s">
        <v>46</v>
      </c>
      <c r="FO21" s="508"/>
      <c r="FP21" s="448">
        <v>170000</v>
      </c>
      <c r="FQ21" s="480"/>
      <c r="FR21" s="480"/>
      <c r="FS21" s="480"/>
      <c r="FT21" s="507">
        <v>2</v>
      </c>
      <c r="FU21" s="428">
        <v>50</v>
      </c>
      <c r="FV21" s="428">
        <v>0</v>
      </c>
      <c r="FW21" s="428">
        <v>0</v>
      </c>
      <c r="FX21" s="432">
        <f t="shared" si="13"/>
        <v>50</v>
      </c>
      <c r="FY21" s="428">
        <v>28</v>
      </c>
      <c r="FZ21" s="428">
        <v>22</v>
      </c>
      <c r="GA21" s="432">
        <f t="shared" si="27"/>
        <v>50</v>
      </c>
      <c r="GB21" s="437">
        <f t="shared" si="28"/>
        <v>100</v>
      </c>
      <c r="GC21" s="371" t="s">
        <v>46</v>
      </c>
      <c r="GD21" s="597">
        <v>1</v>
      </c>
      <c r="GE21" s="593">
        <v>3</v>
      </c>
      <c r="GF21" s="586">
        <v>1.78</v>
      </c>
      <c r="GG21" s="586">
        <v>0</v>
      </c>
      <c r="GH21" s="585">
        <v>6600</v>
      </c>
      <c r="GI21" s="588">
        <v>6000</v>
      </c>
    </row>
    <row r="22" spans="1:191" s="39" customFormat="1" ht="16.5" customHeight="1">
      <c r="A22" s="372" t="s">
        <v>382</v>
      </c>
      <c r="B22" s="635">
        <v>23866</v>
      </c>
      <c r="C22" s="636">
        <v>55400</v>
      </c>
      <c r="D22" s="636">
        <v>6392</v>
      </c>
      <c r="E22" s="636">
        <v>0</v>
      </c>
      <c r="F22" s="433">
        <f>D22+E22</f>
        <v>6392</v>
      </c>
      <c r="G22" s="429">
        <v>0</v>
      </c>
      <c r="H22" s="438">
        <f>F22+G22</f>
        <v>6392</v>
      </c>
      <c r="I22" s="372" t="s">
        <v>382</v>
      </c>
      <c r="J22" s="635">
        <v>1516</v>
      </c>
      <c r="K22" s="636">
        <v>9905</v>
      </c>
      <c r="L22" s="636">
        <v>0</v>
      </c>
      <c r="M22" s="636">
        <v>0</v>
      </c>
      <c r="N22" s="433">
        <f>L22+M22</f>
        <v>0</v>
      </c>
      <c r="O22" s="438">
        <f>K22+N22</f>
        <v>9905</v>
      </c>
      <c r="P22" s="556"/>
      <c r="Q22" s="372" t="s">
        <v>382</v>
      </c>
      <c r="R22" s="637">
        <v>6392</v>
      </c>
      <c r="S22" s="636">
        <v>0</v>
      </c>
      <c r="T22" s="434">
        <f t="shared" si="1"/>
        <v>6392</v>
      </c>
      <c r="U22" s="429">
        <v>0</v>
      </c>
      <c r="V22" s="434">
        <f t="shared" si="2"/>
        <v>6392</v>
      </c>
      <c r="W22" s="636">
        <v>9905</v>
      </c>
      <c r="X22" s="636">
        <v>0</v>
      </c>
      <c r="Y22" s="444">
        <f>W22+X22</f>
        <v>9905</v>
      </c>
      <c r="Z22" s="372" t="s">
        <v>382</v>
      </c>
      <c r="AA22" s="638">
        <v>2387</v>
      </c>
      <c r="AB22" s="636">
        <v>0</v>
      </c>
      <c r="AC22" s="433">
        <f>AA22+AB22</f>
        <v>2387</v>
      </c>
      <c r="AD22" s="636">
        <v>0</v>
      </c>
      <c r="AE22" s="433">
        <f>AC22+AD22</f>
        <v>2387</v>
      </c>
      <c r="AF22" s="636">
        <v>2762</v>
      </c>
      <c r="AG22" s="636">
        <v>0</v>
      </c>
      <c r="AH22" s="438">
        <f>AF22+AG22</f>
        <v>2762</v>
      </c>
      <c r="AI22" s="372" t="s">
        <v>382</v>
      </c>
      <c r="AJ22" s="635">
        <v>383610</v>
      </c>
      <c r="AK22" s="636">
        <v>0</v>
      </c>
      <c r="AL22" s="636">
        <v>147014</v>
      </c>
      <c r="AM22" s="636">
        <v>107552</v>
      </c>
      <c r="AN22" s="434">
        <f>SUM(AJ22:AM22)</f>
        <v>638176</v>
      </c>
      <c r="AO22" s="639">
        <v>73</v>
      </c>
      <c r="AP22" s="640">
        <v>43195</v>
      </c>
      <c r="AQ22" s="372" t="s">
        <v>382</v>
      </c>
      <c r="AR22" s="660">
        <v>7</v>
      </c>
      <c r="AS22" s="661">
        <v>5</v>
      </c>
      <c r="AT22" s="661">
        <v>2</v>
      </c>
      <c r="AU22" s="642">
        <v>1939</v>
      </c>
      <c r="AV22" s="642">
        <v>2548</v>
      </c>
      <c r="AW22" s="642">
        <v>1151</v>
      </c>
      <c r="AX22" s="642">
        <v>1932</v>
      </c>
      <c r="AY22" s="642">
        <v>839</v>
      </c>
      <c r="AZ22" s="642">
        <v>1523</v>
      </c>
      <c r="BA22" s="433">
        <f>AU22+AW22+AY22</f>
        <v>3929</v>
      </c>
      <c r="BB22" s="438">
        <f>AV22+AX22+AZ22</f>
        <v>6003</v>
      </c>
      <c r="BC22" s="372" t="s">
        <v>382</v>
      </c>
      <c r="BD22" s="641">
        <v>38169</v>
      </c>
      <c r="BE22" s="642">
        <v>20672</v>
      </c>
      <c r="BF22" s="642">
        <v>6518</v>
      </c>
      <c r="BG22" s="433">
        <f>SUM(BD22:BF22)</f>
        <v>65359</v>
      </c>
      <c r="BH22" s="642">
        <v>34419</v>
      </c>
      <c r="BI22" s="642">
        <v>13662</v>
      </c>
      <c r="BJ22" s="642">
        <v>4021</v>
      </c>
      <c r="BK22" s="438">
        <f>SUM(BH22:BJ22)</f>
        <v>52102</v>
      </c>
      <c r="BL22" s="372" t="s">
        <v>382</v>
      </c>
      <c r="BM22" s="643">
        <v>105411</v>
      </c>
      <c r="BN22" s="642">
        <v>0</v>
      </c>
      <c r="BO22" s="642">
        <v>42593</v>
      </c>
      <c r="BP22" s="642">
        <v>27703</v>
      </c>
      <c r="BQ22" s="433">
        <f>SUM(BM22:BP22)</f>
        <v>175707</v>
      </c>
      <c r="BR22" s="642">
        <v>63</v>
      </c>
      <c r="BS22" s="644">
        <v>10510</v>
      </c>
      <c r="BT22" s="372" t="s">
        <v>382</v>
      </c>
      <c r="BU22" s="666">
        <v>7</v>
      </c>
      <c r="BV22" s="661">
        <v>5</v>
      </c>
      <c r="BW22" s="661">
        <v>2</v>
      </c>
      <c r="BX22" s="642">
        <v>1939</v>
      </c>
      <c r="BY22" s="642">
        <v>2548</v>
      </c>
      <c r="BZ22" s="642">
        <v>1151</v>
      </c>
      <c r="CA22" s="642">
        <v>1932</v>
      </c>
      <c r="CB22" s="642">
        <v>839</v>
      </c>
      <c r="CC22" s="642">
        <v>1523</v>
      </c>
      <c r="CD22" s="433">
        <f>BX22+BZ22+CB22</f>
        <v>3929</v>
      </c>
      <c r="CE22" s="453">
        <f>BY22+CA22+CC22</f>
        <v>6003</v>
      </c>
      <c r="CF22" s="372" t="s">
        <v>382</v>
      </c>
      <c r="CG22" s="643">
        <v>11058</v>
      </c>
      <c r="CH22" s="642">
        <v>5989</v>
      </c>
      <c r="CI22" s="642">
        <v>1889</v>
      </c>
      <c r="CJ22" s="433">
        <f>SUM(CG22:CI22)</f>
        <v>18936</v>
      </c>
      <c r="CK22" s="642">
        <v>8866</v>
      </c>
      <c r="CL22" s="642">
        <v>3519</v>
      </c>
      <c r="CM22" s="642">
        <v>1036</v>
      </c>
      <c r="CN22" s="453">
        <f>SUM(CK22:CM22)</f>
        <v>13421</v>
      </c>
      <c r="CO22" s="372" t="s">
        <v>382</v>
      </c>
      <c r="CP22" s="635">
        <v>37096</v>
      </c>
      <c r="CQ22" s="636">
        <v>0</v>
      </c>
      <c r="CR22" s="636">
        <v>17916</v>
      </c>
      <c r="CS22" s="636">
        <v>7617</v>
      </c>
      <c r="CT22" s="434">
        <f>SUM(CP22:CS22)</f>
        <v>62629</v>
      </c>
      <c r="CU22" s="639">
        <v>31</v>
      </c>
      <c r="CV22" s="640">
        <v>4998</v>
      </c>
      <c r="CW22" s="372" t="s">
        <v>382</v>
      </c>
      <c r="CX22" s="670">
        <v>7</v>
      </c>
      <c r="CY22" s="661">
        <v>5</v>
      </c>
      <c r="CZ22" s="661">
        <v>2</v>
      </c>
      <c r="DA22" s="642">
        <v>727</v>
      </c>
      <c r="DB22" s="642">
        <v>788</v>
      </c>
      <c r="DC22" s="642">
        <v>365</v>
      </c>
      <c r="DD22" s="642">
        <v>430</v>
      </c>
      <c r="DE22" s="642">
        <v>234</v>
      </c>
      <c r="DF22" s="642">
        <v>280</v>
      </c>
      <c r="DG22" s="433">
        <f>DA22+DC22+DE22</f>
        <v>1326</v>
      </c>
      <c r="DH22" s="438">
        <f>DB22+DD22+DF22</f>
        <v>1498</v>
      </c>
      <c r="DI22" s="372" t="s">
        <v>382</v>
      </c>
      <c r="DJ22" s="641">
        <v>5075</v>
      </c>
      <c r="DK22" s="642">
        <v>1978</v>
      </c>
      <c r="DL22" s="642">
        <v>515</v>
      </c>
      <c r="DM22" s="433">
        <f>SUM(DJ22:DL22)</f>
        <v>7568</v>
      </c>
      <c r="DN22" s="642">
        <v>2341</v>
      </c>
      <c r="DO22" s="642">
        <v>840</v>
      </c>
      <c r="DP22" s="642">
        <v>215</v>
      </c>
      <c r="DQ22" s="438">
        <f>SUM(DN22:DP22)</f>
        <v>3396</v>
      </c>
      <c r="DR22" s="372" t="s">
        <v>382</v>
      </c>
      <c r="DS22" s="674">
        <v>8</v>
      </c>
      <c r="DT22" s="638">
        <v>630000</v>
      </c>
      <c r="DU22" s="648"/>
      <c r="DV22" s="648"/>
      <c r="DW22" s="648"/>
      <c r="DX22" s="679">
        <v>2</v>
      </c>
      <c r="DY22" s="636">
        <v>51</v>
      </c>
      <c r="DZ22" s="636">
        <v>0</v>
      </c>
      <c r="EA22" s="636">
        <v>0</v>
      </c>
      <c r="EB22" s="433">
        <f>SUM(DY22:EA22)</f>
        <v>51</v>
      </c>
      <c r="EC22" s="636">
        <v>28</v>
      </c>
      <c r="ED22" s="636">
        <v>21</v>
      </c>
      <c r="EE22" s="433">
        <f>SUM(EC22:ED22)</f>
        <v>49</v>
      </c>
      <c r="EF22" s="438">
        <f>EB22+EE22</f>
        <v>100</v>
      </c>
      <c r="EG22" s="372" t="s">
        <v>382</v>
      </c>
      <c r="EH22" s="511">
        <v>1</v>
      </c>
      <c r="EI22" s="512">
        <v>3</v>
      </c>
      <c r="EJ22" s="456">
        <v>8.1</v>
      </c>
      <c r="EK22" s="456">
        <v>0</v>
      </c>
      <c r="EL22" s="429">
        <v>21400</v>
      </c>
      <c r="EM22" s="463">
        <v>26400</v>
      </c>
      <c r="EN22" s="463">
        <v>13200</v>
      </c>
      <c r="EO22" s="464">
        <v>19800</v>
      </c>
      <c r="EP22" s="372" t="s">
        <v>382</v>
      </c>
      <c r="EQ22" s="653"/>
      <c r="ER22" s="636">
        <v>190000</v>
      </c>
      <c r="ES22" s="648"/>
      <c r="ET22" s="648"/>
      <c r="EU22" s="648"/>
      <c r="EV22" s="636">
        <v>2</v>
      </c>
      <c r="EW22" s="636">
        <v>50</v>
      </c>
      <c r="EX22" s="636">
        <v>0</v>
      </c>
      <c r="EY22" s="636">
        <v>0</v>
      </c>
      <c r="EZ22" s="434">
        <f t="shared" si="24"/>
        <v>50</v>
      </c>
      <c r="FA22" s="636">
        <v>30</v>
      </c>
      <c r="FB22" s="636">
        <v>20</v>
      </c>
      <c r="FC22" s="434">
        <f>SUM(FA22:FB22)</f>
        <v>50</v>
      </c>
      <c r="FD22" s="444">
        <f>EZ22+FC22</f>
        <v>100</v>
      </c>
      <c r="FE22" s="372" t="s">
        <v>382</v>
      </c>
      <c r="FF22" s="514">
        <v>1</v>
      </c>
      <c r="FG22" s="513">
        <v>3</v>
      </c>
      <c r="FH22" s="474">
        <v>2.2</v>
      </c>
      <c r="FI22" s="474">
        <v>0</v>
      </c>
      <c r="FJ22" s="429">
        <v>6200</v>
      </c>
      <c r="FK22" s="429">
        <v>6800</v>
      </c>
      <c r="FL22" s="429">
        <v>3400</v>
      </c>
      <c r="FM22" s="475">
        <v>5100</v>
      </c>
      <c r="FN22" s="372" t="s">
        <v>382</v>
      </c>
      <c r="FO22" s="515"/>
      <c r="FP22" s="449">
        <v>170000</v>
      </c>
      <c r="FQ22" s="481"/>
      <c r="FR22" s="481"/>
      <c r="FS22" s="481"/>
      <c r="FT22" s="513">
        <v>2</v>
      </c>
      <c r="FU22" s="429">
        <v>50</v>
      </c>
      <c r="FV22" s="429">
        <v>0</v>
      </c>
      <c r="FW22" s="429">
        <v>0</v>
      </c>
      <c r="FX22" s="433">
        <f t="shared" si="13"/>
        <v>50</v>
      </c>
      <c r="FY22" s="429">
        <v>35</v>
      </c>
      <c r="FZ22" s="429">
        <v>15</v>
      </c>
      <c r="GA22" s="433">
        <f>SUM(FY22:FZ22)</f>
        <v>50</v>
      </c>
      <c r="GB22" s="438">
        <f>FX22+GA22</f>
        <v>100</v>
      </c>
      <c r="GC22" s="372" t="s">
        <v>382</v>
      </c>
      <c r="GD22" s="598">
        <v>1</v>
      </c>
      <c r="GE22" s="594">
        <v>3</v>
      </c>
      <c r="GF22" s="586">
        <v>2.2</v>
      </c>
      <c r="GG22" s="586">
        <v>0</v>
      </c>
      <c r="GH22" s="589">
        <v>9200</v>
      </c>
      <c r="GI22" s="590">
        <v>4600</v>
      </c>
    </row>
    <row r="23" spans="1:191" s="39" customFormat="1" ht="16.5" customHeight="1">
      <c r="A23" s="373" t="s">
        <v>47</v>
      </c>
      <c r="B23" s="90">
        <f aca="true" t="shared" si="31" ref="B23:H23">SUM(B9:B22)</f>
        <v>442437</v>
      </c>
      <c r="C23" s="91">
        <f t="shared" si="31"/>
        <v>986952</v>
      </c>
      <c r="D23" s="91">
        <f t="shared" si="31"/>
        <v>132485</v>
      </c>
      <c r="E23" s="91">
        <f t="shared" si="31"/>
        <v>1</v>
      </c>
      <c r="F23" s="22">
        <f t="shared" si="31"/>
        <v>132486</v>
      </c>
      <c r="G23" s="91">
        <f>SUM(G9:G22)</f>
        <v>0</v>
      </c>
      <c r="H23" s="23">
        <f t="shared" si="31"/>
        <v>132486</v>
      </c>
      <c r="I23" s="373" t="s">
        <v>47</v>
      </c>
      <c r="J23" s="90">
        <f aca="true" t="shared" si="32" ref="J23:O23">SUM(J9:J22)</f>
        <v>31531</v>
      </c>
      <c r="K23" s="91">
        <f t="shared" si="32"/>
        <v>198874</v>
      </c>
      <c r="L23" s="91">
        <f t="shared" si="32"/>
        <v>1</v>
      </c>
      <c r="M23" s="91">
        <f t="shared" si="32"/>
        <v>0</v>
      </c>
      <c r="N23" s="22">
        <f t="shared" si="32"/>
        <v>1</v>
      </c>
      <c r="O23" s="23">
        <f t="shared" si="32"/>
        <v>198875</v>
      </c>
      <c r="P23" s="557"/>
      <c r="Q23" s="373" t="s">
        <v>47</v>
      </c>
      <c r="R23" s="93">
        <f aca="true" t="shared" si="33" ref="R23:Y23">SUM(R9:R22)</f>
        <v>132485</v>
      </c>
      <c r="S23" s="91">
        <f t="shared" si="33"/>
        <v>1</v>
      </c>
      <c r="T23" s="91">
        <f t="shared" si="33"/>
        <v>132486</v>
      </c>
      <c r="U23" s="91">
        <f t="shared" si="33"/>
        <v>0</v>
      </c>
      <c r="V23" s="91">
        <f t="shared" si="33"/>
        <v>132486</v>
      </c>
      <c r="W23" s="91">
        <f t="shared" si="33"/>
        <v>198874</v>
      </c>
      <c r="X23" s="91">
        <f t="shared" si="33"/>
        <v>1</v>
      </c>
      <c r="Y23" s="445">
        <f t="shared" si="33"/>
        <v>198875</v>
      </c>
      <c r="Z23" s="373" t="s">
        <v>47</v>
      </c>
      <c r="AA23" s="94">
        <f>SUM(AA9:AA22)</f>
        <v>51985</v>
      </c>
      <c r="AB23" s="91">
        <f>SUM(AB9:AB22)</f>
        <v>0</v>
      </c>
      <c r="AC23" s="22">
        <f aca="true" t="shared" si="34" ref="AC23:AH23">SUM(AC9:AC22)</f>
        <v>51985</v>
      </c>
      <c r="AD23" s="91">
        <f>SUM(AD9:AD22)</f>
        <v>1</v>
      </c>
      <c r="AE23" s="22">
        <f t="shared" si="34"/>
        <v>51986</v>
      </c>
      <c r="AF23" s="91">
        <f t="shared" si="34"/>
        <v>59844</v>
      </c>
      <c r="AG23" s="91">
        <f t="shared" si="34"/>
        <v>1</v>
      </c>
      <c r="AH23" s="23">
        <f t="shared" si="34"/>
        <v>59845</v>
      </c>
      <c r="AI23" s="373" t="s">
        <v>47</v>
      </c>
      <c r="AJ23" s="90">
        <f aca="true" t="shared" si="35" ref="AJ23:AP23">SUM(AJ9:AJ22)</f>
        <v>7358027</v>
      </c>
      <c r="AK23" s="91">
        <f t="shared" si="35"/>
        <v>101689</v>
      </c>
      <c r="AL23" s="91">
        <f t="shared" si="35"/>
        <v>2808372</v>
      </c>
      <c r="AM23" s="91">
        <f t="shared" si="35"/>
        <v>1820870</v>
      </c>
      <c r="AN23" s="91">
        <f t="shared" si="35"/>
        <v>12088958</v>
      </c>
      <c r="AO23" s="91">
        <f t="shared" si="35"/>
        <v>1350</v>
      </c>
      <c r="AP23" s="91">
        <f t="shared" si="35"/>
        <v>743257</v>
      </c>
      <c r="AQ23" s="373" t="s">
        <v>47</v>
      </c>
      <c r="AR23" s="516">
        <f>ROUND(AVERAGE(AR9:AR22),0)</f>
        <v>7</v>
      </c>
      <c r="AS23" s="517">
        <f>ROUND(AVERAGE(AS9:AS22),0)</f>
        <v>5</v>
      </c>
      <c r="AT23" s="517">
        <f>ROUND(AVERAGE(AT9:AT22),0)</f>
        <v>2</v>
      </c>
      <c r="AU23" s="22">
        <f aca="true" t="shared" si="36" ref="AU23:AZ23">SUM(AU9:AU22)</f>
        <v>44576</v>
      </c>
      <c r="AV23" s="22">
        <f t="shared" si="36"/>
        <v>57315</v>
      </c>
      <c r="AW23" s="22">
        <f t="shared" si="36"/>
        <v>21436</v>
      </c>
      <c r="AX23" s="22">
        <f t="shared" si="36"/>
        <v>35971</v>
      </c>
      <c r="AY23" s="22">
        <f t="shared" si="36"/>
        <v>15020</v>
      </c>
      <c r="AZ23" s="22">
        <f t="shared" si="36"/>
        <v>26339</v>
      </c>
      <c r="BA23" s="22">
        <f t="shared" si="5"/>
        <v>81032</v>
      </c>
      <c r="BB23" s="23">
        <f t="shared" si="5"/>
        <v>119625</v>
      </c>
      <c r="BC23" s="373" t="s">
        <v>47</v>
      </c>
      <c r="BD23" s="21">
        <f aca="true" t="shared" si="37" ref="BD23:BK23">SUM(BD9:BD22)</f>
        <v>817117</v>
      </c>
      <c r="BE23" s="22">
        <f t="shared" si="37"/>
        <v>364835</v>
      </c>
      <c r="BF23" s="22">
        <f t="shared" si="37"/>
        <v>107221</v>
      </c>
      <c r="BG23" s="22">
        <f t="shared" si="37"/>
        <v>1289173</v>
      </c>
      <c r="BH23" s="22">
        <f t="shared" si="37"/>
        <v>647280</v>
      </c>
      <c r="BI23" s="22">
        <f t="shared" si="37"/>
        <v>211638</v>
      </c>
      <c r="BJ23" s="22">
        <f t="shared" si="37"/>
        <v>60413</v>
      </c>
      <c r="BK23" s="23">
        <f t="shared" si="37"/>
        <v>919331</v>
      </c>
      <c r="BL23" s="373" t="s">
        <v>47</v>
      </c>
      <c r="BM23" s="92">
        <f aca="true" t="shared" si="38" ref="BM23:BS23">SUM(BM9:BM22)</f>
        <v>2469729</v>
      </c>
      <c r="BN23" s="22">
        <f t="shared" si="38"/>
        <v>39558</v>
      </c>
      <c r="BO23" s="22">
        <f t="shared" si="38"/>
        <v>952544</v>
      </c>
      <c r="BP23" s="22">
        <f t="shared" si="38"/>
        <v>588180</v>
      </c>
      <c r="BQ23" s="22">
        <f t="shared" si="38"/>
        <v>4050011</v>
      </c>
      <c r="BR23" s="22">
        <f t="shared" si="38"/>
        <v>1746</v>
      </c>
      <c r="BS23" s="86">
        <f t="shared" si="38"/>
        <v>281943</v>
      </c>
      <c r="BT23" s="373" t="s">
        <v>47</v>
      </c>
      <c r="BU23" s="518">
        <f>ROUND(AVERAGE(BU9:BU22),0)</f>
        <v>7</v>
      </c>
      <c r="BV23" s="517">
        <f>ROUND(AVERAGE(BV9:BV22),0)</f>
        <v>5</v>
      </c>
      <c r="BW23" s="517">
        <f>ROUND(AVERAGE(BW9:BW22),0)</f>
        <v>2</v>
      </c>
      <c r="BX23" s="22">
        <f aca="true" t="shared" si="39" ref="BX23:CC23">SUM(BX9:BX22)</f>
        <v>44576</v>
      </c>
      <c r="BY23" s="22">
        <f t="shared" si="39"/>
        <v>57315</v>
      </c>
      <c r="BZ23" s="22">
        <f t="shared" si="39"/>
        <v>21436</v>
      </c>
      <c r="CA23" s="22">
        <f t="shared" si="39"/>
        <v>35971</v>
      </c>
      <c r="CB23" s="22">
        <f t="shared" si="39"/>
        <v>15020</v>
      </c>
      <c r="CC23" s="22">
        <f t="shared" si="39"/>
        <v>26339</v>
      </c>
      <c r="CD23" s="22">
        <f t="shared" si="0"/>
        <v>81032</v>
      </c>
      <c r="CE23" s="86">
        <f t="shared" si="0"/>
        <v>119625</v>
      </c>
      <c r="CF23" s="373" t="s">
        <v>47</v>
      </c>
      <c r="CG23" s="92">
        <f aca="true" t="shared" si="40" ref="CG23:CN23">SUM(CG9:CG22)</f>
        <v>276003</v>
      </c>
      <c r="CH23" s="22">
        <f t="shared" si="40"/>
        <v>124036</v>
      </c>
      <c r="CI23" s="22">
        <f t="shared" si="40"/>
        <v>36292</v>
      </c>
      <c r="CJ23" s="22">
        <f t="shared" si="40"/>
        <v>436331</v>
      </c>
      <c r="CK23" s="22">
        <f t="shared" si="40"/>
        <v>207702</v>
      </c>
      <c r="CL23" s="22">
        <f t="shared" si="40"/>
        <v>68341</v>
      </c>
      <c r="CM23" s="22">
        <f t="shared" si="40"/>
        <v>19490</v>
      </c>
      <c r="CN23" s="86">
        <f t="shared" si="40"/>
        <v>295533</v>
      </c>
      <c r="CO23" s="373" t="s">
        <v>47</v>
      </c>
      <c r="CP23" s="90">
        <f aca="true" t="shared" si="41" ref="CP23:CV23">SUM(CP9:CP22)</f>
        <v>819321</v>
      </c>
      <c r="CQ23" s="91">
        <f t="shared" si="41"/>
        <v>11213</v>
      </c>
      <c r="CR23" s="91">
        <f t="shared" si="41"/>
        <v>308151</v>
      </c>
      <c r="CS23" s="91">
        <f t="shared" si="41"/>
        <v>230409</v>
      </c>
      <c r="CT23" s="91">
        <f t="shared" si="41"/>
        <v>1369094</v>
      </c>
      <c r="CU23" s="40">
        <f t="shared" si="41"/>
        <v>709</v>
      </c>
      <c r="CV23" s="23">
        <f t="shared" si="41"/>
        <v>85373</v>
      </c>
      <c r="CW23" s="373" t="s">
        <v>47</v>
      </c>
      <c r="CX23" s="519">
        <f>ROUND(AVERAGE(CX9:CX22),0)</f>
        <v>7</v>
      </c>
      <c r="CY23" s="517">
        <f>ROUND(AVERAGE(CY9:CY22),0)</f>
        <v>5</v>
      </c>
      <c r="CZ23" s="517">
        <f>ROUND(AVERAGE(CZ9:CZ22),0)</f>
        <v>2</v>
      </c>
      <c r="DA23" s="22">
        <f aca="true" t="shared" si="42" ref="DA23:DF23">SUM(DA9:DA22)</f>
        <v>17083</v>
      </c>
      <c r="DB23" s="22">
        <f t="shared" si="42"/>
        <v>18521</v>
      </c>
      <c r="DC23" s="22">
        <f t="shared" si="42"/>
        <v>7465</v>
      </c>
      <c r="DD23" s="22">
        <f t="shared" si="42"/>
        <v>8800</v>
      </c>
      <c r="DE23" s="22">
        <f t="shared" si="42"/>
        <v>5257</v>
      </c>
      <c r="DF23" s="22">
        <f t="shared" si="42"/>
        <v>6320</v>
      </c>
      <c r="DG23" s="22">
        <f t="shared" si="10"/>
        <v>29805</v>
      </c>
      <c r="DH23" s="23">
        <f t="shared" si="10"/>
        <v>33641</v>
      </c>
      <c r="DI23" s="373" t="s">
        <v>47</v>
      </c>
      <c r="DJ23" s="21">
        <f aca="true" t="shared" si="43" ref="DJ23:DQ23">SUM(DJ9:DJ22)</f>
        <v>94860</v>
      </c>
      <c r="DK23" s="22">
        <f t="shared" si="43"/>
        <v>32296</v>
      </c>
      <c r="DL23" s="22">
        <f t="shared" si="43"/>
        <v>9308</v>
      </c>
      <c r="DM23" s="22">
        <f t="shared" si="43"/>
        <v>136464</v>
      </c>
      <c r="DN23" s="22">
        <f t="shared" si="43"/>
        <v>77688</v>
      </c>
      <c r="DO23" s="22">
        <f t="shared" si="43"/>
        <v>24142</v>
      </c>
      <c r="DP23" s="22">
        <f t="shared" si="43"/>
        <v>6801</v>
      </c>
      <c r="DQ23" s="23">
        <f t="shared" si="43"/>
        <v>108631</v>
      </c>
      <c r="DR23" s="373" t="s">
        <v>47</v>
      </c>
      <c r="DS23" s="520">
        <f>ROUND(AVERAGE(DS9:DS22),0)</f>
        <v>8</v>
      </c>
      <c r="DT23" s="94">
        <f>ROUND(AVERAGE(DT9:DT22),0)</f>
        <v>630000</v>
      </c>
      <c r="DU23" s="521"/>
      <c r="DV23" s="521"/>
      <c r="DW23" s="521"/>
      <c r="DX23" s="522"/>
      <c r="DY23" s="91">
        <f aca="true" t="shared" si="44" ref="DY23:EF23">ROUND(AVERAGE(DY9:DY22),0)</f>
        <v>51</v>
      </c>
      <c r="DZ23" s="91">
        <f t="shared" si="44"/>
        <v>1</v>
      </c>
      <c r="EA23" s="91">
        <f t="shared" si="44"/>
        <v>0</v>
      </c>
      <c r="EB23" s="22">
        <f t="shared" si="44"/>
        <v>52</v>
      </c>
      <c r="EC23" s="91">
        <f t="shared" si="44"/>
        <v>29</v>
      </c>
      <c r="ED23" s="91">
        <f t="shared" si="44"/>
        <v>19</v>
      </c>
      <c r="EE23" s="22">
        <f t="shared" si="44"/>
        <v>48</v>
      </c>
      <c r="EF23" s="23">
        <f t="shared" si="44"/>
        <v>100</v>
      </c>
      <c r="EG23" s="373" t="s">
        <v>47</v>
      </c>
      <c r="EH23" s="516"/>
      <c r="EI23" s="517"/>
      <c r="EJ23" s="465">
        <f>ROUND(AVERAGE(EJ9:EJ22),2)</f>
        <v>7.09</v>
      </c>
      <c r="EK23" s="465">
        <f>ROUND(AVERAGE(EK9:EK22),2)</f>
        <v>3.25</v>
      </c>
      <c r="EL23" s="91">
        <f>ROUND(AVERAGE(EL9:EL22),0)</f>
        <v>20436</v>
      </c>
      <c r="EM23" s="103">
        <f>ROUND(AVERAGE(EM9:EM22),0)</f>
        <v>21636</v>
      </c>
      <c r="EN23" s="103">
        <f>ROUND(AVERAGE(EN9:EN22),0)</f>
        <v>10818</v>
      </c>
      <c r="EO23" s="96">
        <f>ROUND(AVERAGE(EO9:EO22),0)</f>
        <v>16227</v>
      </c>
      <c r="EP23" s="373" t="s">
        <v>47</v>
      </c>
      <c r="EQ23" s="523"/>
      <c r="ER23" s="91">
        <f>ROUND(AVERAGE(ER9:ER22),0)</f>
        <v>190000</v>
      </c>
      <c r="ES23" s="521"/>
      <c r="ET23" s="521"/>
      <c r="EU23" s="521"/>
      <c r="EV23" s="91"/>
      <c r="EW23" s="91">
        <f aca="true" t="shared" si="45" ref="EW23:FD23">ROUND(AVERAGE(EW9:EW22),0)</f>
        <v>51</v>
      </c>
      <c r="EX23" s="91">
        <f t="shared" si="45"/>
        <v>1</v>
      </c>
      <c r="EY23" s="91">
        <f t="shared" si="45"/>
        <v>0</v>
      </c>
      <c r="EZ23" s="91">
        <f t="shared" si="45"/>
        <v>52</v>
      </c>
      <c r="FA23" s="91">
        <f t="shared" si="45"/>
        <v>30</v>
      </c>
      <c r="FB23" s="91">
        <f t="shared" si="45"/>
        <v>18</v>
      </c>
      <c r="FC23" s="91">
        <f t="shared" si="45"/>
        <v>48</v>
      </c>
      <c r="FD23" s="445">
        <f t="shared" si="45"/>
        <v>100</v>
      </c>
      <c r="FE23" s="373" t="s">
        <v>47</v>
      </c>
      <c r="FF23" s="524"/>
      <c r="FG23" s="522"/>
      <c r="FH23" s="465">
        <f>ROUND(AVERAGE(FH9:FH22),2)</f>
        <v>2.38</v>
      </c>
      <c r="FI23" s="465">
        <f>ROUND(AVERAGE(FI9:FI22),2)</f>
        <v>1.27</v>
      </c>
      <c r="FJ23" s="91">
        <f>ROUND(AVERAGE(FJ9:FJ22),0)</f>
        <v>7050</v>
      </c>
      <c r="FK23" s="91">
        <f>ROUND(AVERAGE(FK9:FK22),0)</f>
        <v>6743</v>
      </c>
      <c r="FL23" s="91">
        <f>ROUND(AVERAGE(FL9:FL22),0)</f>
        <v>3371</v>
      </c>
      <c r="FM23" s="445">
        <f>ROUND(AVERAGE(FM9:FM22),0)</f>
        <v>5057</v>
      </c>
      <c r="FN23" s="373" t="s">
        <v>47</v>
      </c>
      <c r="FO23" s="525"/>
      <c r="FP23" s="94">
        <f>ROUND(AVERAGE(FP9:FP22),0)</f>
        <v>170000</v>
      </c>
      <c r="FQ23" s="482"/>
      <c r="FR23" s="482"/>
      <c r="FS23" s="482"/>
      <c r="FT23" s="522"/>
      <c r="FU23" s="91">
        <f aca="true" t="shared" si="46" ref="FU23:GB23">ROUND(AVERAGE(FU9:FU22),0)</f>
        <v>50</v>
      </c>
      <c r="FV23" s="91">
        <f t="shared" si="46"/>
        <v>1</v>
      </c>
      <c r="FW23" s="91">
        <f t="shared" si="46"/>
        <v>0</v>
      </c>
      <c r="FX23" s="22">
        <f t="shared" si="46"/>
        <v>51</v>
      </c>
      <c r="FY23" s="91">
        <f t="shared" si="46"/>
        <v>28</v>
      </c>
      <c r="FZ23" s="91">
        <f t="shared" si="46"/>
        <v>20</v>
      </c>
      <c r="GA23" s="22">
        <f t="shared" si="46"/>
        <v>49</v>
      </c>
      <c r="GB23" s="23">
        <f t="shared" si="46"/>
        <v>100</v>
      </c>
      <c r="GC23" s="373" t="s">
        <v>47</v>
      </c>
      <c r="GD23" s="519"/>
      <c r="GE23" s="517"/>
      <c r="GF23" s="465">
        <f>ROUND(AVERAGE(GF9:GF22),2)</f>
        <v>2.18</v>
      </c>
      <c r="GG23" s="465">
        <f>ROUND(AVERAGE(GG9:GG22),2)</f>
        <v>1.39</v>
      </c>
      <c r="GH23" s="91">
        <f>ROUND(AVERAGE(GH9:GH22),0)</f>
        <v>7829</v>
      </c>
      <c r="GI23" s="96">
        <f>ROUND(AVERAGE(GI9:GI22),0)</f>
        <v>6421</v>
      </c>
    </row>
    <row r="24" spans="1:191" s="39" customFormat="1" ht="16.5" customHeight="1">
      <c r="A24" s="369" t="s">
        <v>0</v>
      </c>
      <c r="B24" s="610">
        <v>6412</v>
      </c>
      <c r="C24" s="611">
        <v>15717</v>
      </c>
      <c r="D24" s="611">
        <v>2298</v>
      </c>
      <c r="E24" s="611">
        <v>0</v>
      </c>
      <c r="F24" s="430">
        <f>D24+E24</f>
        <v>2298</v>
      </c>
      <c r="G24" s="426">
        <v>0</v>
      </c>
      <c r="H24" s="435">
        <f>F24+G24</f>
        <v>2298</v>
      </c>
      <c r="I24" s="369" t="s">
        <v>0</v>
      </c>
      <c r="J24" s="610">
        <v>576</v>
      </c>
      <c r="K24" s="611">
        <v>3618</v>
      </c>
      <c r="L24" s="611">
        <v>0</v>
      </c>
      <c r="M24" s="611">
        <v>0</v>
      </c>
      <c r="N24" s="430">
        <f>L24+M24</f>
        <v>0</v>
      </c>
      <c r="O24" s="435">
        <f>K24+N24</f>
        <v>3618</v>
      </c>
      <c r="P24" s="553"/>
      <c r="Q24" s="369" t="s">
        <v>0</v>
      </c>
      <c r="R24" s="614">
        <v>2298</v>
      </c>
      <c r="S24" s="611">
        <v>0</v>
      </c>
      <c r="T24" s="14">
        <f aca="true" t="shared" si="47" ref="T24:T42">R24+S24</f>
        <v>2298</v>
      </c>
      <c r="U24" s="611">
        <v>0</v>
      </c>
      <c r="V24" s="14">
        <f aca="true" t="shared" si="48" ref="V24:V42">T24+U24</f>
        <v>2298</v>
      </c>
      <c r="W24" s="611">
        <v>3618</v>
      </c>
      <c r="X24" s="611">
        <v>0</v>
      </c>
      <c r="Y24" s="442">
        <f t="shared" si="3"/>
        <v>3618</v>
      </c>
      <c r="Z24" s="369" t="s">
        <v>0</v>
      </c>
      <c r="AA24" s="617">
        <v>909</v>
      </c>
      <c r="AB24" s="611">
        <v>0</v>
      </c>
      <c r="AC24" s="430">
        <f>AA24+AB24</f>
        <v>909</v>
      </c>
      <c r="AD24" s="611">
        <v>0</v>
      </c>
      <c r="AE24" s="430">
        <f>AC24+AD24</f>
        <v>909</v>
      </c>
      <c r="AF24" s="611">
        <v>1088</v>
      </c>
      <c r="AG24" s="611">
        <v>0</v>
      </c>
      <c r="AH24" s="435">
        <f>AF24+AG24</f>
        <v>1088</v>
      </c>
      <c r="AI24" s="369" t="s">
        <v>0</v>
      </c>
      <c r="AJ24" s="610">
        <v>135041</v>
      </c>
      <c r="AK24" s="611">
        <v>4438</v>
      </c>
      <c r="AL24" s="611">
        <v>43789</v>
      </c>
      <c r="AM24" s="611">
        <v>38933</v>
      </c>
      <c r="AN24" s="14">
        <f t="shared" si="4"/>
        <v>222201</v>
      </c>
      <c r="AO24" s="619">
        <v>17</v>
      </c>
      <c r="AP24" s="620">
        <v>6786</v>
      </c>
      <c r="AQ24" s="369" t="s">
        <v>0</v>
      </c>
      <c r="AR24" s="654">
        <v>7</v>
      </c>
      <c r="AS24" s="655">
        <v>5</v>
      </c>
      <c r="AT24" s="655">
        <v>2</v>
      </c>
      <c r="AU24" s="622">
        <v>710</v>
      </c>
      <c r="AV24" s="622">
        <v>925</v>
      </c>
      <c r="AW24" s="622">
        <v>356</v>
      </c>
      <c r="AX24" s="622">
        <v>593</v>
      </c>
      <c r="AY24" s="622">
        <v>267</v>
      </c>
      <c r="AZ24" s="622">
        <v>491</v>
      </c>
      <c r="BA24" s="430">
        <f t="shared" si="5"/>
        <v>1333</v>
      </c>
      <c r="BB24" s="435">
        <f t="shared" si="5"/>
        <v>2009</v>
      </c>
      <c r="BC24" s="369" t="s">
        <v>0</v>
      </c>
      <c r="BD24" s="621">
        <v>11008</v>
      </c>
      <c r="BE24" s="622">
        <v>5041</v>
      </c>
      <c r="BF24" s="622">
        <v>1669</v>
      </c>
      <c r="BG24" s="430">
        <f t="shared" si="29"/>
        <v>17718</v>
      </c>
      <c r="BH24" s="622">
        <v>12240</v>
      </c>
      <c r="BI24" s="622">
        <v>4280</v>
      </c>
      <c r="BJ24" s="622">
        <v>1299</v>
      </c>
      <c r="BK24" s="435">
        <f t="shared" si="6"/>
        <v>17819</v>
      </c>
      <c r="BL24" s="369" t="s">
        <v>0</v>
      </c>
      <c r="BM24" s="627">
        <v>38539</v>
      </c>
      <c r="BN24" s="629">
        <v>2661</v>
      </c>
      <c r="BO24" s="629">
        <v>20606</v>
      </c>
      <c r="BP24" s="629">
        <v>11231</v>
      </c>
      <c r="BQ24" s="452">
        <f t="shared" si="30"/>
        <v>73037</v>
      </c>
      <c r="BR24" s="629">
        <v>19</v>
      </c>
      <c r="BS24" s="630">
        <v>1993</v>
      </c>
      <c r="BT24" s="369" t="s">
        <v>0</v>
      </c>
      <c r="BU24" s="662">
        <v>7</v>
      </c>
      <c r="BV24" s="665">
        <v>5</v>
      </c>
      <c r="BW24" s="665">
        <v>2</v>
      </c>
      <c r="BX24" s="629">
        <v>710</v>
      </c>
      <c r="BY24" s="629">
        <v>925</v>
      </c>
      <c r="BZ24" s="629">
        <v>356</v>
      </c>
      <c r="CA24" s="629">
        <v>593</v>
      </c>
      <c r="CB24" s="629">
        <v>267</v>
      </c>
      <c r="CC24" s="629">
        <v>491</v>
      </c>
      <c r="CD24" s="452">
        <f t="shared" si="0"/>
        <v>1333</v>
      </c>
      <c r="CE24" s="454">
        <f t="shared" si="0"/>
        <v>2009</v>
      </c>
      <c r="CF24" s="369" t="s">
        <v>0</v>
      </c>
      <c r="CG24" s="627">
        <v>5180</v>
      </c>
      <c r="CH24" s="629">
        <v>2372</v>
      </c>
      <c r="CI24" s="629">
        <v>786</v>
      </c>
      <c r="CJ24" s="452">
        <f t="shared" si="7"/>
        <v>8338</v>
      </c>
      <c r="CK24" s="629">
        <v>3531</v>
      </c>
      <c r="CL24" s="629">
        <v>1235</v>
      </c>
      <c r="CM24" s="629">
        <v>375</v>
      </c>
      <c r="CN24" s="454">
        <f t="shared" si="8"/>
        <v>5141</v>
      </c>
      <c r="CO24" s="369" t="s">
        <v>0</v>
      </c>
      <c r="CP24" s="610">
        <v>12816</v>
      </c>
      <c r="CQ24" s="611">
        <v>526</v>
      </c>
      <c r="CR24" s="611">
        <v>5508</v>
      </c>
      <c r="CS24" s="611">
        <v>3905</v>
      </c>
      <c r="CT24" s="14">
        <f t="shared" si="9"/>
        <v>22755</v>
      </c>
      <c r="CU24" s="619">
        <v>4</v>
      </c>
      <c r="CV24" s="620">
        <v>246</v>
      </c>
      <c r="CW24" s="369" t="s">
        <v>0</v>
      </c>
      <c r="CX24" s="667">
        <v>7</v>
      </c>
      <c r="CY24" s="655">
        <v>5</v>
      </c>
      <c r="CZ24" s="655">
        <v>2</v>
      </c>
      <c r="DA24" s="622">
        <v>248</v>
      </c>
      <c r="DB24" s="622">
        <v>267</v>
      </c>
      <c r="DC24" s="622">
        <v>127</v>
      </c>
      <c r="DD24" s="622">
        <v>149</v>
      </c>
      <c r="DE24" s="622">
        <v>105</v>
      </c>
      <c r="DF24" s="622">
        <v>129</v>
      </c>
      <c r="DG24" s="430">
        <f t="shared" si="10"/>
        <v>480</v>
      </c>
      <c r="DH24" s="435">
        <f t="shared" si="10"/>
        <v>545</v>
      </c>
      <c r="DI24" s="369" t="s">
        <v>0</v>
      </c>
      <c r="DJ24" s="621">
        <v>1308</v>
      </c>
      <c r="DK24" s="622">
        <v>522</v>
      </c>
      <c r="DL24" s="622">
        <v>181</v>
      </c>
      <c r="DM24" s="430">
        <f t="shared" si="11"/>
        <v>2011</v>
      </c>
      <c r="DN24" s="622">
        <v>1042</v>
      </c>
      <c r="DO24" s="622">
        <v>381</v>
      </c>
      <c r="DP24" s="622">
        <v>126</v>
      </c>
      <c r="DQ24" s="435">
        <f t="shared" si="12"/>
        <v>1549</v>
      </c>
      <c r="DR24" s="369" t="s">
        <v>0</v>
      </c>
      <c r="DS24" s="675">
        <v>8</v>
      </c>
      <c r="DT24" s="634">
        <v>630000</v>
      </c>
      <c r="DU24" s="649"/>
      <c r="DV24" s="649"/>
      <c r="DW24" s="649"/>
      <c r="DX24" s="676">
        <v>1</v>
      </c>
      <c r="DY24" s="611">
        <v>52</v>
      </c>
      <c r="DZ24" s="611">
        <v>2</v>
      </c>
      <c r="EA24" s="611">
        <v>0</v>
      </c>
      <c r="EB24" s="430">
        <f t="shared" si="21"/>
        <v>54</v>
      </c>
      <c r="EC24" s="611">
        <v>24</v>
      </c>
      <c r="ED24" s="611">
        <v>22</v>
      </c>
      <c r="EE24" s="430">
        <f t="shared" si="22"/>
        <v>46</v>
      </c>
      <c r="EF24" s="435">
        <f t="shared" si="23"/>
        <v>100</v>
      </c>
      <c r="EG24" s="369" t="s">
        <v>0</v>
      </c>
      <c r="EH24" s="495">
        <v>1</v>
      </c>
      <c r="EI24" s="496">
        <v>2</v>
      </c>
      <c r="EJ24" s="456">
        <v>7</v>
      </c>
      <c r="EK24" s="456">
        <v>5</v>
      </c>
      <c r="EL24" s="426">
        <v>17000</v>
      </c>
      <c r="EM24" s="457">
        <v>26000</v>
      </c>
      <c r="EN24" s="457">
        <v>13000</v>
      </c>
      <c r="EO24" s="458">
        <v>19500</v>
      </c>
      <c r="EP24" s="369" t="s">
        <v>0</v>
      </c>
      <c r="EQ24" s="650"/>
      <c r="ER24" s="611">
        <v>190000</v>
      </c>
      <c r="ES24" s="649"/>
      <c r="ET24" s="649"/>
      <c r="EU24" s="649"/>
      <c r="EV24" s="611">
        <v>1</v>
      </c>
      <c r="EW24" s="611">
        <v>45</v>
      </c>
      <c r="EX24" s="611">
        <v>3</v>
      </c>
      <c r="EY24" s="611">
        <v>0</v>
      </c>
      <c r="EZ24" s="14">
        <f t="shared" si="24"/>
        <v>48</v>
      </c>
      <c r="FA24" s="611">
        <v>33</v>
      </c>
      <c r="FB24" s="611">
        <v>19</v>
      </c>
      <c r="FC24" s="14">
        <f aca="true" t="shared" si="49" ref="FC24:FC42">SUM(FA24:FB24)</f>
        <v>52</v>
      </c>
      <c r="FD24" s="442">
        <f aca="true" t="shared" si="50" ref="FD24:FD42">EZ24+FC24</f>
        <v>100</v>
      </c>
      <c r="FE24" s="369" t="s">
        <v>0</v>
      </c>
      <c r="FF24" s="498">
        <v>1</v>
      </c>
      <c r="FG24" s="497">
        <v>2</v>
      </c>
      <c r="FH24" s="476">
        <v>2</v>
      </c>
      <c r="FI24" s="476">
        <v>3</v>
      </c>
      <c r="FJ24" s="426">
        <v>8000</v>
      </c>
      <c r="FK24" s="426">
        <v>7500</v>
      </c>
      <c r="FL24" s="426">
        <v>3750</v>
      </c>
      <c r="FM24" s="469">
        <v>5625</v>
      </c>
      <c r="FN24" s="369" t="s">
        <v>0</v>
      </c>
      <c r="FO24" s="500"/>
      <c r="FP24" s="446">
        <v>170000</v>
      </c>
      <c r="FQ24" s="478">
        <v>0</v>
      </c>
      <c r="FR24" s="478">
        <v>0</v>
      </c>
      <c r="FS24" s="478">
        <v>0</v>
      </c>
      <c r="FT24" s="497">
        <v>1</v>
      </c>
      <c r="FU24" s="426">
        <v>48</v>
      </c>
      <c r="FV24" s="426">
        <v>2</v>
      </c>
      <c r="FW24" s="426">
        <v>0</v>
      </c>
      <c r="FX24" s="430">
        <f aca="true" t="shared" si="51" ref="FX24:FX42">SUM(FU24:FW24)</f>
        <v>50</v>
      </c>
      <c r="FY24" s="426">
        <v>29</v>
      </c>
      <c r="FZ24" s="426">
        <v>21</v>
      </c>
      <c r="GA24" s="430">
        <f aca="true" t="shared" si="52" ref="GA24:GA42">SUM(FY24:FZ24)</f>
        <v>50</v>
      </c>
      <c r="GB24" s="435">
        <f aca="true" t="shared" si="53" ref="GB24:GB42">FX24+GA24</f>
        <v>100</v>
      </c>
      <c r="GC24" s="369" t="s">
        <v>0</v>
      </c>
      <c r="GD24" s="667">
        <v>1</v>
      </c>
      <c r="GE24" s="655">
        <v>2</v>
      </c>
      <c r="GF24" s="631">
        <v>1.7</v>
      </c>
      <c r="GG24" s="631">
        <v>3</v>
      </c>
      <c r="GH24" s="611">
        <v>7000</v>
      </c>
      <c r="GI24" s="632">
        <v>6000</v>
      </c>
    </row>
    <row r="25" spans="1:191" s="39" customFormat="1" ht="16.5" customHeight="1">
      <c r="A25" s="370" t="s">
        <v>1</v>
      </c>
      <c r="B25" s="599">
        <v>2680</v>
      </c>
      <c r="C25" s="600">
        <v>5696</v>
      </c>
      <c r="D25" s="600">
        <v>1065</v>
      </c>
      <c r="E25" s="600">
        <v>0</v>
      </c>
      <c r="F25" s="431">
        <f>D25+E25</f>
        <v>1065</v>
      </c>
      <c r="G25" s="427">
        <v>0</v>
      </c>
      <c r="H25" s="436">
        <f>F25+G25</f>
        <v>1065</v>
      </c>
      <c r="I25" s="370" t="s">
        <v>1</v>
      </c>
      <c r="J25" s="599">
        <v>239</v>
      </c>
      <c r="K25" s="600">
        <v>1743</v>
      </c>
      <c r="L25" s="600">
        <v>0</v>
      </c>
      <c r="M25" s="600">
        <v>0</v>
      </c>
      <c r="N25" s="431">
        <f>L25+M25</f>
        <v>0</v>
      </c>
      <c r="O25" s="436">
        <f>K25+N25</f>
        <v>1743</v>
      </c>
      <c r="P25" s="554"/>
      <c r="Q25" s="370" t="s">
        <v>1</v>
      </c>
      <c r="R25" s="601">
        <v>1065</v>
      </c>
      <c r="S25" s="600">
        <v>0</v>
      </c>
      <c r="T25" s="14">
        <f t="shared" si="47"/>
        <v>1065</v>
      </c>
      <c r="U25" s="600">
        <v>0</v>
      </c>
      <c r="V25" s="14">
        <f t="shared" si="48"/>
        <v>1065</v>
      </c>
      <c r="W25" s="600">
        <v>1743</v>
      </c>
      <c r="X25" s="600">
        <v>0</v>
      </c>
      <c r="Y25" s="442">
        <f t="shared" si="3"/>
        <v>1743</v>
      </c>
      <c r="Z25" s="370" t="s">
        <v>1</v>
      </c>
      <c r="AA25" s="602">
        <v>438</v>
      </c>
      <c r="AB25" s="600">
        <v>0</v>
      </c>
      <c r="AC25" s="431">
        <f>AA25+AB25</f>
        <v>438</v>
      </c>
      <c r="AD25" s="600">
        <v>0</v>
      </c>
      <c r="AE25" s="431">
        <f>AC25+AD25</f>
        <v>438</v>
      </c>
      <c r="AF25" s="600">
        <v>548</v>
      </c>
      <c r="AG25" s="600">
        <v>0</v>
      </c>
      <c r="AH25" s="436">
        <f>AF25+AG25</f>
        <v>548</v>
      </c>
      <c r="AI25" s="370" t="s">
        <v>1</v>
      </c>
      <c r="AJ25" s="599">
        <v>57383</v>
      </c>
      <c r="AK25" s="600">
        <v>7571</v>
      </c>
      <c r="AL25" s="600">
        <v>20971</v>
      </c>
      <c r="AM25" s="600">
        <v>16032</v>
      </c>
      <c r="AN25" s="16">
        <f t="shared" si="4"/>
        <v>101957</v>
      </c>
      <c r="AO25" s="603">
        <v>23</v>
      </c>
      <c r="AP25" s="604">
        <v>3869</v>
      </c>
      <c r="AQ25" s="370" t="s">
        <v>1</v>
      </c>
      <c r="AR25" s="656">
        <v>7</v>
      </c>
      <c r="AS25" s="657">
        <v>5</v>
      </c>
      <c r="AT25" s="657">
        <v>2</v>
      </c>
      <c r="AU25" s="606">
        <v>397</v>
      </c>
      <c r="AV25" s="606">
        <v>514</v>
      </c>
      <c r="AW25" s="606">
        <v>126</v>
      </c>
      <c r="AX25" s="606">
        <v>220</v>
      </c>
      <c r="AY25" s="606">
        <v>106</v>
      </c>
      <c r="AZ25" s="606">
        <v>198</v>
      </c>
      <c r="BA25" s="431">
        <f t="shared" si="5"/>
        <v>629</v>
      </c>
      <c r="BB25" s="436">
        <f t="shared" si="5"/>
        <v>932</v>
      </c>
      <c r="BC25" s="370" t="s">
        <v>1</v>
      </c>
      <c r="BD25" s="605">
        <v>6117</v>
      </c>
      <c r="BE25" s="606">
        <v>1870</v>
      </c>
      <c r="BF25" s="606">
        <v>673</v>
      </c>
      <c r="BG25" s="431">
        <f t="shared" si="29"/>
        <v>8660</v>
      </c>
      <c r="BH25" s="606">
        <v>6363</v>
      </c>
      <c r="BI25" s="606">
        <v>1359</v>
      </c>
      <c r="BJ25" s="606">
        <v>462</v>
      </c>
      <c r="BK25" s="436">
        <f t="shared" si="6"/>
        <v>8184</v>
      </c>
      <c r="BL25" s="370" t="s">
        <v>1</v>
      </c>
      <c r="BM25" s="607">
        <v>18942</v>
      </c>
      <c r="BN25" s="606">
        <v>2825</v>
      </c>
      <c r="BO25" s="606">
        <v>6908</v>
      </c>
      <c r="BP25" s="606">
        <v>5210</v>
      </c>
      <c r="BQ25" s="431">
        <f t="shared" si="30"/>
        <v>33885</v>
      </c>
      <c r="BR25" s="606">
        <v>28</v>
      </c>
      <c r="BS25" s="608">
        <v>1946</v>
      </c>
      <c r="BT25" s="370" t="s">
        <v>1</v>
      </c>
      <c r="BU25" s="664">
        <v>7</v>
      </c>
      <c r="BV25" s="657">
        <v>5</v>
      </c>
      <c r="BW25" s="657">
        <v>2</v>
      </c>
      <c r="BX25" s="606">
        <v>397</v>
      </c>
      <c r="BY25" s="606">
        <v>514</v>
      </c>
      <c r="BZ25" s="606">
        <v>126</v>
      </c>
      <c r="CA25" s="606">
        <v>220</v>
      </c>
      <c r="CB25" s="606">
        <v>106</v>
      </c>
      <c r="CC25" s="606">
        <v>198</v>
      </c>
      <c r="CD25" s="431">
        <f aca="true" t="shared" si="54" ref="CD25:CE43">BX25+BZ25+CB25</f>
        <v>629</v>
      </c>
      <c r="CE25" s="455">
        <f t="shared" si="54"/>
        <v>932</v>
      </c>
      <c r="CF25" s="370" t="s">
        <v>1</v>
      </c>
      <c r="CG25" s="607">
        <v>2015</v>
      </c>
      <c r="CH25" s="606">
        <v>616</v>
      </c>
      <c r="CI25" s="606">
        <v>222</v>
      </c>
      <c r="CJ25" s="431">
        <f t="shared" si="7"/>
        <v>2853</v>
      </c>
      <c r="CK25" s="606">
        <v>2068</v>
      </c>
      <c r="CL25" s="606">
        <v>442</v>
      </c>
      <c r="CM25" s="606">
        <v>150</v>
      </c>
      <c r="CN25" s="455">
        <f t="shared" si="8"/>
        <v>2660</v>
      </c>
      <c r="CO25" s="370" t="s">
        <v>1</v>
      </c>
      <c r="CP25" s="599">
        <v>8550</v>
      </c>
      <c r="CQ25" s="600">
        <v>1063</v>
      </c>
      <c r="CR25" s="600">
        <v>3264</v>
      </c>
      <c r="CS25" s="600">
        <v>2192</v>
      </c>
      <c r="CT25" s="16">
        <f t="shared" si="9"/>
        <v>15069</v>
      </c>
      <c r="CU25" s="603">
        <v>16</v>
      </c>
      <c r="CV25" s="604">
        <v>949</v>
      </c>
      <c r="CW25" s="370" t="s">
        <v>1</v>
      </c>
      <c r="CX25" s="667">
        <v>7</v>
      </c>
      <c r="CY25" s="657">
        <v>5</v>
      </c>
      <c r="CZ25" s="657">
        <v>2</v>
      </c>
      <c r="DA25" s="606">
        <v>129</v>
      </c>
      <c r="DB25" s="606">
        <v>144</v>
      </c>
      <c r="DC25" s="606">
        <v>51</v>
      </c>
      <c r="DD25" s="606">
        <v>56</v>
      </c>
      <c r="DE25" s="606">
        <v>45</v>
      </c>
      <c r="DF25" s="606">
        <v>56</v>
      </c>
      <c r="DG25" s="431">
        <f t="shared" si="10"/>
        <v>225</v>
      </c>
      <c r="DH25" s="436">
        <f t="shared" si="10"/>
        <v>256</v>
      </c>
      <c r="DI25" s="370" t="s">
        <v>1</v>
      </c>
      <c r="DJ25" s="605">
        <v>806</v>
      </c>
      <c r="DK25" s="606">
        <v>224</v>
      </c>
      <c r="DL25" s="606">
        <v>90</v>
      </c>
      <c r="DM25" s="431">
        <f t="shared" si="11"/>
        <v>1120</v>
      </c>
      <c r="DN25" s="606">
        <v>632</v>
      </c>
      <c r="DO25" s="606">
        <v>179</v>
      </c>
      <c r="DP25" s="606">
        <v>63</v>
      </c>
      <c r="DQ25" s="436">
        <f t="shared" si="12"/>
        <v>874</v>
      </c>
      <c r="DR25" s="370" t="s">
        <v>1</v>
      </c>
      <c r="DS25" s="672">
        <v>8</v>
      </c>
      <c r="DT25" s="618">
        <v>630000</v>
      </c>
      <c r="DU25" s="646"/>
      <c r="DV25" s="646"/>
      <c r="DW25" s="646"/>
      <c r="DX25" s="677">
        <v>1</v>
      </c>
      <c r="DY25" s="600">
        <v>49</v>
      </c>
      <c r="DZ25" s="600">
        <v>6</v>
      </c>
      <c r="EA25" s="600">
        <v>0</v>
      </c>
      <c r="EB25" s="431">
        <f t="shared" si="21"/>
        <v>55</v>
      </c>
      <c r="EC25" s="600">
        <v>25</v>
      </c>
      <c r="ED25" s="600">
        <v>20</v>
      </c>
      <c r="EE25" s="431">
        <f t="shared" si="22"/>
        <v>45</v>
      </c>
      <c r="EF25" s="436">
        <f t="shared" si="23"/>
        <v>100</v>
      </c>
      <c r="EG25" s="370" t="s">
        <v>1</v>
      </c>
      <c r="EH25" s="501">
        <v>1</v>
      </c>
      <c r="EI25" s="502">
        <v>2</v>
      </c>
      <c r="EJ25" s="456">
        <v>5</v>
      </c>
      <c r="EK25" s="456">
        <v>25</v>
      </c>
      <c r="EL25" s="427">
        <v>17000</v>
      </c>
      <c r="EM25" s="459">
        <v>24000</v>
      </c>
      <c r="EN25" s="459">
        <v>12000</v>
      </c>
      <c r="EO25" s="460">
        <v>18000</v>
      </c>
      <c r="EP25" s="370" t="s">
        <v>1</v>
      </c>
      <c r="EQ25" s="651"/>
      <c r="ER25" s="600">
        <v>190000</v>
      </c>
      <c r="ES25" s="646"/>
      <c r="ET25" s="646"/>
      <c r="EU25" s="646"/>
      <c r="EV25" s="600">
        <v>1</v>
      </c>
      <c r="EW25" s="600">
        <v>48</v>
      </c>
      <c r="EX25" s="600">
        <v>7</v>
      </c>
      <c r="EY25" s="600">
        <v>0</v>
      </c>
      <c r="EZ25" s="16">
        <f t="shared" si="24"/>
        <v>55</v>
      </c>
      <c r="FA25" s="600">
        <v>25</v>
      </c>
      <c r="FB25" s="600">
        <v>20</v>
      </c>
      <c r="FC25" s="16">
        <f t="shared" si="49"/>
        <v>45</v>
      </c>
      <c r="FD25" s="466">
        <f t="shared" si="50"/>
        <v>100</v>
      </c>
      <c r="FE25" s="370" t="s">
        <v>1</v>
      </c>
      <c r="FF25" s="504">
        <v>1</v>
      </c>
      <c r="FG25" s="503">
        <v>2</v>
      </c>
      <c r="FH25" s="470">
        <v>1.7</v>
      </c>
      <c r="FI25" s="470">
        <v>9.5</v>
      </c>
      <c r="FJ25" s="427">
        <v>5600</v>
      </c>
      <c r="FK25" s="427">
        <v>7800</v>
      </c>
      <c r="FL25" s="427">
        <v>3900</v>
      </c>
      <c r="FM25" s="471">
        <v>5850</v>
      </c>
      <c r="FN25" s="370" t="s">
        <v>1</v>
      </c>
      <c r="FO25" s="505"/>
      <c r="FP25" s="447">
        <v>170000</v>
      </c>
      <c r="FQ25" s="479">
        <v>0</v>
      </c>
      <c r="FR25" s="479">
        <v>0</v>
      </c>
      <c r="FS25" s="479">
        <v>0</v>
      </c>
      <c r="FT25" s="503">
        <v>1</v>
      </c>
      <c r="FU25" s="427">
        <v>50</v>
      </c>
      <c r="FV25" s="427">
        <v>6</v>
      </c>
      <c r="FW25" s="427">
        <v>0</v>
      </c>
      <c r="FX25" s="431">
        <f t="shared" si="51"/>
        <v>56</v>
      </c>
      <c r="FY25" s="427">
        <v>26</v>
      </c>
      <c r="FZ25" s="427">
        <v>18</v>
      </c>
      <c r="GA25" s="431">
        <f t="shared" si="52"/>
        <v>44</v>
      </c>
      <c r="GB25" s="436">
        <f t="shared" si="53"/>
        <v>100</v>
      </c>
      <c r="GC25" s="370" t="s">
        <v>1</v>
      </c>
      <c r="GD25" s="668">
        <v>1</v>
      </c>
      <c r="GE25" s="657">
        <v>2</v>
      </c>
      <c r="GF25" s="631">
        <v>1.5</v>
      </c>
      <c r="GG25" s="631">
        <v>10</v>
      </c>
      <c r="GH25" s="600">
        <v>8000</v>
      </c>
      <c r="GI25" s="609">
        <v>7000</v>
      </c>
    </row>
    <row r="26" spans="1:191" s="39" customFormat="1" ht="16.5" customHeight="1">
      <c r="A26" s="370" t="s">
        <v>2</v>
      </c>
      <c r="B26" s="599">
        <v>5378</v>
      </c>
      <c r="C26" s="600">
        <v>12319</v>
      </c>
      <c r="D26" s="600">
        <v>1993</v>
      </c>
      <c r="E26" s="600">
        <v>0</v>
      </c>
      <c r="F26" s="431">
        <f aca="true" t="shared" si="55" ref="F26:F42">D26+E26</f>
        <v>1993</v>
      </c>
      <c r="G26" s="427">
        <v>0</v>
      </c>
      <c r="H26" s="436">
        <f aca="true" t="shared" si="56" ref="H26:H42">F26+G26</f>
        <v>1993</v>
      </c>
      <c r="I26" s="370" t="s">
        <v>2</v>
      </c>
      <c r="J26" s="599">
        <v>469</v>
      </c>
      <c r="K26" s="600">
        <v>3203</v>
      </c>
      <c r="L26" s="600">
        <v>0</v>
      </c>
      <c r="M26" s="600">
        <v>0</v>
      </c>
      <c r="N26" s="431">
        <f aca="true" t="shared" si="57" ref="N26:N42">L26+M26</f>
        <v>0</v>
      </c>
      <c r="O26" s="436">
        <f aca="true" t="shared" si="58" ref="O26:O42">K26+N26</f>
        <v>3203</v>
      </c>
      <c r="P26" s="554"/>
      <c r="Q26" s="370" t="s">
        <v>2</v>
      </c>
      <c r="R26" s="601">
        <v>1993</v>
      </c>
      <c r="S26" s="600">
        <v>0</v>
      </c>
      <c r="T26" s="14">
        <f t="shared" si="47"/>
        <v>1993</v>
      </c>
      <c r="U26" s="600">
        <v>0</v>
      </c>
      <c r="V26" s="14">
        <f t="shared" si="48"/>
        <v>1993</v>
      </c>
      <c r="W26" s="600">
        <v>3203</v>
      </c>
      <c r="X26" s="600">
        <v>0</v>
      </c>
      <c r="Y26" s="442">
        <f t="shared" si="3"/>
        <v>3203</v>
      </c>
      <c r="Z26" s="370" t="s">
        <v>2</v>
      </c>
      <c r="AA26" s="602">
        <v>878</v>
      </c>
      <c r="AB26" s="600">
        <v>0</v>
      </c>
      <c r="AC26" s="431">
        <f aca="true" t="shared" si="59" ref="AC26:AC42">AA26+AB26</f>
        <v>878</v>
      </c>
      <c r="AD26" s="600">
        <v>0</v>
      </c>
      <c r="AE26" s="431">
        <f aca="true" t="shared" si="60" ref="AE26:AE42">AC26+AD26</f>
        <v>878</v>
      </c>
      <c r="AF26" s="600">
        <v>1045</v>
      </c>
      <c r="AG26" s="600">
        <v>0</v>
      </c>
      <c r="AH26" s="436">
        <f aca="true" t="shared" si="61" ref="AH26:AH42">AF26+AG26</f>
        <v>1045</v>
      </c>
      <c r="AI26" s="370" t="s">
        <v>2</v>
      </c>
      <c r="AJ26" s="599">
        <v>136414</v>
      </c>
      <c r="AK26" s="600">
        <v>2963</v>
      </c>
      <c r="AL26" s="600">
        <v>47840</v>
      </c>
      <c r="AM26" s="600">
        <v>31693</v>
      </c>
      <c r="AN26" s="16">
        <f t="shared" si="4"/>
        <v>218910</v>
      </c>
      <c r="AO26" s="603">
        <v>42</v>
      </c>
      <c r="AP26" s="604">
        <v>24700</v>
      </c>
      <c r="AQ26" s="370" t="s">
        <v>2</v>
      </c>
      <c r="AR26" s="656">
        <v>7</v>
      </c>
      <c r="AS26" s="657">
        <v>5</v>
      </c>
      <c r="AT26" s="657">
        <v>2</v>
      </c>
      <c r="AU26" s="606">
        <v>665</v>
      </c>
      <c r="AV26" s="606">
        <v>905</v>
      </c>
      <c r="AW26" s="606">
        <v>293</v>
      </c>
      <c r="AX26" s="606">
        <v>492</v>
      </c>
      <c r="AY26" s="606">
        <v>187</v>
      </c>
      <c r="AZ26" s="606">
        <v>322</v>
      </c>
      <c r="BA26" s="431">
        <f t="shared" si="5"/>
        <v>1145</v>
      </c>
      <c r="BB26" s="436">
        <f t="shared" si="5"/>
        <v>1719</v>
      </c>
      <c r="BC26" s="370" t="s">
        <v>2</v>
      </c>
      <c r="BD26" s="605">
        <v>13304</v>
      </c>
      <c r="BE26" s="606">
        <v>5166</v>
      </c>
      <c r="BF26" s="606">
        <v>1352</v>
      </c>
      <c r="BG26" s="431">
        <f t="shared" si="29"/>
        <v>19822</v>
      </c>
      <c r="BH26" s="606">
        <v>10813</v>
      </c>
      <c r="BI26" s="606">
        <v>3304</v>
      </c>
      <c r="BJ26" s="606">
        <v>850</v>
      </c>
      <c r="BK26" s="436">
        <f t="shared" si="6"/>
        <v>14967</v>
      </c>
      <c r="BL26" s="370" t="s">
        <v>2</v>
      </c>
      <c r="BM26" s="607">
        <v>42755</v>
      </c>
      <c r="BN26" s="606">
        <v>1050</v>
      </c>
      <c r="BO26" s="606">
        <v>13896</v>
      </c>
      <c r="BP26" s="606">
        <v>10478</v>
      </c>
      <c r="BQ26" s="431">
        <f t="shared" si="30"/>
        <v>68179</v>
      </c>
      <c r="BR26" s="606">
        <v>46</v>
      </c>
      <c r="BS26" s="608">
        <v>8130</v>
      </c>
      <c r="BT26" s="370" t="s">
        <v>2</v>
      </c>
      <c r="BU26" s="664">
        <v>7</v>
      </c>
      <c r="BV26" s="657">
        <v>5</v>
      </c>
      <c r="BW26" s="657">
        <v>2</v>
      </c>
      <c r="BX26" s="606">
        <v>665</v>
      </c>
      <c r="BY26" s="606">
        <v>905</v>
      </c>
      <c r="BZ26" s="606">
        <v>293</v>
      </c>
      <c r="CA26" s="606">
        <v>492</v>
      </c>
      <c r="CB26" s="606">
        <v>187</v>
      </c>
      <c r="CC26" s="606">
        <v>322</v>
      </c>
      <c r="CD26" s="431">
        <f t="shared" si="54"/>
        <v>1145</v>
      </c>
      <c r="CE26" s="455">
        <f t="shared" si="54"/>
        <v>1719</v>
      </c>
      <c r="CF26" s="370" t="s">
        <v>2</v>
      </c>
      <c r="CG26" s="607">
        <v>3864</v>
      </c>
      <c r="CH26" s="606">
        <v>1501</v>
      </c>
      <c r="CI26" s="606">
        <v>393</v>
      </c>
      <c r="CJ26" s="431">
        <f t="shared" si="7"/>
        <v>5758</v>
      </c>
      <c r="CK26" s="606">
        <v>3575</v>
      </c>
      <c r="CL26" s="606">
        <v>1092</v>
      </c>
      <c r="CM26" s="606">
        <v>281</v>
      </c>
      <c r="CN26" s="455">
        <f t="shared" si="8"/>
        <v>4948</v>
      </c>
      <c r="CO26" s="370" t="s">
        <v>2</v>
      </c>
      <c r="CP26" s="599">
        <v>15215</v>
      </c>
      <c r="CQ26" s="600">
        <v>307</v>
      </c>
      <c r="CR26" s="600">
        <v>6154</v>
      </c>
      <c r="CS26" s="600">
        <v>4552</v>
      </c>
      <c r="CT26" s="16">
        <f t="shared" si="9"/>
        <v>26228</v>
      </c>
      <c r="CU26" s="603">
        <v>19</v>
      </c>
      <c r="CV26" s="604">
        <v>3193</v>
      </c>
      <c r="CW26" s="370" t="s">
        <v>2</v>
      </c>
      <c r="CX26" s="667">
        <v>7</v>
      </c>
      <c r="CY26" s="657">
        <v>5</v>
      </c>
      <c r="CZ26" s="657">
        <v>2</v>
      </c>
      <c r="DA26" s="606">
        <v>272</v>
      </c>
      <c r="DB26" s="606">
        <v>302</v>
      </c>
      <c r="DC26" s="606">
        <v>100</v>
      </c>
      <c r="DD26" s="606">
        <v>120</v>
      </c>
      <c r="DE26" s="606">
        <v>80</v>
      </c>
      <c r="DF26" s="606">
        <v>94</v>
      </c>
      <c r="DG26" s="431">
        <f t="shared" si="10"/>
        <v>452</v>
      </c>
      <c r="DH26" s="436">
        <f t="shared" si="10"/>
        <v>516</v>
      </c>
      <c r="DI26" s="370" t="s">
        <v>2</v>
      </c>
      <c r="DJ26" s="605">
        <v>1712</v>
      </c>
      <c r="DK26" s="606">
        <v>486</v>
      </c>
      <c r="DL26" s="606">
        <v>152</v>
      </c>
      <c r="DM26" s="431">
        <f t="shared" si="11"/>
        <v>2350</v>
      </c>
      <c r="DN26" s="606">
        <v>1390</v>
      </c>
      <c r="DO26" s="606">
        <v>365</v>
      </c>
      <c r="DP26" s="606">
        <v>117</v>
      </c>
      <c r="DQ26" s="436">
        <f t="shared" si="12"/>
        <v>1872</v>
      </c>
      <c r="DR26" s="370" t="s">
        <v>2</v>
      </c>
      <c r="DS26" s="672">
        <v>8</v>
      </c>
      <c r="DT26" s="618">
        <v>630000</v>
      </c>
      <c r="DU26" s="646"/>
      <c r="DV26" s="646"/>
      <c r="DW26" s="646"/>
      <c r="DX26" s="677">
        <v>1</v>
      </c>
      <c r="DY26" s="600">
        <v>54</v>
      </c>
      <c r="DZ26" s="600">
        <v>1</v>
      </c>
      <c r="EA26" s="600">
        <v>0</v>
      </c>
      <c r="EB26" s="431">
        <f t="shared" si="21"/>
        <v>55</v>
      </c>
      <c r="EC26" s="600">
        <v>27</v>
      </c>
      <c r="ED26" s="600">
        <v>18</v>
      </c>
      <c r="EE26" s="431">
        <f t="shared" si="22"/>
        <v>45</v>
      </c>
      <c r="EF26" s="436">
        <f t="shared" si="23"/>
        <v>100</v>
      </c>
      <c r="EG26" s="370" t="s">
        <v>2</v>
      </c>
      <c r="EH26" s="501">
        <v>1</v>
      </c>
      <c r="EI26" s="502">
        <v>2</v>
      </c>
      <c r="EJ26" s="456">
        <v>7.6</v>
      </c>
      <c r="EK26" s="456">
        <v>4.56</v>
      </c>
      <c r="EL26" s="427">
        <v>21000</v>
      </c>
      <c r="EM26" s="459">
        <v>24500</v>
      </c>
      <c r="EN26" s="459">
        <v>12250</v>
      </c>
      <c r="EO26" s="460">
        <v>18375</v>
      </c>
      <c r="EP26" s="370" t="s">
        <v>2</v>
      </c>
      <c r="EQ26" s="651"/>
      <c r="ER26" s="600">
        <v>190000</v>
      </c>
      <c r="ES26" s="646"/>
      <c r="ET26" s="646"/>
      <c r="EU26" s="646"/>
      <c r="EV26" s="600">
        <v>1</v>
      </c>
      <c r="EW26" s="600">
        <v>54</v>
      </c>
      <c r="EX26" s="600">
        <v>1</v>
      </c>
      <c r="EY26" s="600">
        <v>0</v>
      </c>
      <c r="EZ26" s="16">
        <f t="shared" si="24"/>
        <v>55</v>
      </c>
      <c r="FA26" s="600">
        <v>25</v>
      </c>
      <c r="FB26" s="600">
        <v>20</v>
      </c>
      <c r="FC26" s="16">
        <f t="shared" si="49"/>
        <v>45</v>
      </c>
      <c r="FD26" s="466">
        <f t="shared" si="50"/>
        <v>100</v>
      </c>
      <c r="FE26" s="370" t="s">
        <v>2</v>
      </c>
      <c r="FF26" s="504">
        <v>1</v>
      </c>
      <c r="FG26" s="503">
        <v>2</v>
      </c>
      <c r="FH26" s="470">
        <v>2.4</v>
      </c>
      <c r="FI26" s="470">
        <v>1.62</v>
      </c>
      <c r="FJ26" s="427">
        <v>6100</v>
      </c>
      <c r="FK26" s="427">
        <v>8100</v>
      </c>
      <c r="FL26" s="427">
        <v>4050</v>
      </c>
      <c r="FM26" s="471">
        <v>6075</v>
      </c>
      <c r="FN26" s="370" t="s">
        <v>2</v>
      </c>
      <c r="FO26" s="505"/>
      <c r="FP26" s="447">
        <v>170000</v>
      </c>
      <c r="FQ26" s="479">
        <v>0</v>
      </c>
      <c r="FR26" s="479">
        <v>0</v>
      </c>
      <c r="FS26" s="479">
        <v>0</v>
      </c>
      <c r="FT26" s="503">
        <v>1</v>
      </c>
      <c r="FU26" s="427">
        <v>50</v>
      </c>
      <c r="FV26" s="427">
        <v>1</v>
      </c>
      <c r="FW26" s="427">
        <v>0</v>
      </c>
      <c r="FX26" s="431">
        <f t="shared" si="51"/>
        <v>51</v>
      </c>
      <c r="FY26" s="427">
        <v>28</v>
      </c>
      <c r="FZ26" s="427">
        <v>21</v>
      </c>
      <c r="GA26" s="431">
        <f t="shared" si="52"/>
        <v>49</v>
      </c>
      <c r="GB26" s="436">
        <f t="shared" si="53"/>
        <v>100</v>
      </c>
      <c r="GC26" s="370" t="s">
        <v>2</v>
      </c>
      <c r="GD26" s="668">
        <v>1</v>
      </c>
      <c r="GE26" s="657">
        <v>2</v>
      </c>
      <c r="GF26" s="631">
        <v>2</v>
      </c>
      <c r="GG26" s="631">
        <v>1.67</v>
      </c>
      <c r="GH26" s="600">
        <v>8100</v>
      </c>
      <c r="GI26" s="609">
        <v>7300</v>
      </c>
    </row>
    <row r="27" spans="1:191" s="39" customFormat="1" ht="16.5" customHeight="1">
      <c r="A27" s="370" t="s">
        <v>4</v>
      </c>
      <c r="B27" s="599">
        <v>12711</v>
      </c>
      <c r="C27" s="600">
        <v>33024</v>
      </c>
      <c r="D27" s="600">
        <v>4124</v>
      </c>
      <c r="E27" s="600">
        <v>0</v>
      </c>
      <c r="F27" s="431">
        <f t="shared" si="55"/>
        <v>4124</v>
      </c>
      <c r="G27" s="427">
        <v>0</v>
      </c>
      <c r="H27" s="436">
        <f t="shared" si="56"/>
        <v>4124</v>
      </c>
      <c r="I27" s="370" t="s">
        <v>4</v>
      </c>
      <c r="J27" s="599">
        <v>1119</v>
      </c>
      <c r="K27" s="600">
        <v>6512</v>
      </c>
      <c r="L27" s="600">
        <v>0</v>
      </c>
      <c r="M27" s="600">
        <v>0</v>
      </c>
      <c r="N27" s="431">
        <f t="shared" si="57"/>
        <v>0</v>
      </c>
      <c r="O27" s="436">
        <f t="shared" si="58"/>
        <v>6512</v>
      </c>
      <c r="P27" s="554"/>
      <c r="Q27" s="370" t="s">
        <v>4</v>
      </c>
      <c r="R27" s="601">
        <v>4124</v>
      </c>
      <c r="S27" s="600">
        <v>0</v>
      </c>
      <c r="T27" s="14">
        <f t="shared" si="47"/>
        <v>4124</v>
      </c>
      <c r="U27" s="600">
        <v>0</v>
      </c>
      <c r="V27" s="14">
        <f t="shared" si="48"/>
        <v>4124</v>
      </c>
      <c r="W27" s="600">
        <v>6512</v>
      </c>
      <c r="X27" s="600">
        <v>0</v>
      </c>
      <c r="Y27" s="442">
        <f t="shared" si="3"/>
        <v>6512</v>
      </c>
      <c r="Z27" s="370" t="s">
        <v>4</v>
      </c>
      <c r="AA27" s="602">
        <v>1613</v>
      </c>
      <c r="AB27" s="600">
        <v>0</v>
      </c>
      <c r="AC27" s="431">
        <f t="shared" si="59"/>
        <v>1613</v>
      </c>
      <c r="AD27" s="600">
        <v>0</v>
      </c>
      <c r="AE27" s="431">
        <f t="shared" si="60"/>
        <v>1613</v>
      </c>
      <c r="AF27" s="600">
        <v>1882</v>
      </c>
      <c r="AG27" s="600">
        <v>0</v>
      </c>
      <c r="AH27" s="436">
        <f t="shared" si="61"/>
        <v>1882</v>
      </c>
      <c r="AI27" s="370" t="s">
        <v>4</v>
      </c>
      <c r="AJ27" s="599">
        <v>205772</v>
      </c>
      <c r="AK27" s="600">
        <v>0</v>
      </c>
      <c r="AL27" s="600">
        <v>112319</v>
      </c>
      <c r="AM27" s="600">
        <v>46096</v>
      </c>
      <c r="AN27" s="16">
        <f t="shared" si="4"/>
        <v>364187</v>
      </c>
      <c r="AO27" s="603">
        <v>23</v>
      </c>
      <c r="AP27" s="604">
        <v>8553</v>
      </c>
      <c r="AQ27" s="370" t="s">
        <v>4</v>
      </c>
      <c r="AR27" s="656">
        <v>7</v>
      </c>
      <c r="AS27" s="657">
        <v>5</v>
      </c>
      <c r="AT27" s="657">
        <v>2</v>
      </c>
      <c r="AU27" s="606">
        <v>1207</v>
      </c>
      <c r="AV27" s="606">
        <v>1626</v>
      </c>
      <c r="AW27" s="606">
        <v>694</v>
      </c>
      <c r="AX27" s="606">
        <v>1214</v>
      </c>
      <c r="AY27" s="606">
        <v>541</v>
      </c>
      <c r="AZ27" s="606">
        <v>1005</v>
      </c>
      <c r="BA27" s="431">
        <f t="shared" si="5"/>
        <v>2442</v>
      </c>
      <c r="BB27" s="436">
        <f t="shared" si="5"/>
        <v>3845</v>
      </c>
      <c r="BC27" s="370" t="s">
        <v>4</v>
      </c>
      <c r="BD27" s="605">
        <v>28000</v>
      </c>
      <c r="BE27" s="606">
        <v>14932</v>
      </c>
      <c r="BF27" s="606">
        <v>4945</v>
      </c>
      <c r="BG27" s="431">
        <f t="shared" si="29"/>
        <v>47877</v>
      </c>
      <c r="BH27" s="606">
        <v>13864</v>
      </c>
      <c r="BI27" s="606">
        <v>5455</v>
      </c>
      <c r="BJ27" s="606">
        <v>1717</v>
      </c>
      <c r="BK27" s="436">
        <f t="shared" si="6"/>
        <v>21036</v>
      </c>
      <c r="BL27" s="370" t="s">
        <v>4</v>
      </c>
      <c r="BM27" s="607">
        <v>89121</v>
      </c>
      <c r="BN27" s="606">
        <v>0</v>
      </c>
      <c r="BO27" s="606">
        <v>50224</v>
      </c>
      <c r="BP27" s="606">
        <v>20904</v>
      </c>
      <c r="BQ27" s="431">
        <f t="shared" si="30"/>
        <v>160249</v>
      </c>
      <c r="BR27" s="606">
        <v>59</v>
      </c>
      <c r="BS27" s="608">
        <v>7324</v>
      </c>
      <c r="BT27" s="370" t="s">
        <v>4</v>
      </c>
      <c r="BU27" s="664">
        <v>7</v>
      </c>
      <c r="BV27" s="657">
        <v>5</v>
      </c>
      <c r="BW27" s="657">
        <v>2</v>
      </c>
      <c r="BX27" s="606">
        <v>1207</v>
      </c>
      <c r="BY27" s="606">
        <v>1626</v>
      </c>
      <c r="BZ27" s="606">
        <v>694</v>
      </c>
      <c r="CA27" s="606">
        <v>1214</v>
      </c>
      <c r="CB27" s="606">
        <v>541</v>
      </c>
      <c r="CC27" s="606">
        <v>1005</v>
      </c>
      <c r="CD27" s="431">
        <f t="shared" si="54"/>
        <v>2442</v>
      </c>
      <c r="CE27" s="455">
        <f t="shared" si="54"/>
        <v>3845</v>
      </c>
      <c r="CF27" s="370" t="s">
        <v>4</v>
      </c>
      <c r="CG27" s="607">
        <v>12520</v>
      </c>
      <c r="CH27" s="606">
        <v>6677</v>
      </c>
      <c r="CI27" s="606">
        <v>2211</v>
      </c>
      <c r="CJ27" s="431">
        <f t="shared" si="7"/>
        <v>21408</v>
      </c>
      <c r="CK27" s="606">
        <v>6287</v>
      </c>
      <c r="CL27" s="606">
        <v>2474</v>
      </c>
      <c r="CM27" s="606">
        <v>778</v>
      </c>
      <c r="CN27" s="455">
        <f t="shared" si="8"/>
        <v>9539</v>
      </c>
      <c r="CO27" s="370" t="s">
        <v>4</v>
      </c>
      <c r="CP27" s="599">
        <v>23894</v>
      </c>
      <c r="CQ27" s="600">
        <v>0</v>
      </c>
      <c r="CR27" s="600">
        <v>13999</v>
      </c>
      <c r="CS27" s="600">
        <v>5368</v>
      </c>
      <c r="CT27" s="16">
        <f t="shared" si="9"/>
        <v>43261</v>
      </c>
      <c r="CU27" s="603">
        <v>16</v>
      </c>
      <c r="CV27" s="604">
        <v>1026</v>
      </c>
      <c r="CW27" s="370" t="s">
        <v>4</v>
      </c>
      <c r="CX27" s="667">
        <v>7</v>
      </c>
      <c r="CY27" s="657">
        <v>5</v>
      </c>
      <c r="CZ27" s="657">
        <v>2</v>
      </c>
      <c r="DA27" s="606">
        <v>470</v>
      </c>
      <c r="DB27" s="606">
        <v>520</v>
      </c>
      <c r="DC27" s="606">
        <v>245</v>
      </c>
      <c r="DD27" s="606">
        <v>289</v>
      </c>
      <c r="DE27" s="606">
        <v>216</v>
      </c>
      <c r="DF27" s="606">
        <v>264</v>
      </c>
      <c r="DG27" s="431">
        <f t="shared" si="10"/>
        <v>931</v>
      </c>
      <c r="DH27" s="436">
        <f t="shared" si="10"/>
        <v>1073</v>
      </c>
      <c r="DI27" s="370" t="s">
        <v>4</v>
      </c>
      <c r="DJ27" s="605">
        <v>3858</v>
      </c>
      <c r="DK27" s="606">
        <v>1532</v>
      </c>
      <c r="DL27" s="606">
        <v>560</v>
      </c>
      <c r="DM27" s="431">
        <f t="shared" si="11"/>
        <v>5950</v>
      </c>
      <c r="DN27" s="606">
        <v>1579</v>
      </c>
      <c r="DO27" s="606">
        <v>588</v>
      </c>
      <c r="DP27" s="606">
        <v>207</v>
      </c>
      <c r="DQ27" s="436">
        <f t="shared" si="12"/>
        <v>2374</v>
      </c>
      <c r="DR27" s="370" t="s">
        <v>4</v>
      </c>
      <c r="DS27" s="672">
        <v>8</v>
      </c>
      <c r="DT27" s="618">
        <v>630000</v>
      </c>
      <c r="DU27" s="646"/>
      <c r="DV27" s="646"/>
      <c r="DW27" s="646"/>
      <c r="DX27" s="677">
        <v>2</v>
      </c>
      <c r="DY27" s="600">
        <v>47</v>
      </c>
      <c r="DZ27" s="600">
        <v>0</v>
      </c>
      <c r="EA27" s="600">
        <v>0</v>
      </c>
      <c r="EB27" s="431">
        <f t="shared" si="21"/>
        <v>47</v>
      </c>
      <c r="EC27" s="600">
        <v>37</v>
      </c>
      <c r="ED27" s="600">
        <v>16</v>
      </c>
      <c r="EE27" s="431">
        <f t="shared" si="22"/>
        <v>53</v>
      </c>
      <c r="EF27" s="436">
        <f t="shared" si="23"/>
        <v>100</v>
      </c>
      <c r="EG27" s="370" t="s">
        <v>4</v>
      </c>
      <c r="EH27" s="501">
        <v>1</v>
      </c>
      <c r="EI27" s="502">
        <v>3</v>
      </c>
      <c r="EJ27" s="456">
        <v>6</v>
      </c>
      <c r="EK27" s="456">
        <v>0</v>
      </c>
      <c r="EL27" s="427">
        <v>24600</v>
      </c>
      <c r="EM27" s="459">
        <v>17200</v>
      </c>
      <c r="EN27" s="459">
        <v>8600</v>
      </c>
      <c r="EO27" s="460">
        <v>12900</v>
      </c>
      <c r="EP27" s="370" t="s">
        <v>4</v>
      </c>
      <c r="EQ27" s="651"/>
      <c r="ER27" s="600">
        <v>190000</v>
      </c>
      <c r="ES27" s="646"/>
      <c r="ET27" s="646"/>
      <c r="EU27" s="646"/>
      <c r="EV27" s="600">
        <v>2</v>
      </c>
      <c r="EW27" s="600">
        <v>47</v>
      </c>
      <c r="EX27" s="600">
        <v>0</v>
      </c>
      <c r="EY27" s="600">
        <v>0</v>
      </c>
      <c r="EZ27" s="16">
        <f t="shared" si="24"/>
        <v>47</v>
      </c>
      <c r="FA27" s="600">
        <v>37</v>
      </c>
      <c r="FB27" s="600">
        <v>16</v>
      </c>
      <c r="FC27" s="16">
        <f t="shared" si="49"/>
        <v>53</v>
      </c>
      <c r="FD27" s="466">
        <f t="shared" si="50"/>
        <v>100</v>
      </c>
      <c r="FE27" s="370" t="s">
        <v>4</v>
      </c>
      <c r="FF27" s="504">
        <v>1</v>
      </c>
      <c r="FG27" s="503">
        <v>3</v>
      </c>
      <c r="FH27" s="470">
        <v>2.7</v>
      </c>
      <c r="FI27" s="470">
        <v>0</v>
      </c>
      <c r="FJ27" s="427">
        <v>11000</v>
      </c>
      <c r="FK27" s="427">
        <v>7800</v>
      </c>
      <c r="FL27" s="427">
        <v>3900</v>
      </c>
      <c r="FM27" s="471">
        <v>5850</v>
      </c>
      <c r="FN27" s="370" t="s">
        <v>4</v>
      </c>
      <c r="FO27" s="505"/>
      <c r="FP27" s="447">
        <v>170000</v>
      </c>
      <c r="FQ27" s="479">
        <v>0</v>
      </c>
      <c r="FR27" s="479">
        <v>0</v>
      </c>
      <c r="FS27" s="479">
        <v>0</v>
      </c>
      <c r="FT27" s="503">
        <v>2</v>
      </c>
      <c r="FU27" s="427">
        <v>46</v>
      </c>
      <c r="FV27" s="427">
        <v>0</v>
      </c>
      <c r="FW27" s="427">
        <v>0</v>
      </c>
      <c r="FX27" s="431">
        <f t="shared" si="51"/>
        <v>46</v>
      </c>
      <c r="FY27" s="427">
        <v>39</v>
      </c>
      <c r="FZ27" s="427">
        <v>15</v>
      </c>
      <c r="GA27" s="431">
        <f t="shared" si="52"/>
        <v>54</v>
      </c>
      <c r="GB27" s="436">
        <f t="shared" si="53"/>
        <v>100</v>
      </c>
      <c r="GC27" s="370" t="s">
        <v>4</v>
      </c>
      <c r="GD27" s="668">
        <v>1</v>
      </c>
      <c r="GE27" s="657">
        <v>3</v>
      </c>
      <c r="GF27" s="631">
        <v>2</v>
      </c>
      <c r="GG27" s="631">
        <v>0</v>
      </c>
      <c r="GH27" s="600">
        <v>10600</v>
      </c>
      <c r="GI27" s="609">
        <v>4800</v>
      </c>
    </row>
    <row r="28" spans="1:191" s="39" customFormat="1" ht="16.5" customHeight="1">
      <c r="A28" s="370" t="s">
        <v>5</v>
      </c>
      <c r="B28" s="599">
        <v>10923</v>
      </c>
      <c r="C28" s="600">
        <v>26792</v>
      </c>
      <c r="D28" s="600">
        <v>3079</v>
      </c>
      <c r="E28" s="600">
        <v>0</v>
      </c>
      <c r="F28" s="431">
        <f t="shared" si="55"/>
        <v>3079</v>
      </c>
      <c r="G28" s="427">
        <v>0</v>
      </c>
      <c r="H28" s="436">
        <f t="shared" si="56"/>
        <v>3079</v>
      </c>
      <c r="I28" s="370" t="s">
        <v>5</v>
      </c>
      <c r="J28" s="599">
        <v>801</v>
      </c>
      <c r="K28" s="600">
        <v>4829</v>
      </c>
      <c r="L28" s="600">
        <v>0</v>
      </c>
      <c r="M28" s="600">
        <v>0</v>
      </c>
      <c r="N28" s="431">
        <f t="shared" si="57"/>
        <v>0</v>
      </c>
      <c r="O28" s="436">
        <f t="shared" si="58"/>
        <v>4829</v>
      </c>
      <c r="P28" s="554"/>
      <c r="Q28" s="370" t="s">
        <v>5</v>
      </c>
      <c r="R28" s="601">
        <v>3079</v>
      </c>
      <c r="S28" s="600">
        <v>0</v>
      </c>
      <c r="T28" s="14">
        <f t="shared" si="47"/>
        <v>3079</v>
      </c>
      <c r="U28" s="600">
        <v>0</v>
      </c>
      <c r="V28" s="14">
        <f t="shared" si="48"/>
        <v>3079</v>
      </c>
      <c r="W28" s="600">
        <v>4829</v>
      </c>
      <c r="X28" s="600">
        <v>0</v>
      </c>
      <c r="Y28" s="442">
        <f t="shared" si="3"/>
        <v>4829</v>
      </c>
      <c r="Z28" s="370" t="s">
        <v>5</v>
      </c>
      <c r="AA28" s="602">
        <v>1160</v>
      </c>
      <c r="AB28" s="600">
        <v>0</v>
      </c>
      <c r="AC28" s="431">
        <f t="shared" si="59"/>
        <v>1160</v>
      </c>
      <c r="AD28" s="600">
        <v>0</v>
      </c>
      <c r="AE28" s="431">
        <f t="shared" si="60"/>
        <v>1160</v>
      </c>
      <c r="AF28" s="600">
        <v>1336</v>
      </c>
      <c r="AG28" s="600">
        <v>0</v>
      </c>
      <c r="AH28" s="436">
        <f t="shared" si="61"/>
        <v>1336</v>
      </c>
      <c r="AI28" s="370" t="s">
        <v>5</v>
      </c>
      <c r="AJ28" s="599">
        <v>188395</v>
      </c>
      <c r="AK28" s="600">
        <v>14937</v>
      </c>
      <c r="AL28" s="600">
        <v>81303</v>
      </c>
      <c r="AM28" s="600">
        <v>54028</v>
      </c>
      <c r="AN28" s="16">
        <f t="shared" si="4"/>
        <v>338663</v>
      </c>
      <c r="AO28" s="603">
        <v>38</v>
      </c>
      <c r="AP28" s="604">
        <v>13959</v>
      </c>
      <c r="AQ28" s="370" t="s">
        <v>5</v>
      </c>
      <c r="AR28" s="656">
        <v>7</v>
      </c>
      <c r="AS28" s="657">
        <v>5</v>
      </c>
      <c r="AT28" s="657">
        <v>2</v>
      </c>
      <c r="AU28" s="606">
        <v>824</v>
      </c>
      <c r="AV28" s="606">
        <v>1067</v>
      </c>
      <c r="AW28" s="606">
        <v>544</v>
      </c>
      <c r="AX28" s="606">
        <v>946</v>
      </c>
      <c r="AY28" s="606">
        <v>379</v>
      </c>
      <c r="AZ28" s="606">
        <v>683</v>
      </c>
      <c r="BA28" s="431">
        <f t="shared" si="5"/>
        <v>1747</v>
      </c>
      <c r="BB28" s="436">
        <f t="shared" si="5"/>
        <v>2696</v>
      </c>
      <c r="BC28" s="370" t="s">
        <v>5</v>
      </c>
      <c r="BD28" s="605">
        <v>17477</v>
      </c>
      <c r="BE28" s="606">
        <v>11068</v>
      </c>
      <c r="BF28" s="606">
        <v>3196</v>
      </c>
      <c r="BG28" s="431">
        <f t="shared" si="29"/>
        <v>31741</v>
      </c>
      <c r="BH28" s="606">
        <v>14599</v>
      </c>
      <c r="BI28" s="606">
        <v>6600</v>
      </c>
      <c r="BJ28" s="606">
        <v>1815</v>
      </c>
      <c r="BK28" s="436">
        <f t="shared" si="6"/>
        <v>23014</v>
      </c>
      <c r="BL28" s="370" t="s">
        <v>5</v>
      </c>
      <c r="BM28" s="607">
        <v>52218</v>
      </c>
      <c r="BN28" s="606">
        <v>3319</v>
      </c>
      <c r="BO28" s="606">
        <v>24322</v>
      </c>
      <c r="BP28" s="606">
        <v>14326</v>
      </c>
      <c r="BQ28" s="431">
        <f t="shared" si="30"/>
        <v>94185</v>
      </c>
      <c r="BR28" s="606">
        <v>32</v>
      </c>
      <c r="BS28" s="608">
        <v>3152</v>
      </c>
      <c r="BT28" s="370" t="s">
        <v>5</v>
      </c>
      <c r="BU28" s="664">
        <v>7</v>
      </c>
      <c r="BV28" s="657">
        <v>5</v>
      </c>
      <c r="BW28" s="657">
        <v>2</v>
      </c>
      <c r="BX28" s="606">
        <v>824</v>
      </c>
      <c r="BY28" s="606">
        <v>1067</v>
      </c>
      <c r="BZ28" s="606">
        <v>544</v>
      </c>
      <c r="CA28" s="606">
        <v>946</v>
      </c>
      <c r="CB28" s="606">
        <v>379</v>
      </c>
      <c r="CC28" s="606">
        <v>683</v>
      </c>
      <c r="CD28" s="431">
        <f t="shared" si="54"/>
        <v>1747</v>
      </c>
      <c r="CE28" s="455">
        <f t="shared" si="54"/>
        <v>2696</v>
      </c>
      <c r="CF28" s="370" t="s">
        <v>5</v>
      </c>
      <c r="CG28" s="607">
        <v>5228</v>
      </c>
      <c r="CH28" s="606">
        <v>3311</v>
      </c>
      <c r="CI28" s="606">
        <v>956</v>
      </c>
      <c r="CJ28" s="431">
        <f t="shared" si="7"/>
        <v>9495</v>
      </c>
      <c r="CK28" s="606">
        <v>3871</v>
      </c>
      <c r="CL28" s="606">
        <v>1750</v>
      </c>
      <c r="CM28" s="606">
        <v>481</v>
      </c>
      <c r="CN28" s="455">
        <f t="shared" si="8"/>
        <v>6102</v>
      </c>
      <c r="CO28" s="370" t="s">
        <v>5</v>
      </c>
      <c r="CP28" s="599">
        <v>15815</v>
      </c>
      <c r="CQ28" s="600">
        <v>859</v>
      </c>
      <c r="CR28" s="600">
        <v>8343</v>
      </c>
      <c r="CS28" s="600">
        <v>6285</v>
      </c>
      <c r="CT28" s="16">
        <f t="shared" si="9"/>
        <v>31302</v>
      </c>
      <c r="CU28" s="603">
        <v>13</v>
      </c>
      <c r="CV28" s="604">
        <v>987</v>
      </c>
      <c r="CW28" s="370" t="s">
        <v>5</v>
      </c>
      <c r="CX28" s="667">
        <v>7</v>
      </c>
      <c r="CY28" s="657">
        <v>5</v>
      </c>
      <c r="CZ28" s="657">
        <v>2</v>
      </c>
      <c r="DA28" s="606">
        <v>297</v>
      </c>
      <c r="DB28" s="606">
        <v>321</v>
      </c>
      <c r="DC28" s="606">
        <v>173</v>
      </c>
      <c r="DD28" s="606">
        <v>196</v>
      </c>
      <c r="DE28" s="606">
        <v>128</v>
      </c>
      <c r="DF28" s="606">
        <v>149</v>
      </c>
      <c r="DG28" s="431">
        <f t="shared" si="10"/>
        <v>598</v>
      </c>
      <c r="DH28" s="436">
        <f t="shared" si="10"/>
        <v>666</v>
      </c>
      <c r="DI28" s="370" t="s">
        <v>5</v>
      </c>
      <c r="DJ28" s="605">
        <v>1910</v>
      </c>
      <c r="DK28" s="606">
        <v>833</v>
      </c>
      <c r="DL28" s="606">
        <v>253</v>
      </c>
      <c r="DM28" s="431">
        <f t="shared" si="11"/>
        <v>2996</v>
      </c>
      <c r="DN28" s="606">
        <v>1559</v>
      </c>
      <c r="DO28" s="606">
        <v>649</v>
      </c>
      <c r="DP28" s="606">
        <v>192</v>
      </c>
      <c r="DQ28" s="436">
        <f t="shared" si="12"/>
        <v>2400</v>
      </c>
      <c r="DR28" s="370" t="s">
        <v>5</v>
      </c>
      <c r="DS28" s="672">
        <v>8</v>
      </c>
      <c r="DT28" s="618">
        <v>630000</v>
      </c>
      <c r="DU28" s="646"/>
      <c r="DV28" s="646"/>
      <c r="DW28" s="646"/>
      <c r="DX28" s="677">
        <v>1</v>
      </c>
      <c r="DY28" s="600">
        <v>47</v>
      </c>
      <c r="DZ28" s="600">
        <v>4</v>
      </c>
      <c r="EA28" s="600">
        <v>0</v>
      </c>
      <c r="EB28" s="431">
        <f t="shared" si="21"/>
        <v>51</v>
      </c>
      <c r="EC28" s="600">
        <v>29</v>
      </c>
      <c r="ED28" s="600">
        <v>20</v>
      </c>
      <c r="EE28" s="431">
        <f t="shared" si="22"/>
        <v>49</v>
      </c>
      <c r="EF28" s="436">
        <f t="shared" si="23"/>
        <v>100</v>
      </c>
      <c r="EG28" s="370" t="s">
        <v>5</v>
      </c>
      <c r="EH28" s="501">
        <v>1</v>
      </c>
      <c r="EI28" s="502">
        <v>2</v>
      </c>
      <c r="EJ28" s="456">
        <v>7.3</v>
      </c>
      <c r="EK28" s="456">
        <v>10</v>
      </c>
      <c r="EL28" s="427">
        <v>23400</v>
      </c>
      <c r="EM28" s="459">
        <v>26400</v>
      </c>
      <c r="EN28" s="459">
        <v>13200</v>
      </c>
      <c r="EO28" s="460">
        <v>19800</v>
      </c>
      <c r="EP28" s="370" t="s">
        <v>5</v>
      </c>
      <c r="EQ28" s="651"/>
      <c r="ER28" s="600">
        <v>190000</v>
      </c>
      <c r="ES28" s="646"/>
      <c r="ET28" s="646"/>
      <c r="EU28" s="646"/>
      <c r="EV28" s="600">
        <v>1</v>
      </c>
      <c r="EW28" s="600">
        <v>47</v>
      </c>
      <c r="EX28" s="600">
        <v>3</v>
      </c>
      <c r="EY28" s="600">
        <v>0</v>
      </c>
      <c r="EZ28" s="16">
        <f t="shared" si="24"/>
        <v>50</v>
      </c>
      <c r="FA28" s="600">
        <v>31</v>
      </c>
      <c r="FB28" s="600">
        <v>19</v>
      </c>
      <c r="FC28" s="16">
        <f t="shared" si="49"/>
        <v>50</v>
      </c>
      <c r="FD28" s="466">
        <f t="shared" si="50"/>
        <v>100</v>
      </c>
      <c r="FE28" s="370" t="s">
        <v>5</v>
      </c>
      <c r="FF28" s="504">
        <v>1</v>
      </c>
      <c r="FG28" s="503">
        <v>2</v>
      </c>
      <c r="FH28" s="470">
        <v>2</v>
      </c>
      <c r="FI28" s="470">
        <v>2.2</v>
      </c>
      <c r="FJ28" s="427">
        <v>7000</v>
      </c>
      <c r="FK28" s="427">
        <v>7000</v>
      </c>
      <c r="FL28" s="427">
        <v>3500</v>
      </c>
      <c r="FM28" s="471">
        <v>5250</v>
      </c>
      <c r="FN28" s="370" t="s">
        <v>5</v>
      </c>
      <c r="FO28" s="505"/>
      <c r="FP28" s="447">
        <v>170000</v>
      </c>
      <c r="FQ28" s="479">
        <v>0</v>
      </c>
      <c r="FR28" s="479">
        <v>0</v>
      </c>
      <c r="FS28" s="479">
        <v>0</v>
      </c>
      <c r="FT28" s="503">
        <v>1</v>
      </c>
      <c r="FU28" s="427">
        <v>43</v>
      </c>
      <c r="FV28" s="427">
        <v>2</v>
      </c>
      <c r="FW28" s="427">
        <v>0</v>
      </c>
      <c r="FX28" s="431">
        <f t="shared" si="51"/>
        <v>45</v>
      </c>
      <c r="FY28" s="427">
        <v>31</v>
      </c>
      <c r="FZ28" s="427">
        <v>24</v>
      </c>
      <c r="GA28" s="431">
        <f t="shared" si="52"/>
        <v>55</v>
      </c>
      <c r="GB28" s="436">
        <f t="shared" si="53"/>
        <v>100</v>
      </c>
      <c r="GC28" s="370" t="s">
        <v>5</v>
      </c>
      <c r="GD28" s="668">
        <v>1</v>
      </c>
      <c r="GE28" s="657">
        <v>2</v>
      </c>
      <c r="GF28" s="631">
        <v>1.9</v>
      </c>
      <c r="GG28" s="631">
        <v>2.9</v>
      </c>
      <c r="GH28" s="600">
        <v>8500</v>
      </c>
      <c r="GI28" s="609">
        <v>7500</v>
      </c>
    </row>
    <row r="29" spans="1:191" s="39" customFormat="1" ht="16.5" customHeight="1">
      <c r="A29" s="370" t="s">
        <v>48</v>
      </c>
      <c r="B29" s="599">
        <v>2251</v>
      </c>
      <c r="C29" s="600">
        <v>5163</v>
      </c>
      <c r="D29" s="600">
        <v>704</v>
      </c>
      <c r="E29" s="600">
        <v>0</v>
      </c>
      <c r="F29" s="431">
        <f t="shared" si="55"/>
        <v>704</v>
      </c>
      <c r="G29" s="427">
        <v>0</v>
      </c>
      <c r="H29" s="436">
        <f t="shared" si="56"/>
        <v>704</v>
      </c>
      <c r="I29" s="370" t="s">
        <v>48</v>
      </c>
      <c r="J29" s="599">
        <v>204</v>
      </c>
      <c r="K29" s="600">
        <v>1050</v>
      </c>
      <c r="L29" s="600">
        <v>0</v>
      </c>
      <c r="M29" s="600">
        <v>0</v>
      </c>
      <c r="N29" s="431">
        <f t="shared" si="57"/>
        <v>0</v>
      </c>
      <c r="O29" s="436">
        <f t="shared" si="58"/>
        <v>1050</v>
      </c>
      <c r="P29" s="554"/>
      <c r="Q29" s="370" t="s">
        <v>48</v>
      </c>
      <c r="R29" s="601">
        <v>704</v>
      </c>
      <c r="S29" s="600">
        <v>0</v>
      </c>
      <c r="T29" s="14">
        <f t="shared" si="47"/>
        <v>704</v>
      </c>
      <c r="U29" s="600">
        <v>0</v>
      </c>
      <c r="V29" s="14">
        <f t="shared" si="48"/>
        <v>704</v>
      </c>
      <c r="W29" s="600">
        <v>1050</v>
      </c>
      <c r="X29" s="600">
        <v>0</v>
      </c>
      <c r="Y29" s="442">
        <f t="shared" si="3"/>
        <v>1050</v>
      </c>
      <c r="Z29" s="370" t="s">
        <v>48</v>
      </c>
      <c r="AA29" s="602">
        <v>247</v>
      </c>
      <c r="AB29" s="600">
        <v>0</v>
      </c>
      <c r="AC29" s="431">
        <f t="shared" si="59"/>
        <v>247</v>
      </c>
      <c r="AD29" s="600">
        <v>0</v>
      </c>
      <c r="AE29" s="431">
        <f t="shared" si="60"/>
        <v>247</v>
      </c>
      <c r="AF29" s="600">
        <v>283</v>
      </c>
      <c r="AG29" s="600">
        <v>0</v>
      </c>
      <c r="AH29" s="436">
        <f t="shared" si="61"/>
        <v>283</v>
      </c>
      <c r="AI29" s="370" t="s">
        <v>48</v>
      </c>
      <c r="AJ29" s="599">
        <v>34891</v>
      </c>
      <c r="AK29" s="600">
        <v>5562</v>
      </c>
      <c r="AL29" s="600">
        <v>13253</v>
      </c>
      <c r="AM29" s="600">
        <v>8647</v>
      </c>
      <c r="AN29" s="16">
        <f t="shared" si="4"/>
        <v>62353</v>
      </c>
      <c r="AO29" s="603">
        <v>6</v>
      </c>
      <c r="AP29" s="604">
        <v>1181</v>
      </c>
      <c r="AQ29" s="370" t="s">
        <v>48</v>
      </c>
      <c r="AR29" s="656">
        <v>7</v>
      </c>
      <c r="AS29" s="657">
        <v>5</v>
      </c>
      <c r="AT29" s="657">
        <v>2</v>
      </c>
      <c r="AU29" s="606">
        <v>230</v>
      </c>
      <c r="AV29" s="606">
        <v>289</v>
      </c>
      <c r="AW29" s="606">
        <v>131</v>
      </c>
      <c r="AX29" s="606">
        <v>214</v>
      </c>
      <c r="AY29" s="606">
        <v>82</v>
      </c>
      <c r="AZ29" s="606">
        <v>141</v>
      </c>
      <c r="BA29" s="431">
        <f t="shared" si="5"/>
        <v>443</v>
      </c>
      <c r="BB29" s="436">
        <f t="shared" si="5"/>
        <v>644</v>
      </c>
      <c r="BC29" s="370" t="s">
        <v>48</v>
      </c>
      <c r="BD29" s="605">
        <v>3844</v>
      </c>
      <c r="BE29" s="606">
        <v>2053</v>
      </c>
      <c r="BF29" s="606">
        <v>536</v>
      </c>
      <c r="BG29" s="431">
        <f t="shared" si="29"/>
        <v>6433</v>
      </c>
      <c r="BH29" s="606">
        <v>3052</v>
      </c>
      <c r="BI29" s="606">
        <v>1170</v>
      </c>
      <c r="BJ29" s="606">
        <v>311</v>
      </c>
      <c r="BK29" s="436">
        <f t="shared" si="6"/>
        <v>4533</v>
      </c>
      <c r="BL29" s="370" t="s">
        <v>48</v>
      </c>
      <c r="BM29" s="607">
        <v>10889</v>
      </c>
      <c r="BN29" s="606">
        <v>1686</v>
      </c>
      <c r="BO29" s="606">
        <v>4883</v>
      </c>
      <c r="BP29" s="606">
        <v>3026</v>
      </c>
      <c r="BQ29" s="431">
        <f t="shared" si="30"/>
        <v>20484</v>
      </c>
      <c r="BR29" s="606">
        <v>7</v>
      </c>
      <c r="BS29" s="608">
        <v>450</v>
      </c>
      <c r="BT29" s="370" t="s">
        <v>48</v>
      </c>
      <c r="BU29" s="664">
        <v>7</v>
      </c>
      <c r="BV29" s="657">
        <v>5</v>
      </c>
      <c r="BW29" s="657">
        <v>2</v>
      </c>
      <c r="BX29" s="606">
        <v>230</v>
      </c>
      <c r="BY29" s="606">
        <v>289</v>
      </c>
      <c r="BZ29" s="606">
        <v>131</v>
      </c>
      <c r="CA29" s="606">
        <v>214</v>
      </c>
      <c r="CB29" s="606">
        <v>82</v>
      </c>
      <c r="CC29" s="606">
        <v>141</v>
      </c>
      <c r="CD29" s="431">
        <f t="shared" si="54"/>
        <v>443</v>
      </c>
      <c r="CE29" s="455">
        <f t="shared" si="54"/>
        <v>644</v>
      </c>
      <c r="CF29" s="370" t="s">
        <v>48</v>
      </c>
      <c r="CG29" s="607">
        <v>1416</v>
      </c>
      <c r="CH29" s="606">
        <v>749</v>
      </c>
      <c r="CI29" s="606">
        <v>197</v>
      </c>
      <c r="CJ29" s="431">
        <f t="shared" si="7"/>
        <v>2362</v>
      </c>
      <c r="CK29" s="606">
        <v>1068</v>
      </c>
      <c r="CL29" s="606">
        <v>410</v>
      </c>
      <c r="CM29" s="606">
        <v>109</v>
      </c>
      <c r="CN29" s="455">
        <f t="shared" si="8"/>
        <v>1587</v>
      </c>
      <c r="CO29" s="370" t="s">
        <v>48</v>
      </c>
      <c r="CP29" s="599">
        <v>3127</v>
      </c>
      <c r="CQ29" s="600">
        <v>320</v>
      </c>
      <c r="CR29" s="600">
        <v>1132</v>
      </c>
      <c r="CS29" s="600">
        <v>1146</v>
      </c>
      <c r="CT29" s="16">
        <f t="shared" si="9"/>
        <v>5725</v>
      </c>
      <c r="CU29" s="603">
        <v>2</v>
      </c>
      <c r="CV29" s="604">
        <v>108</v>
      </c>
      <c r="CW29" s="370" t="s">
        <v>48</v>
      </c>
      <c r="CX29" s="668">
        <v>7</v>
      </c>
      <c r="CY29" s="657">
        <v>5</v>
      </c>
      <c r="CZ29" s="657">
        <v>2</v>
      </c>
      <c r="DA29" s="606">
        <v>75</v>
      </c>
      <c r="DB29" s="606">
        <v>81</v>
      </c>
      <c r="DC29" s="606">
        <v>50</v>
      </c>
      <c r="DD29" s="606">
        <v>56</v>
      </c>
      <c r="DE29" s="606">
        <v>24</v>
      </c>
      <c r="DF29" s="606">
        <v>28</v>
      </c>
      <c r="DG29" s="431">
        <f t="shared" si="10"/>
        <v>149</v>
      </c>
      <c r="DH29" s="436">
        <f t="shared" si="10"/>
        <v>165</v>
      </c>
      <c r="DI29" s="370" t="s">
        <v>48</v>
      </c>
      <c r="DJ29" s="605">
        <v>340</v>
      </c>
      <c r="DK29" s="606">
        <v>168</v>
      </c>
      <c r="DL29" s="606">
        <v>34</v>
      </c>
      <c r="DM29" s="431">
        <f t="shared" si="11"/>
        <v>542</v>
      </c>
      <c r="DN29" s="606">
        <v>368</v>
      </c>
      <c r="DO29" s="606">
        <v>175</v>
      </c>
      <c r="DP29" s="606">
        <v>34</v>
      </c>
      <c r="DQ29" s="436">
        <f t="shared" si="12"/>
        <v>577</v>
      </c>
      <c r="DR29" s="370" t="s">
        <v>48</v>
      </c>
      <c r="DS29" s="672">
        <v>8</v>
      </c>
      <c r="DT29" s="618">
        <v>630000</v>
      </c>
      <c r="DU29" s="646"/>
      <c r="DV29" s="646"/>
      <c r="DW29" s="646"/>
      <c r="DX29" s="677">
        <v>1</v>
      </c>
      <c r="DY29" s="600">
        <v>47</v>
      </c>
      <c r="DZ29" s="600">
        <v>8</v>
      </c>
      <c r="EA29" s="600">
        <v>0</v>
      </c>
      <c r="EB29" s="431">
        <f t="shared" si="21"/>
        <v>55</v>
      </c>
      <c r="EC29" s="600">
        <v>27</v>
      </c>
      <c r="ED29" s="600">
        <v>18</v>
      </c>
      <c r="EE29" s="431">
        <f t="shared" si="22"/>
        <v>45</v>
      </c>
      <c r="EF29" s="436">
        <f t="shared" si="23"/>
        <v>100</v>
      </c>
      <c r="EG29" s="370" t="s">
        <v>48</v>
      </c>
      <c r="EH29" s="501">
        <v>1</v>
      </c>
      <c r="EI29" s="502">
        <v>2</v>
      </c>
      <c r="EJ29" s="456">
        <v>7</v>
      </c>
      <c r="EK29" s="456">
        <v>28</v>
      </c>
      <c r="EL29" s="427">
        <v>19000</v>
      </c>
      <c r="EM29" s="459">
        <v>20000</v>
      </c>
      <c r="EN29" s="459">
        <v>10000</v>
      </c>
      <c r="EO29" s="460">
        <v>15000</v>
      </c>
      <c r="EP29" s="370" t="s">
        <v>48</v>
      </c>
      <c r="EQ29" s="651"/>
      <c r="ER29" s="600">
        <v>190000</v>
      </c>
      <c r="ES29" s="646"/>
      <c r="ET29" s="646"/>
      <c r="EU29" s="646"/>
      <c r="EV29" s="600">
        <v>1</v>
      </c>
      <c r="EW29" s="600">
        <v>44</v>
      </c>
      <c r="EX29" s="600">
        <v>7</v>
      </c>
      <c r="EY29" s="600">
        <v>0</v>
      </c>
      <c r="EZ29" s="16">
        <f t="shared" si="24"/>
        <v>51</v>
      </c>
      <c r="FA29" s="600">
        <v>30</v>
      </c>
      <c r="FB29" s="600">
        <v>19</v>
      </c>
      <c r="FC29" s="16">
        <f t="shared" si="49"/>
        <v>49</v>
      </c>
      <c r="FD29" s="466">
        <f t="shared" si="50"/>
        <v>100</v>
      </c>
      <c r="FE29" s="370" t="s">
        <v>48</v>
      </c>
      <c r="FF29" s="504">
        <v>1</v>
      </c>
      <c r="FG29" s="503">
        <v>2</v>
      </c>
      <c r="FH29" s="470">
        <v>2.2</v>
      </c>
      <c r="FI29" s="470">
        <v>8.5</v>
      </c>
      <c r="FJ29" s="427">
        <v>7000</v>
      </c>
      <c r="FK29" s="427">
        <v>7000</v>
      </c>
      <c r="FL29" s="427">
        <v>3500</v>
      </c>
      <c r="FM29" s="471">
        <v>5250</v>
      </c>
      <c r="FN29" s="370" t="s">
        <v>48</v>
      </c>
      <c r="FO29" s="505"/>
      <c r="FP29" s="447">
        <v>170000</v>
      </c>
      <c r="FQ29" s="479">
        <v>0</v>
      </c>
      <c r="FR29" s="479">
        <v>0</v>
      </c>
      <c r="FS29" s="479">
        <v>0</v>
      </c>
      <c r="FT29" s="503">
        <v>1</v>
      </c>
      <c r="FU29" s="427">
        <v>46</v>
      </c>
      <c r="FV29" s="427">
        <v>5</v>
      </c>
      <c r="FW29" s="427">
        <v>0</v>
      </c>
      <c r="FX29" s="431">
        <f t="shared" si="51"/>
        <v>51</v>
      </c>
      <c r="FY29" s="427">
        <v>24</v>
      </c>
      <c r="FZ29" s="427">
        <v>25</v>
      </c>
      <c r="GA29" s="431">
        <f t="shared" si="52"/>
        <v>49</v>
      </c>
      <c r="GB29" s="436">
        <f t="shared" si="53"/>
        <v>100</v>
      </c>
      <c r="GC29" s="370" t="s">
        <v>48</v>
      </c>
      <c r="GD29" s="668">
        <v>1</v>
      </c>
      <c r="GE29" s="657">
        <v>2</v>
      </c>
      <c r="GF29" s="631">
        <v>1.8</v>
      </c>
      <c r="GG29" s="631">
        <v>8.4</v>
      </c>
      <c r="GH29" s="600">
        <v>6000</v>
      </c>
      <c r="GI29" s="609">
        <v>7000</v>
      </c>
    </row>
    <row r="30" spans="1:191" s="39" customFormat="1" ht="16.5" customHeight="1">
      <c r="A30" s="370" t="s">
        <v>414</v>
      </c>
      <c r="B30" s="599">
        <v>6184</v>
      </c>
      <c r="C30" s="600">
        <v>15268</v>
      </c>
      <c r="D30" s="600">
        <v>1802</v>
      </c>
      <c r="E30" s="600">
        <v>0</v>
      </c>
      <c r="F30" s="431">
        <f t="shared" si="55"/>
        <v>1802</v>
      </c>
      <c r="G30" s="427">
        <v>1</v>
      </c>
      <c r="H30" s="436">
        <f t="shared" si="56"/>
        <v>1803</v>
      </c>
      <c r="I30" s="370" t="s">
        <v>414</v>
      </c>
      <c r="J30" s="599">
        <v>478</v>
      </c>
      <c r="K30" s="600">
        <v>2770</v>
      </c>
      <c r="L30" s="600">
        <v>1</v>
      </c>
      <c r="M30" s="600">
        <v>0</v>
      </c>
      <c r="N30" s="431">
        <f t="shared" si="57"/>
        <v>1</v>
      </c>
      <c r="O30" s="436">
        <f t="shared" si="58"/>
        <v>2771</v>
      </c>
      <c r="P30" s="554"/>
      <c r="Q30" s="370" t="s">
        <v>414</v>
      </c>
      <c r="R30" s="601">
        <v>1802</v>
      </c>
      <c r="S30" s="600">
        <v>0</v>
      </c>
      <c r="T30" s="14">
        <f t="shared" si="47"/>
        <v>1802</v>
      </c>
      <c r="U30" s="600">
        <v>1</v>
      </c>
      <c r="V30" s="14">
        <f t="shared" si="48"/>
        <v>1803</v>
      </c>
      <c r="W30" s="600">
        <v>2770</v>
      </c>
      <c r="X30" s="600">
        <v>1</v>
      </c>
      <c r="Y30" s="442">
        <f t="shared" si="3"/>
        <v>2771</v>
      </c>
      <c r="Z30" s="370" t="s">
        <v>414</v>
      </c>
      <c r="AA30" s="602">
        <v>707</v>
      </c>
      <c r="AB30" s="600">
        <v>0</v>
      </c>
      <c r="AC30" s="431">
        <f t="shared" si="59"/>
        <v>707</v>
      </c>
      <c r="AD30" s="600">
        <v>0</v>
      </c>
      <c r="AE30" s="431">
        <f t="shared" si="60"/>
        <v>707</v>
      </c>
      <c r="AF30" s="600">
        <v>810</v>
      </c>
      <c r="AG30" s="600">
        <v>0</v>
      </c>
      <c r="AH30" s="436">
        <f t="shared" si="61"/>
        <v>810</v>
      </c>
      <c r="AI30" s="370" t="s">
        <v>414</v>
      </c>
      <c r="AJ30" s="599">
        <v>92322</v>
      </c>
      <c r="AK30" s="600">
        <v>0</v>
      </c>
      <c r="AL30" s="600">
        <v>35638</v>
      </c>
      <c r="AM30" s="600">
        <v>24832</v>
      </c>
      <c r="AN30" s="16">
        <f t="shared" si="4"/>
        <v>152792</v>
      </c>
      <c r="AO30" s="603">
        <v>8</v>
      </c>
      <c r="AP30" s="604">
        <v>2847</v>
      </c>
      <c r="AQ30" s="370" t="s">
        <v>414</v>
      </c>
      <c r="AR30" s="656">
        <v>7</v>
      </c>
      <c r="AS30" s="657">
        <v>5</v>
      </c>
      <c r="AT30" s="657">
        <v>2</v>
      </c>
      <c r="AU30" s="606">
        <v>622</v>
      </c>
      <c r="AV30" s="606">
        <v>792</v>
      </c>
      <c r="AW30" s="606">
        <v>294</v>
      </c>
      <c r="AX30" s="606">
        <v>520</v>
      </c>
      <c r="AY30" s="606">
        <v>219</v>
      </c>
      <c r="AZ30" s="606">
        <v>392</v>
      </c>
      <c r="BA30" s="431">
        <f t="shared" si="5"/>
        <v>1135</v>
      </c>
      <c r="BB30" s="436">
        <f t="shared" si="5"/>
        <v>1704</v>
      </c>
      <c r="BC30" s="370" t="s">
        <v>414</v>
      </c>
      <c r="BD30" s="605">
        <v>10533</v>
      </c>
      <c r="BE30" s="606">
        <v>4940</v>
      </c>
      <c r="BF30" s="606">
        <v>1489</v>
      </c>
      <c r="BG30" s="431">
        <f t="shared" si="29"/>
        <v>16962</v>
      </c>
      <c r="BH30" s="606">
        <v>9124</v>
      </c>
      <c r="BI30" s="606">
        <v>3025</v>
      </c>
      <c r="BJ30" s="606">
        <v>907</v>
      </c>
      <c r="BK30" s="436">
        <f t="shared" si="6"/>
        <v>13056</v>
      </c>
      <c r="BL30" s="370" t="s">
        <v>414</v>
      </c>
      <c r="BM30" s="607">
        <v>24714</v>
      </c>
      <c r="BN30" s="606">
        <v>0</v>
      </c>
      <c r="BO30" s="606">
        <v>13129</v>
      </c>
      <c r="BP30" s="606">
        <v>6773</v>
      </c>
      <c r="BQ30" s="431">
        <f t="shared" si="30"/>
        <v>44616</v>
      </c>
      <c r="BR30" s="606">
        <v>7</v>
      </c>
      <c r="BS30" s="608">
        <v>663</v>
      </c>
      <c r="BT30" s="370" t="s">
        <v>414</v>
      </c>
      <c r="BU30" s="664">
        <v>7</v>
      </c>
      <c r="BV30" s="657">
        <v>5</v>
      </c>
      <c r="BW30" s="657">
        <v>2</v>
      </c>
      <c r="BX30" s="606">
        <v>622</v>
      </c>
      <c r="BY30" s="606">
        <v>792</v>
      </c>
      <c r="BZ30" s="606">
        <v>294</v>
      </c>
      <c r="CA30" s="606">
        <v>520</v>
      </c>
      <c r="CB30" s="606">
        <v>219</v>
      </c>
      <c r="CC30" s="606">
        <v>392</v>
      </c>
      <c r="CD30" s="431">
        <f t="shared" si="54"/>
        <v>1135</v>
      </c>
      <c r="CE30" s="455">
        <f t="shared" si="54"/>
        <v>1704</v>
      </c>
      <c r="CF30" s="370" t="s">
        <v>414</v>
      </c>
      <c r="CG30" s="607">
        <v>3880</v>
      </c>
      <c r="CH30" s="606">
        <v>1820</v>
      </c>
      <c r="CI30" s="606">
        <v>548</v>
      </c>
      <c r="CJ30" s="431">
        <f t="shared" si="7"/>
        <v>6248</v>
      </c>
      <c r="CK30" s="606">
        <v>2487</v>
      </c>
      <c r="CL30" s="606">
        <v>824</v>
      </c>
      <c r="CM30" s="606">
        <v>247</v>
      </c>
      <c r="CN30" s="455">
        <f t="shared" si="8"/>
        <v>3558</v>
      </c>
      <c r="CO30" s="370" t="s">
        <v>414</v>
      </c>
      <c r="CP30" s="599">
        <v>8749</v>
      </c>
      <c r="CQ30" s="600">
        <v>0</v>
      </c>
      <c r="CR30" s="600">
        <v>2689</v>
      </c>
      <c r="CS30" s="600">
        <v>2305</v>
      </c>
      <c r="CT30" s="16">
        <f t="shared" si="9"/>
        <v>13743</v>
      </c>
      <c r="CU30" s="603">
        <v>2</v>
      </c>
      <c r="CV30" s="604">
        <v>120</v>
      </c>
      <c r="CW30" s="370" t="s">
        <v>414</v>
      </c>
      <c r="CX30" s="668">
        <v>7</v>
      </c>
      <c r="CY30" s="657">
        <v>5</v>
      </c>
      <c r="CZ30" s="657">
        <v>2</v>
      </c>
      <c r="DA30" s="606">
        <v>248</v>
      </c>
      <c r="DB30" s="606">
        <v>261</v>
      </c>
      <c r="DC30" s="606">
        <v>100</v>
      </c>
      <c r="DD30" s="606">
        <v>123</v>
      </c>
      <c r="DE30" s="606">
        <v>87</v>
      </c>
      <c r="DF30" s="606">
        <v>110</v>
      </c>
      <c r="DG30" s="431">
        <f t="shared" si="10"/>
        <v>435</v>
      </c>
      <c r="DH30" s="436">
        <f t="shared" si="10"/>
        <v>494</v>
      </c>
      <c r="DI30" s="370" t="s">
        <v>414</v>
      </c>
      <c r="DJ30" s="605">
        <v>913</v>
      </c>
      <c r="DK30" s="606">
        <v>307</v>
      </c>
      <c r="DL30" s="606">
        <v>110</v>
      </c>
      <c r="DM30" s="431">
        <f t="shared" si="11"/>
        <v>1330</v>
      </c>
      <c r="DN30" s="606">
        <v>868</v>
      </c>
      <c r="DO30" s="606">
        <v>250</v>
      </c>
      <c r="DP30" s="606">
        <v>87</v>
      </c>
      <c r="DQ30" s="436">
        <f t="shared" si="12"/>
        <v>1205</v>
      </c>
      <c r="DR30" s="370" t="s">
        <v>414</v>
      </c>
      <c r="DS30" s="672">
        <v>6</v>
      </c>
      <c r="DT30" s="618">
        <v>630000</v>
      </c>
      <c r="DU30" s="646"/>
      <c r="DV30" s="646"/>
      <c r="DW30" s="646"/>
      <c r="DX30" s="677">
        <v>2</v>
      </c>
      <c r="DY30" s="600">
        <v>50</v>
      </c>
      <c r="DZ30" s="600">
        <v>0</v>
      </c>
      <c r="EA30" s="600">
        <v>0</v>
      </c>
      <c r="EB30" s="431">
        <f t="shared" si="21"/>
        <v>50</v>
      </c>
      <c r="EC30" s="600">
        <v>29</v>
      </c>
      <c r="ED30" s="600">
        <v>21</v>
      </c>
      <c r="EE30" s="431">
        <f t="shared" si="22"/>
        <v>50</v>
      </c>
      <c r="EF30" s="436">
        <f t="shared" si="23"/>
        <v>100</v>
      </c>
      <c r="EG30" s="370" t="s">
        <v>414</v>
      </c>
      <c r="EH30" s="501">
        <v>1</v>
      </c>
      <c r="EI30" s="502">
        <v>3</v>
      </c>
      <c r="EJ30" s="456">
        <v>7.5</v>
      </c>
      <c r="EK30" s="456">
        <v>0</v>
      </c>
      <c r="EL30" s="427">
        <v>19000</v>
      </c>
      <c r="EM30" s="459">
        <v>22000</v>
      </c>
      <c r="EN30" s="459">
        <v>11000</v>
      </c>
      <c r="EO30" s="460">
        <v>16500</v>
      </c>
      <c r="EP30" s="370" t="s">
        <v>414</v>
      </c>
      <c r="EQ30" s="651"/>
      <c r="ER30" s="600">
        <v>190000</v>
      </c>
      <c r="ES30" s="646"/>
      <c r="ET30" s="646"/>
      <c r="EU30" s="646"/>
      <c r="EV30" s="600">
        <v>2</v>
      </c>
      <c r="EW30" s="600">
        <v>45</v>
      </c>
      <c r="EX30" s="600">
        <v>0</v>
      </c>
      <c r="EY30" s="600">
        <v>0</v>
      </c>
      <c r="EZ30" s="16">
        <f t="shared" si="24"/>
        <v>45</v>
      </c>
      <c r="FA30" s="600">
        <v>36</v>
      </c>
      <c r="FB30" s="600">
        <v>19</v>
      </c>
      <c r="FC30" s="16">
        <f t="shared" si="49"/>
        <v>55</v>
      </c>
      <c r="FD30" s="466">
        <f t="shared" si="50"/>
        <v>100</v>
      </c>
      <c r="FE30" s="370" t="s">
        <v>414</v>
      </c>
      <c r="FF30" s="504">
        <v>1</v>
      </c>
      <c r="FG30" s="503">
        <v>3</v>
      </c>
      <c r="FH30" s="470">
        <v>2</v>
      </c>
      <c r="FI30" s="470">
        <v>0</v>
      </c>
      <c r="FJ30" s="427">
        <v>7000</v>
      </c>
      <c r="FK30" s="427">
        <v>6000</v>
      </c>
      <c r="FL30" s="427">
        <v>3000</v>
      </c>
      <c r="FM30" s="471">
        <v>4500</v>
      </c>
      <c r="FN30" s="370" t="s">
        <v>414</v>
      </c>
      <c r="FO30" s="505"/>
      <c r="FP30" s="447">
        <v>170000</v>
      </c>
      <c r="FQ30" s="479">
        <v>0</v>
      </c>
      <c r="FR30" s="479">
        <v>0</v>
      </c>
      <c r="FS30" s="479">
        <v>0</v>
      </c>
      <c r="FT30" s="503">
        <v>2</v>
      </c>
      <c r="FU30" s="427">
        <v>53</v>
      </c>
      <c r="FV30" s="427">
        <v>0</v>
      </c>
      <c r="FW30" s="427">
        <v>0</v>
      </c>
      <c r="FX30" s="431">
        <f t="shared" si="51"/>
        <v>53</v>
      </c>
      <c r="FY30" s="427">
        <v>25</v>
      </c>
      <c r="FZ30" s="427">
        <v>22</v>
      </c>
      <c r="GA30" s="431">
        <f t="shared" si="52"/>
        <v>47</v>
      </c>
      <c r="GB30" s="436">
        <f t="shared" si="53"/>
        <v>100</v>
      </c>
      <c r="GC30" s="370" t="s">
        <v>414</v>
      </c>
      <c r="GD30" s="668">
        <v>1</v>
      </c>
      <c r="GE30" s="657">
        <v>3</v>
      </c>
      <c r="GF30" s="631">
        <v>2</v>
      </c>
      <c r="GG30" s="631">
        <v>0</v>
      </c>
      <c r="GH30" s="600">
        <v>5000</v>
      </c>
      <c r="GI30" s="609">
        <v>5000</v>
      </c>
    </row>
    <row r="31" spans="1:191" s="39" customFormat="1" ht="16.5" customHeight="1">
      <c r="A31" s="370" t="s">
        <v>6</v>
      </c>
      <c r="B31" s="599">
        <v>2638</v>
      </c>
      <c r="C31" s="600">
        <v>7149</v>
      </c>
      <c r="D31" s="600">
        <v>1063</v>
      </c>
      <c r="E31" s="600">
        <v>0</v>
      </c>
      <c r="F31" s="431">
        <f t="shared" si="55"/>
        <v>1063</v>
      </c>
      <c r="G31" s="427">
        <v>0</v>
      </c>
      <c r="H31" s="436">
        <f t="shared" si="56"/>
        <v>1063</v>
      </c>
      <c r="I31" s="370" t="s">
        <v>6</v>
      </c>
      <c r="J31" s="599">
        <v>292</v>
      </c>
      <c r="K31" s="600">
        <v>1652</v>
      </c>
      <c r="L31" s="600">
        <v>0</v>
      </c>
      <c r="M31" s="600">
        <v>0</v>
      </c>
      <c r="N31" s="431">
        <f t="shared" si="57"/>
        <v>0</v>
      </c>
      <c r="O31" s="436">
        <f t="shared" si="58"/>
        <v>1652</v>
      </c>
      <c r="P31" s="554"/>
      <c r="Q31" s="370" t="s">
        <v>6</v>
      </c>
      <c r="R31" s="601">
        <v>1063</v>
      </c>
      <c r="S31" s="600">
        <v>0</v>
      </c>
      <c r="T31" s="14">
        <f t="shared" si="47"/>
        <v>1063</v>
      </c>
      <c r="U31" s="600">
        <v>0</v>
      </c>
      <c r="V31" s="14">
        <f t="shared" si="48"/>
        <v>1063</v>
      </c>
      <c r="W31" s="600">
        <v>1652</v>
      </c>
      <c r="X31" s="600">
        <v>0</v>
      </c>
      <c r="Y31" s="442">
        <f t="shared" si="3"/>
        <v>1652</v>
      </c>
      <c r="Z31" s="370" t="s">
        <v>6</v>
      </c>
      <c r="AA31" s="602">
        <v>393</v>
      </c>
      <c r="AB31" s="600">
        <v>0</v>
      </c>
      <c r="AC31" s="431">
        <f t="shared" si="59"/>
        <v>393</v>
      </c>
      <c r="AD31" s="600">
        <v>0</v>
      </c>
      <c r="AE31" s="431">
        <f t="shared" si="60"/>
        <v>393</v>
      </c>
      <c r="AF31" s="600">
        <v>447</v>
      </c>
      <c r="AG31" s="600">
        <v>0</v>
      </c>
      <c r="AH31" s="436">
        <f t="shared" si="61"/>
        <v>447</v>
      </c>
      <c r="AI31" s="370" t="s">
        <v>6</v>
      </c>
      <c r="AJ31" s="599">
        <v>52143</v>
      </c>
      <c r="AK31" s="600">
        <v>7858</v>
      </c>
      <c r="AL31" s="600">
        <v>23644</v>
      </c>
      <c r="AM31" s="600">
        <v>12733</v>
      </c>
      <c r="AN31" s="16">
        <f t="shared" si="4"/>
        <v>96378</v>
      </c>
      <c r="AO31" s="603">
        <v>4</v>
      </c>
      <c r="AP31" s="604">
        <v>2341</v>
      </c>
      <c r="AQ31" s="370" t="s">
        <v>6</v>
      </c>
      <c r="AR31" s="656">
        <v>7</v>
      </c>
      <c r="AS31" s="657">
        <v>5</v>
      </c>
      <c r="AT31" s="657">
        <v>2</v>
      </c>
      <c r="AU31" s="606">
        <v>289</v>
      </c>
      <c r="AV31" s="606">
        <v>376</v>
      </c>
      <c r="AW31" s="606">
        <v>185</v>
      </c>
      <c r="AX31" s="606">
        <v>318</v>
      </c>
      <c r="AY31" s="606">
        <v>130</v>
      </c>
      <c r="AZ31" s="606">
        <v>238</v>
      </c>
      <c r="BA31" s="431">
        <f t="shared" si="5"/>
        <v>604</v>
      </c>
      <c r="BB31" s="436">
        <f t="shared" si="5"/>
        <v>932</v>
      </c>
      <c r="BC31" s="370" t="s">
        <v>6</v>
      </c>
      <c r="BD31" s="605">
        <v>5264</v>
      </c>
      <c r="BE31" s="606">
        <v>3180</v>
      </c>
      <c r="BF31" s="606">
        <v>952</v>
      </c>
      <c r="BG31" s="431">
        <f t="shared" si="29"/>
        <v>9396</v>
      </c>
      <c r="BH31" s="606">
        <v>3424</v>
      </c>
      <c r="BI31" s="606">
        <v>1537</v>
      </c>
      <c r="BJ31" s="606">
        <v>437</v>
      </c>
      <c r="BK31" s="436">
        <f t="shared" si="6"/>
        <v>5398</v>
      </c>
      <c r="BL31" s="370" t="s">
        <v>6</v>
      </c>
      <c r="BM31" s="607">
        <v>20482</v>
      </c>
      <c r="BN31" s="606">
        <v>4089</v>
      </c>
      <c r="BO31" s="606">
        <v>9458</v>
      </c>
      <c r="BP31" s="606">
        <v>4952</v>
      </c>
      <c r="BQ31" s="431">
        <f t="shared" si="30"/>
        <v>38981</v>
      </c>
      <c r="BR31" s="606">
        <v>9</v>
      </c>
      <c r="BS31" s="608">
        <v>1339</v>
      </c>
      <c r="BT31" s="370" t="s">
        <v>6</v>
      </c>
      <c r="BU31" s="664">
        <v>7</v>
      </c>
      <c r="BV31" s="657">
        <v>5</v>
      </c>
      <c r="BW31" s="657">
        <v>2</v>
      </c>
      <c r="BX31" s="606">
        <v>289</v>
      </c>
      <c r="BY31" s="606">
        <v>376</v>
      </c>
      <c r="BZ31" s="606">
        <v>185</v>
      </c>
      <c r="CA31" s="606">
        <v>318</v>
      </c>
      <c r="CB31" s="606">
        <v>130</v>
      </c>
      <c r="CC31" s="606">
        <v>238</v>
      </c>
      <c r="CD31" s="431">
        <f t="shared" si="54"/>
        <v>604</v>
      </c>
      <c r="CE31" s="455">
        <f t="shared" si="54"/>
        <v>932</v>
      </c>
      <c r="CF31" s="370" t="s">
        <v>6</v>
      </c>
      <c r="CG31" s="607">
        <v>2106</v>
      </c>
      <c r="CH31" s="606">
        <v>1272</v>
      </c>
      <c r="CI31" s="606">
        <v>381</v>
      </c>
      <c r="CJ31" s="431">
        <f t="shared" si="7"/>
        <v>3759</v>
      </c>
      <c r="CK31" s="606">
        <v>1332</v>
      </c>
      <c r="CL31" s="606">
        <v>598</v>
      </c>
      <c r="CM31" s="606">
        <v>170</v>
      </c>
      <c r="CN31" s="455">
        <f t="shared" si="8"/>
        <v>2100</v>
      </c>
      <c r="CO31" s="370" t="s">
        <v>6</v>
      </c>
      <c r="CP31" s="599">
        <v>5944</v>
      </c>
      <c r="CQ31" s="600">
        <v>910</v>
      </c>
      <c r="CR31" s="600">
        <v>3496</v>
      </c>
      <c r="CS31" s="600">
        <v>1932</v>
      </c>
      <c r="CT31" s="16">
        <f t="shared" si="9"/>
        <v>12282</v>
      </c>
      <c r="CU31" s="603">
        <v>5</v>
      </c>
      <c r="CV31" s="604">
        <v>174</v>
      </c>
      <c r="CW31" s="370" t="s">
        <v>6</v>
      </c>
      <c r="CX31" s="668">
        <v>7</v>
      </c>
      <c r="CY31" s="657">
        <v>5</v>
      </c>
      <c r="CZ31" s="657">
        <v>2</v>
      </c>
      <c r="DA31" s="606">
        <v>104</v>
      </c>
      <c r="DB31" s="606">
        <v>113</v>
      </c>
      <c r="DC31" s="606">
        <v>68</v>
      </c>
      <c r="DD31" s="606">
        <v>77</v>
      </c>
      <c r="DE31" s="606">
        <v>51</v>
      </c>
      <c r="DF31" s="606">
        <v>58</v>
      </c>
      <c r="DG31" s="431">
        <f t="shared" si="10"/>
        <v>223</v>
      </c>
      <c r="DH31" s="436">
        <f t="shared" si="10"/>
        <v>248</v>
      </c>
      <c r="DI31" s="370" t="s">
        <v>6</v>
      </c>
      <c r="DJ31" s="605">
        <v>870</v>
      </c>
      <c r="DK31" s="606">
        <v>424</v>
      </c>
      <c r="DL31" s="606">
        <v>128</v>
      </c>
      <c r="DM31" s="431">
        <f t="shared" si="11"/>
        <v>1422</v>
      </c>
      <c r="DN31" s="606">
        <v>510</v>
      </c>
      <c r="DO31" s="606">
        <v>238</v>
      </c>
      <c r="DP31" s="606">
        <v>71</v>
      </c>
      <c r="DQ31" s="436">
        <f t="shared" si="12"/>
        <v>819</v>
      </c>
      <c r="DR31" s="370" t="s">
        <v>6</v>
      </c>
      <c r="DS31" s="672">
        <v>8</v>
      </c>
      <c r="DT31" s="618">
        <v>630000</v>
      </c>
      <c r="DU31" s="646"/>
      <c r="DV31" s="646"/>
      <c r="DW31" s="646"/>
      <c r="DX31" s="677">
        <v>1</v>
      </c>
      <c r="DY31" s="600">
        <v>47</v>
      </c>
      <c r="DZ31" s="600">
        <v>7</v>
      </c>
      <c r="EA31" s="600">
        <v>0</v>
      </c>
      <c r="EB31" s="431">
        <f t="shared" si="21"/>
        <v>54</v>
      </c>
      <c r="EC31" s="600">
        <v>30</v>
      </c>
      <c r="ED31" s="600">
        <v>16</v>
      </c>
      <c r="EE31" s="431">
        <f t="shared" si="22"/>
        <v>46</v>
      </c>
      <c r="EF31" s="436">
        <f t="shared" si="23"/>
        <v>100</v>
      </c>
      <c r="EG31" s="370" t="s">
        <v>6</v>
      </c>
      <c r="EH31" s="501">
        <v>1</v>
      </c>
      <c r="EI31" s="502">
        <v>2</v>
      </c>
      <c r="EJ31" s="456">
        <v>6</v>
      </c>
      <c r="EK31" s="456">
        <v>19.1</v>
      </c>
      <c r="EL31" s="427">
        <v>20000</v>
      </c>
      <c r="EM31" s="459">
        <v>18000</v>
      </c>
      <c r="EN31" s="459">
        <v>9000</v>
      </c>
      <c r="EO31" s="460">
        <v>13500</v>
      </c>
      <c r="EP31" s="370" t="s">
        <v>6</v>
      </c>
      <c r="EQ31" s="651"/>
      <c r="ER31" s="600">
        <v>190000</v>
      </c>
      <c r="ES31" s="646"/>
      <c r="ET31" s="646"/>
      <c r="EU31" s="646"/>
      <c r="EV31" s="600">
        <v>1</v>
      </c>
      <c r="EW31" s="600">
        <v>46</v>
      </c>
      <c r="EX31" s="600">
        <v>9</v>
      </c>
      <c r="EY31" s="600">
        <v>0</v>
      </c>
      <c r="EZ31" s="16">
        <f t="shared" si="24"/>
        <v>55</v>
      </c>
      <c r="FA31" s="600">
        <v>29</v>
      </c>
      <c r="FB31" s="600">
        <v>16</v>
      </c>
      <c r="FC31" s="16">
        <f t="shared" si="49"/>
        <v>45</v>
      </c>
      <c r="FD31" s="466">
        <f t="shared" si="50"/>
        <v>100</v>
      </c>
      <c r="FE31" s="370" t="s">
        <v>6</v>
      </c>
      <c r="FF31" s="504">
        <v>1</v>
      </c>
      <c r="FG31" s="503">
        <v>2</v>
      </c>
      <c r="FH31" s="470">
        <v>2.4</v>
      </c>
      <c r="FI31" s="470">
        <v>10</v>
      </c>
      <c r="FJ31" s="427">
        <v>8000</v>
      </c>
      <c r="FK31" s="427">
        <v>7000</v>
      </c>
      <c r="FL31" s="427">
        <v>3500</v>
      </c>
      <c r="FM31" s="471">
        <v>5250</v>
      </c>
      <c r="FN31" s="370" t="s">
        <v>6</v>
      </c>
      <c r="FO31" s="505"/>
      <c r="FP31" s="447">
        <v>170000</v>
      </c>
      <c r="FQ31" s="479">
        <v>0</v>
      </c>
      <c r="FR31" s="479">
        <v>0</v>
      </c>
      <c r="FS31" s="479">
        <v>0</v>
      </c>
      <c r="FT31" s="503">
        <v>1</v>
      </c>
      <c r="FU31" s="427">
        <v>41</v>
      </c>
      <c r="FV31" s="427">
        <v>6</v>
      </c>
      <c r="FW31" s="427">
        <v>0</v>
      </c>
      <c r="FX31" s="431">
        <f t="shared" si="51"/>
        <v>47</v>
      </c>
      <c r="FY31" s="427">
        <v>34</v>
      </c>
      <c r="FZ31" s="427">
        <v>19</v>
      </c>
      <c r="GA31" s="431">
        <f t="shared" si="52"/>
        <v>53</v>
      </c>
      <c r="GB31" s="436">
        <f t="shared" si="53"/>
        <v>100</v>
      </c>
      <c r="GC31" s="370" t="s">
        <v>6</v>
      </c>
      <c r="GD31" s="668">
        <v>1</v>
      </c>
      <c r="GE31" s="657">
        <v>2</v>
      </c>
      <c r="GF31" s="631">
        <v>2.4</v>
      </c>
      <c r="GG31" s="631">
        <v>12</v>
      </c>
      <c r="GH31" s="600">
        <v>11000</v>
      </c>
      <c r="GI31" s="609">
        <v>7000</v>
      </c>
    </row>
    <row r="32" spans="1:191" s="39" customFormat="1" ht="16.5" customHeight="1">
      <c r="A32" s="370" t="s">
        <v>7</v>
      </c>
      <c r="B32" s="599">
        <v>2085</v>
      </c>
      <c r="C32" s="600">
        <v>5000</v>
      </c>
      <c r="D32" s="600">
        <v>780</v>
      </c>
      <c r="E32" s="600">
        <v>0</v>
      </c>
      <c r="F32" s="431">
        <f t="shared" si="55"/>
        <v>780</v>
      </c>
      <c r="G32" s="427">
        <v>0</v>
      </c>
      <c r="H32" s="436">
        <f t="shared" si="56"/>
        <v>780</v>
      </c>
      <c r="I32" s="370" t="s">
        <v>7</v>
      </c>
      <c r="J32" s="599">
        <v>205</v>
      </c>
      <c r="K32" s="600">
        <v>1150</v>
      </c>
      <c r="L32" s="600">
        <v>0</v>
      </c>
      <c r="M32" s="600">
        <v>0</v>
      </c>
      <c r="N32" s="431">
        <f t="shared" si="57"/>
        <v>0</v>
      </c>
      <c r="O32" s="436">
        <f t="shared" si="58"/>
        <v>1150</v>
      </c>
      <c r="P32" s="554"/>
      <c r="Q32" s="370" t="s">
        <v>7</v>
      </c>
      <c r="R32" s="601">
        <v>780</v>
      </c>
      <c r="S32" s="600">
        <v>0</v>
      </c>
      <c r="T32" s="14">
        <f t="shared" si="47"/>
        <v>780</v>
      </c>
      <c r="U32" s="600">
        <v>0</v>
      </c>
      <c r="V32" s="14">
        <f t="shared" si="48"/>
        <v>780</v>
      </c>
      <c r="W32" s="600">
        <v>1150</v>
      </c>
      <c r="X32" s="600">
        <v>0</v>
      </c>
      <c r="Y32" s="442">
        <f t="shared" si="3"/>
        <v>1150</v>
      </c>
      <c r="Z32" s="370" t="s">
        <v>7</v>
      </c>
      <c r="AA32" s="602">
        <v>274</v>
      </c>
      <c r="AB32" s="600">
        <v>0</v>
      </c>
      <c r="AC32" s="431">
        <f t="shared" si="59"/>
        <v>274</v>
      </c>
      <c r="AD32" s="600">
        <v>0</v>
      </c>
      <c r="AE32" s="431">
        <f t="shared" si="60"/>
        <v>274</v>
      </c>
      <c r="AF32" s="600">
        <v>320</v>
      </c>
      <c r="AG32" s="600">
        <v>0</v>
      </c>
      <c r="AH32" s="436">
        <f t="shared" si="61"/>
        <v>320</v>
      </c>
      <c r="AI32" s="370" t="s">
        <v>7</v>
      </c>
      <c r="AJ32" s="599">
        <v>37185</v>
      </c>
      <c r="AK32" s="600">
        <v>4045</v>
      </c>
      <c r="AL32" s="600">
        <v>17159</v>
      </c>
      <c r="AM32" s="600">
        <v>7971</v>
      </c>
      <c r="AN32" s="16">
        <f t="shared" si="4"/>
        <v>66360</v>
      </c>
      <c r="AO32" s="603">
        <v>12</v>
      </c>
      <c r="AP32" s="604">
        <v>4032</v>
      </c>
      <c r="AQ32" s="370" t="s">
        <v>7</v>
      </c>
      <c r="AR32" s="656">
        <v>7</v>
      </c>
      <c r="AS32" s="657">
        <v>5</v>
      </c>
      <c r="AT32" s="657">
        <v>2</v>
      </c>
      <c r="AU32" s="606">
        <v>305</v>
      </c>
      <c r="AV32" s="606">
        <v>387</v>
      </c>
      <c r="AW32" s="606">
        <v>114</v>
      </c>
      <c r="AX32" s="606">
        <v>188</v>
      </c>
      <c r="AY32" s="606">
        <v>76</v>
      </c>
      <c r="AZ32" s="606">
        <v>126</v>
      </c>
      <c r="BA32" s="431">
        <f t="shared" si="5"/>
        <v>495</v>
      </c>
      <c r="BB32" s="436">
        <f t="shared" si="5"/>
        <v>701</v>
      </c>
      <c r="BC32" s="370" t="s">
        <v>7</v>
      </c>
      <c r="BD32" s="605">
        <v>6149</v>
      </c>
      <c r="BE32" s="606">
        <v>2134</v>
      </c>
      <c r="BF32" s="606">
        <v>572</v>
      </c>
      <c r="BG32" s="431">
        <f t="shared" si="29"/>
        <v>8855</v>
      </c>
      <c r="BH32" s="606">
        <v>3457</v>
      </c>
      <c r="BI32" s="606">
        <v>882</v>
      </c>
      <c r="BJ32" s="606">
        <v>241</v>
      </c>
      <c r="BK32" s="436">
        <f t="shared" si="6"/>
        <v>4580</v>
      </c>
      <c r="BL32" s="370" t="s">
        <v>7</v>
      </c>
      <c r="BM32" s="607">
        <v>16419</v>
      </c>
      <c r="BN32" s="606">
        <v>1883</v>
      </c>
      <c r="BO32" s="606">
        <v>8466</v>
      </c>
      <c r="BP32" s="606">
        <v>3939</v>
      </c>
      <c r="BQ32" s="431">
        <f t="shared" si="30"/>
        <v>30707</v>
      </c>
      <c r="BR32" s="606">
        <v>27</v>
      </c>
      <c r="BS32" s="608">
        <v>4269</v>
      </c>
      <c r="BT32" s="370" t="s">
        <v>7</v>
      </c>
      <c r="BU32" s="664">
        <v>7</v>
      </c>
      <c r="BV32" s="657">
        <v>5</v>
      </c>
      <c r="BW32" s="657">
        <v>2</v>
      </c>
      <c r="BX32" s="606">
        <v>305</v>
      </c>
      <c r="BY32" s="606">
        <v>387</v>
      </c>
      <c r="BZ32" s="606">
        <v>114</v>
      </c>
      <c r="CA32" s="606">
        <v>188</v>
      </c>
      <c r="CB32" s="606">
        <v>76</v>
      </c>
      <c r="CC32" s="606">
        <v>126</v>
      </c>
      <c r="CD32" s="431">
        <f t="shared" si="54"/>
        <v>495</v>
      </c>
      <c r="CE32" s="455">
        <f t="shared" si="54"/>
        <v>701</v>
      </c>
      <c r="CF32" s="370" t="s">
        <v>7</v>
      </c>
      <c r="CG32" s="607">
        <v>3034</v>
      </c>
      <c r="CH32" s="606">
        <v>1053</v>
      </c>
      <c r="CI32" s="606">
        <v>282</v>
      </c>
      <c r="CJ32" s="431">
        <f t="shared" si="7"/>
        <v>4369</v>
      </c>
      <c r="CK32" s="606">
        <v>1708</v>
      </c>
      <c r="CL32" s="606">
        <v>436</v>
      </c>
      <c r="CM32" s="606">
        <v>119</v>
      </c>
      <c r="CN32" s="455">
        <f t="shared" si="8"/>
        <v>2263</v>
      </c>
      <c r="CO32" s="370" t="s">
        <v>7</v>
      </c>
      <c r="CP32" s="599">
        <v>4640</v>
      </c>
      <c r="CQ32" s="600">
        <v>422</v>
      </c>
      <c r="CR32" s="600">
        <v>2444</v>
      </c>
      <c r="CS32" s="600">
        <v>1063</v>
      </c>
      <c r="CT32" s="16">
        <f t="shared" si="9"/>
        <v>8569</v>
      </c>
      <c r="CU32" s="603">
        <v>10</v>
      </c>
      <c r="CV32" s="604">
        <v>941</v>
      </c>
      <c r="CW32" s="370" t="s">
        <v>7</v>
      </c>
      <c r="CX32" s="668">
        <v>7</v>
      </c>
      <c r="CY32" s="657">
        <v>5</v>
      </c>
      <c r="CZ32" s="657">
        <v>2</v>
      </c>
      <c r="DA32" s="606">
        <v>94</v>
      </c>
      <c r="DB32" s="606">
        <v>100</v>
      </c>
      <c r="DC32" s="606">
        <v>37</v>
      </c>
      <c r="DD32" s="606">
        <v>44</v>
      </c>
      <c r="DE32" s="606">
        <v>32</v>
      </c>
      <c r="DF32" s="606">
        <v>39</v>
      </c>
      <c r="DG32" s="431">
        <f t="shared" si="10"/>
        <v>163</v>
      </c>
      <c r="DH32" s="436">
        <f t="shared" si="10"/>
        <v>183</v>
      </c>
      <c r="DI32" s="370" t="s">
        <v>7</v>
      </c>
      <c r="DJ32" s="605">
        <v>777</v>
      </c>
      <c r="DK32" s="606">
        <v>244</v>
      </c>
      <c r="DL32" s="606">
        <v>87</v>
      </c>
      <c r="DM32" s="431">
        <f t="shared" si="11"/>
        <v>1108</v>
      </c>
      <c r="DN32" s="606">
        <v>382</v>
      </c>
      <c r="DO32" s="606">
        <v>107</v>
      </c>
      <c r="DP32" s="606">
        <v>37</v>
      </c>
      <c r="DQ32" s="436">
        <f t="shared" si="12"/>
        <v>526</v>
      </c>
      <c r="DR32" s="370" t="s">
        <v>7</v>
      </c>
      <c r="DS32" s="672">
        <v>8</v>
      </c>
      <c r="DT32" s="618">
        <v>630000</v>
      </c>
      <c r="DU32" s="646"/>
      <c r="DV32" s="646"/>
      <c r="DW32" s="646"/>
      <c r="DX32" s="677">
        <v>1</v>
      </c>
      <c r="DY32" s="600">
        <v>46</v>
      </c>
      <c r="DZ32" s="600">
        <v>5</v>
      </c>
      <c r="EA32" s="600">
        <v>0</v>
      </c>
      <c r="EB32" s="431">
        <f t="shared" si="21"/>
        <v>51</v>
      </c>
      <c r="EC32" s="600">
        <v>33</v>
      </c>
      <c r="ED32" s="600">
        <v>16</v>
      </c>
      <c r="EE32" s="431">
        <f t="shared" si="22"/>
        <v>49</v>
      </c>
      <c r="EF32" s="436">
        <f t="shared" si="23"/>
        <v>100</v>
      </c>
      <c r="EG32" s="370" t="s">
        <v>7</v>
      </c>
      <c r="EH32" s="501">
        <v>1</v>
      </c>
      <c r="EI32" s="502">
        <v>2</v>
      </c>
      <c r="EJ32" s="456">
        <v>6</v>
      </c>
      <c r="EK32" s="456">
        <v>17.5</v>
      </c>
      <c r="EL32" s="427">
        <v>22700</v>
      </c>
      <c r="EM32" s="459">
        <v>17000</v>
      </c>
      <c r="EN32" s="459">
        <v>8500</v>
      </c>
      <c r="EO32" s="460">
        <v>12750</v>
      </c>
      <c r="EP32" s="370" t="s">
        <v>7</v>
      </c>
      <c r="EQ32" s="651"/>
      <c r="ER32" s="600">
        <v>190000</v>
      </c>
      <c r="ES32" s="646"/>
      <c r="ET32" s="646"/>
      <c r="EU32" s="646"/>
      <c r="EV32" s="600">
        <v>1</v>
      </c>
      <c r="EW32" s="600">
        <v>44</v>
      </c>
      <c r="EX32" s="600">
        <v>5</v>
      </c>
      <c r="EY32" s="600">
        <v>0</v>
      </c>
      <c r="EZ32" s="16">
        <f t="shared" si="24"/>
        <v>49</v>
      </c>
      <c r="FA32" s="600">
        <v>34</v>
      </c>
      <c r="FB32" s="600">
        <v>17</v>
      </c>
      <c r="FC32" s="16">
        <f t="shared" si="49"/>
        <v>51</v>
      </c>
      <c r="FD32" s="466">
        <f t="shared" si="50"/>
        <v>100</v>
      </c>
      <c r="FE32" s="370" t="s">
        <v>7</v>
      </c>
      <c r="FF32" s="504">
        <v>1</v>
      </c>
      <c r="FG32" s="503">
        <v>2</v>
      </c>
      <c r="FH32" s="470">
        <v>3</v>
      </c>
      <c r="FI32" s="470">
        <v>8.5</v>
      </c>
      <c r="FJ32" s="427">
        <v>11200</v>
      </c>
      <c r="FK32" s="427">
        <v>8400</v>
      </c>
      <c r="FL32" s="427">
        <v>4200</v>
      </c>
      <c r="FM32" s="471">
        <v>6300</v>
      </c>
      <c r="FN32" s="370" t="s">
        <v>7</v>
      </c>
      <c r="FO32" s="505"/>
      <c r="FP32" s="447">
        <v>170000</v>
      </c>
      <c r="FQ32" s="479">
        <v>0</v>
      </c>
      <c r="FR32" s="479">
        <v>0</v>
      </c>
      <c r="FS32" s="479">
        <v>0</v>
      </c>
      <c r="FT32" s="503">
        <v>1</v>
      </c>
      <c r="FU32" s="427">
        <v>45</v>
      </c>
      <c r="FV32" s="427">
        <v>4</v>
      </c>
      <c r="FW32" s="427">
        <v>0</v>
      </c>
      <c r="FX32" s="431">
        <f t="shared" si="51"/>
        <v>49</v>
      </c>
      <c r="FY32" s="427">
        <v>35</v>
      </c>
      <c r="FZ32" s="427">
        <v>16</v>
      </c>
      <c r="GA32" s="431">
        <f t="shared" si="52"/>
        <v>51</v>
      </c>
      <c r="GB32" s="436">
        <f t="shared" si="53"/>
        <v>100</v>
      </c>
      <c r="GC32" s="370" t="s">
        <v>7</v>
      </c>
      <c r="GD32" s="668">
        <v>1</v>
      </c>
      <c r="GE32" s="657">
        <v>2</v>
      </c>
      <c r="GF32" s="631">
        <v>2</v>
      </c>
      <c r="GG32" s="631">
        <v>8</v>
      </c>
      <c r="GH32" s="600">
        <v>11100</v>
      </c>
      <c r="GI32" s="609">
        <v>5800</v>
      </c>
    </row>
    <row r="33" spans="1:191" s="39" customFormat="1" ht="16.5" customHeight="1">
      <c r="A33" s="370" t="s">
        <v>8</v>
      </c>
      <c r="B33" s="599">
        <v>5268</v>
      </c>
      <c r="C33" s="600">
        <v>11065</v>
      </c>
      <c r="D33" s="600">
        <v>1896</v>
      </c>
      <c r="E33" s="600">
        <v>0</v>
      </c>
      <c r="F33" s="431">
        <f t="shared" si="55"/>
        <v>1896</v>
      </c>
      <c r="G33" s="427">
        <v>0</v>
      </c>
      <c r="H33" s="436">
        <f t="shared" si="56"/>
        <v>1896</v>
      </c>
      <c r="I33" s="370" t="s">
        <v>8</v>
      </c>
      <c r="J33" s="599">
        <v>432</v>
      </c>
      <c r="K33" s="600">
        <v>2813</v>
      </c>
      <c r="L33" s="600">
        <v>0</v>
      </c>
      <c r="M33" s="600">
        <v>0</v>
      </c>
      <c r="N33" s="431">
        <f t="shared" si="57"/>
        <v>0</v>
      </c>
      <c r="O33" s="436">
        <f t="shared" si="58"/>
        <v>2813</v>
      </c>
      <c r="P33" s="554"/>
      <c r="Q33" s="370" t="s">
        <v>8</v>
      </c>
      <c r="R33" s="601">
        <v>1896</v>
      </c>
      <c r="S33" s="600">
        <v>0</v>
      </c>
      <c r="T33" s="14">
        <f t="shared" si="47"/>
        <v>1896</v>
      </c>
      <c r="U33" s="600">
        <v>0</v>
      </c>
      <c r="V33" s="14">
        <f t="shared" si="48"/>
        <v>1896</v>
      </c>
      <c r="W33" s="600">
        <v>2813</v>
      </c>
      <c r="X33" s="600">
        <v>0</v>
      </c>
      <c r="Y33" s="442">
        <f t="shared" si="3"/>
        <v>2813</v>
      </c>
      <c r="Z33" s="370" t="s">
        <v>8</v>
      </c>
      <c r="AA33" s="602">
        <v>736</v>
      </c>
      <c r="AB33" s="600">
        <v>0</v>
      </c>
      <c r="AC33" s="431">
        <f t="shared" si="59"/>
        <v>736</v>
      </c>
      <c r="AD33" s="600">
        <v>0</v>
      </c>
      <c r="AE33" s="431">
        <f t="shared" si="60"/>
        <v>736</v>
      </c>
      <c r="AF33" s="600">
        <v>855</v>
      </c>
      <c r="AG33" s="600">
        <v>0</v>
      </c>
      <c r="AH33" s="436">
        <f t="shared" si="61"/>
        <v>855</v>
      </c>
      <c r="AI33" s="370" t="s">
        <v>8</v>
      </c>
      <c r="AJ33" s="599">
        <v>87866</v>
      </c>
      <c r="AK33" s="600">
        <v>8798</v>
      </c>
      <c r="AL33" s="600">
        <v>25193</v>
      </c>
      <c r="AM33" s="600">
        <v>22402</v>
      </c>
      <c r="AN33" s="16">
        <f t="shared" si="4"/>
        <v>144259</v>
      </c>
      <c r="AO33" s="603">
        <v>6</v>
      </c>
      <c r="AP33" s="604">
        <v>929</v>
      </c>
      <c r="AQ33" s="370" t="s">
        <v>8</v>
      </c>
      <c r="AR33" s="656">
        <v>7</v>
      </c>
      <c r="AS33" s="657">
        <v>5</v>
      </c>
      <c r="AT33" s="657">
        <v>2</v>
      </c>
      <c r="AU33" s="606">
        <v>764</v>
      </c>
      <c r="AV33" s="606">
        <v>969</v>
      </c>
      <c r="AW33" s="606">
        <v>293</v>
      </c>
      <c r="AX33" s="606">
        <v>522</v>
      </c>
      <c r="AY33" s="606">
        <v>201</v>
      </c>
      <c r="AZ33" s="606">
        <v>361</v>
      </c>
      <c r="BA33" s="431">
        <f t="shared" si="5"/>
        <v>1258</v>
      </c>
      <c r="BB33" s="436">
        <f t="shared" si="5"/>
        <v>1852</v>
      </c>
      <c r="BC33" s="370" t="s">
        <v>8</v>
      </c>
      <c r="BD33" s="605">
        <v>9496</v>
      </c>
      <c r="BE33" s="606">
        <v>3654</v>
      </c>
      <c r="BF33" s="606">
        <v>1010</v>
      </c>
      <c r="BG33" s="431">
        <f t="shared" si="29"/>
        <v>14160</v>
      </c>
      <c r="BH33" s="606">
        <v>10290</v>
      </c>
      <c r="BI33" s="606">
        <v>2637</v>
      </c>
      <c r="BJ33" s="606">
        <v>745</v>
      </c>
      <c r="BK33" s="436">
        <f t="shared" si="6"/>
        <v>13672</v>
      </c>
      <c r="BL33" s="370" t="s">
        <v>8</v>
      </c>
      <c r="BM33" s="607">
        <v>33526</v>
      </c>
      <c r="BN33" s="606">
        <v>6538</v>
      </c>
      <c r="BO33" s="606">
        <v>14396</v>
      </c>
      <c r="BP33" s="606">
        <v>8961</v>
      </c>
      <c r="BQ33" s="431">
        <f t="shared" si="30"/>
        <v>63421</v>
      </c>
      <c r="BR33" s="606">
        <v>20</v>
      </c>
      <c r="BS33" s="608">
        <v>1123</v>
      </c>
      <c r="BT33" s="370" t="s">
        <v>8</v>
      </c>
      <c r="BU33" s="664">
        <v>7</v>
      </c>
      <c r="BV33" s="657">
        <v>5</v>
      </c>
      <c r="BW33" s="657">
        <v>2</v>
      </c>
      <c r="BX33" s="606">
        <v>764</v>
      </c>
      <c r="BY33" s="606">
        <v>969</v>
      </c>
      <c r="BZ33" s="606">
        <v>293</v>
      </c>
      <c r="CA33" s="606">
        <v>522</v>
      </c>
      <c r="CB33" s="606">
        <v>201</v>
      </c>
      <c r="CC33" s="606">
        <v>361</v>
      </c>
      <c r="CD33" s="431">
        <f t="shared" si="54"/>
        <v>1258</v>
      </c>
      <c r="CE33" s="455">
        <f t="shared" si="54"/>
        <v>1852</v>
      </c>
      <c r="CF33" s="370" t="s">
        <v>8</v>
      </c>
      <c r="CG33" s="607">
        <v>5426</v>
      </c>
      <c r="CH33" s="606">
        <v>2088</v>
      </c>
      <c r="CI33" s="606">
        <v>577</v>
      </c>
      <c r="CJ33" s="431">
        <f t="shared" si="7"/>
        <v>8091</v>
      </c>
      <c r="CK33" s="606">
        <v>4116</v>
      </c>
      <c r="CL33" s="606">
        <v>1055</v>
      </c>
      <c r="CM33" s="606">
        <v>298</v>
      </c>
      <c r="CN33" s="455">
        <f t="shared" si="8"/>
        <v>5469</v>
      </c>
      <c r="CO33" s="370" t="s">
        <v>8</v>
      </c>
      <c r="CP33" s="599">
        <v>8814</v>
      </c>
      <c r="CQ33" s="600">
        <v>1228</v>
      </c>
      <c r="CR33" s="600">
        <v>3653</v>
      </c>
      <c r="CS33" s="600">
        <v>2357</v>
      </c>
      <c r="CT33" s="16">
        <f t="shared" si="9"/>
        <v>16052</v>
      </c>
      <c r="CU33" s="603">
        <v>4</v>
      </c>
      <c r="CV33" s="604">
        <v>265</v>
      </c>
      <c r="CW33" s="370" t="s">
        <v>8</v>
      </c>
      <c r="CX33" s="668">
        <v>7</v>
      </c>
      <c r="CY33" s="657">
        <v>5</v>
      </c>
      <c r="CZ33" s="657">
        <v>2</v>
      </c>
      <c r="DA33" s="606">
        <v>279</v>
      </c>
      <c r="DB33" s="606">
        <v>301</v>
      </c>
      <c r="DC33" s="606">
        <v>106</v>
      </c>
      <c r="DD33" s="606">
        <v>127</v>
      </c>
      <c r="DE33" s="606">
        <v>71</v>
      </c>
      <c r="DF33" s="606">
        <v>89</v>
      </c>
      <c r="DG33" s="431">
        <f t="shared" si="10"/>
        <v>456</v>
      </c>
      <c r="DH33" s="436">
        <f t="shared" si="10"/>
        <v>517</v>
      </c>
      <c r="DI33" s="370" t="s">
        <v>8</v>
      </c>
      <c r="DJ33" s="605">
        <v>1369</v>
      </c>
      <c r="DK33" s="606">
        <v>412</v>
      </c>
      <c r="DL33" s="606">
        <v>115</v>
      </c>
      <c r="DM33" s="431">
        <f t="shared" si="11"/>
        <v>1896</v>
      </c>
      <c r="DN33" s="606">
        <v>976</v>
      </c>
      <c r="DO33" s="606">
        <v>265</v>
      </c>
      <c r="DP33" s="606">
        <v>71</v>
      </c>
      <c r="DQ33" s="436">
        <f t="shared" si="12"/>
        <v>1312</v>
      </c>
      <c r="DR33" s="370" t="s">
        <v>8</v>
      </c>
      <c r="DS33" s="672">
        <v>8</v>
      </c>
      <c r="DT33" s="618">
        <v>630000</v>
      </c>
      <c r="DU33" s="646"/>
      <c r="DV33" s="646"/>
      <c r="DW33" s="646"/>
      <c r="DX33" s="677">
        <v>1</v>
      </c>
      <c r="DY33" s="600">
        <v>52</v>
      </c>
      <c r="DZ33" s="600">
        <v>5</v>
      </c>
      <c r="EA33" s="600">
        <v>0</v>
      </c>
      <c r="EB33" s="431">
        <f t="shared" si="21"/>
        <v>57</v>
      </c>
      <c r="EC33" s="600">
        <v>23</v>
      </c>
      <c r="ED33" s="600">
        <v>20</v>
      </c>
      <c r="EE33" s="431">
        <f t="shared" si="22"/>
        <v>43</v>
      </c>
      <c r="EF33" s="436">
        <f t="shared" si="23"/>
        <v>100</v>
      </c>
      <c r="EG33" s="370" t="s">
        <v>8</v>
      </c>
      <c r="EH33" s="501">
        <v>1</v>
      </c>
      <c r="EI33" s="502">
        <v>2</v>
      </c>
      <c r="EJ33" s="456">
        <v>7.7</v>
      </c>
      <c r="EK33" s="456">
        <v>20</v>
      </c>
      <c r="EL33" s="427">
        <v>14000</v>
      </c>
      <c r="EM33" s="459">
        <v>20000</v>
      </c>
      <c r="EN33" s="459">
        <v>10000</v>
      </c>
      <c r="EO33" s="460">
        <v>15000</v>
      </c>
      <c r="EP33" s="370" t="s">
        <v>8</v>
      </c>
      <c r="EQ33" s="651"/>
      <c r="ER33" s="600">
        <v>190000</v>
      </c>
      <c r="ES33" s="646"/>
      <c r="ET33" s="646"/>
      <c r="EU33" s="646"/>
      <c r="EV33" s="600">
        <v>1</v>
      </c>
      <c r="EW33" s="600">
        <v>44</v>
      </c>
      <c r="EX33" s="600">
        <v>8</v>
      </c>
      <c r="EY33" s="600">
        <v>0</v>
      </c>
      <c r="EZ33" s="16">
        <f t="shared" si="24"/>
        <v>52</v>
      </c>
      <c r="FA33" s="600">
        <v>29</v>
      </c>
      <c r="FB33" s="600">
        <v>19</v>
      </c>
      <c r="FC33" s="16">
        <f t="shared" si="49"/>
        <v>48</v>
      </c>
      <c r="FD33" s="466">
        <f t="shared" si="50"/>
        <v>100</v>
      </c>
      <c r="FE33" s="370" t="s">
        <v>8</v>
      </c>
      <c r="FF33" s="504">
        <v>1</v>
      </c>
      <c r="FG33" s="503">
        <v>2</v>
      </c>
      <c r="FH33" s="470">
        <v>3</v>
      </c>
      <c r="FI33" s="470">
        <v>15</v>
      </c>
      <c r="FJ33" s="427">
        <v>8000</v>
      </c>
      <c r="FK33" s="427">
        <v>8000</v>
      </c>
      <c r="FL33" s="427">
        <v>4000</v>
      </c>
      <c r="FM33" s="471">
        <v>6000</v>
      </c>
      <c r="FN33" s="370" t="s">
        <v>8</v>
      </c>
      <c r="FO33" s="505"/>
      <c r="FP33" s="447">
        <v>170000</v>
      </c>
      <c r="FQ33" s="479">
        <v>0</v>
      </c>
      <c r="FR33" s="479">
        <v>0</v>
      </c>
      <c r="FS33" s="479">
        <v>0</v>
      </c>
      <c r="FT33" s="503">
        <v>1</v>
      </c>
      <c r="FU33" s="427">
        <v>46</v>
      </c>
      <c r="FV33" s="427">
        <v>7</v>
      </c>
      <c r="FW33" s="427">
        <v>0</v>
      </c>
      <c r="FX33" s="431">
        <f t="shared" si="51"/>
        <v>53</v>
      </c>
      <c r="FY33" s="427">
        <v>28</v>
      </c>
      <c r="FZ33" s="427">
        <v>19</v>
      </c>
      <c r="GA33" s="431">
        <f t="shared" si="52"/>
        <v>47</v>
      </c>
      <c r="GB33" s="436">
        <f t="shared" si="53"/>
        <v>100</v>
      </c>
      <c r="GC33" s="370" t="s">
        <v>8</v>
      </c>
      <c r="GD33" s="668">
        <v>1</v>
      </c>
      <c r="GE33" s="657">
        <v>2</v>
      </c>
      <c r="GF33" s="631">
        <v>2</v>
      </c>
      <c r="GG33" s="631">
        <v>10</v>
      </c>
      <c r="GH33" s="600">
        <v>6500</v>
      </c>
      <c r="GI33" s="609">
        <v>5000</v>
      </c>
    </row>
    <row r="34" spans="1:191" s="39" customFormat="1" ht="16.5" customHeight="1">
      <c r="A34" s="370" t="s">
        <v>9</v>
      </c>
      <c r="B34" s="599">
        <v>6485</v>
      </c>
      <c r="C34" s="600">
        <v>14656</v>
      </c>
      <c r="D34" s="600">
        <v>2624</v>
      </c>
      <c r="E34" s="600">
        <v>0</v>
      </c>
      <c r="F34" s="431">
        <f t="shared" si="55"/>
        <v>2624</v>
      </c>
      <c r="G34" s="427">
        <v>0</v>
      </c>
      <c r="H34" s="436">
        <f t="shared" si="56"/>
        <v>2624</v>
      </c>
      <c r="I34" s="370" t="s">
        <v>9</v>
      </c>
      <c r="J34" s="599">
        <v>652</v>
      </c>
      <c r="K34" s="600">
        <v>4164</v>
      </c>
      <c r="L34" s="600">
        <v>0</v>
      </c>
      <c r="M34" s="600">
        <v>0</v>
      </c>
      <c r="N34" s="431">
        <f t="shared" si="57"/>
        <v>0</v>
      </c>
      <c r="O34" s="436">
        <f t="shared" si="58"/>
        <v>4164</v>
      </c>
      <c r="P34" s="554"/>
      <c r="Q34" s="370" t="s">
        <v>9</v>
      </c>
      <c r="R34" s="601">
        <v>2624</v>
      </c>
      <c r="S34" s="600">
        <v>0</v>
      </c>
      <c r="T34" s="14">
        <f t="shared" si="47"/>
        <v>2624</v>
      </c>
      <c r="U34" s="600">
        <v>0</v>
      </c>
      <c r="V34" s="14">
        <f t="shared" si="48"/>
        <v>2624</v>
      </c>
      <c r="W34" s="600">
        <v>4164</v>
      </c>
      <c r="X34" s="600">
        <v>0</v>
      </c>
      <c r="Y34" s="442">
        <f t="shared" si="3"/>
        <v>4164</v>
      </c>
      <c r="Z34" s="370" t="s">
        <v>9</v>
      </c>
      <c r="AA34" s="602">
        <v>1165</v>
      </c>
      <c r="AB34" s="600">
        <v>0</v>
      </c>
      <c r="AC34" s="431">
        <f t="shared" si="59"/>
        <v>1165</v>
      </c>
      <c r="AD34" s="600">
        <v>0</v>
      </c>
      <c r="AE34" s="431">
        <f t="shared" si="60"/>
        <v>1165</v>
      </c>
      <c r="AF34" s="600">
        <v>1375</v>
      </c>
      <c r="AG34" s="600">
        <v>0</v>
      </c>
      <c r="AH34" s="436">
        <f t="shared" si="61"/>
        <v>1375</v>
      </c>
      <c r="AI34" s="370" t="s">
        <v>9</v>
      </c>
      <c r="AJ34" s="599">
        <v>153034</v>
      </c>
      <c r="AK34" s="600">
        <v>0</v>
      </c>
      <c r="AL34" s="600">
        <v>61956</v>
      </c>
      <c r="AM34" s="600">
        <v>33646</v>
      </c>
      <c r="AN34" s="16">
        <f t="shared" si="4"/>
        <v>248636</v>
      </c>
      <c r="AO34" s="603">
        <v>17</v>
      </c>
      <c r="AP34" s="604">
        <v>13425</v>
      </c>
      <c r="AQ34" s="370" t="s">
        <v>9</v>
      </c>
      <c r="AR34" s="656">
        <v>7</v>
      </c>
      <c r="AS34" s="657">
        <v>5</v>
      </c>
      <c r="AT34" s="657">
        <v>2</v>
      </c>
      <c r="AU34" s="606">
        <v>959</v>
      </c>
      <c r="AV34" s="606">
        <v>1247</v>
      </c>
      <c r="AW34" s="606">
        <v>365</v>
      </c>
      <c r="AX34" s="606">
        <v>646</v>
      </c>
      <c r="AY34" s="606">
        <v>288</v>
      </c>
      <c r="AZ34" s="606">
        <v>560</v>
      </c>
      <c r="BA34" s="431">
        <f t="shared" si="5"/>
        <v>1612</v>
      </c>
      <c r="BB34" s="436">
        <f t="shared" si="5"/>
        <v>2453</v>
      </c>
      <c r="BC34" s="370" t="s">
        <v>9</v>
      </c>
      <c r="BD34" s="605">
        <v>18942</v>
      </c>
      <c r="BE34" s="606">
        <v>7009</v>
      </c>
      <c r="BF34" s="606">
        <v>2430</v>
      </c>
      <c r="BG34" s="431">
        <f t="shared" si="29"/>
        <v>28381</v>
      </c>
      <c r="BH34" s="606">
        <v>13093</v>
      </c>
      <c r="BI34" s="606">
        <v>3414</v>
      </c>
      <c r="BJ34" s="606">
        <v>1094</v>
      </c>
      <c r="BK34" s="436">
        <f t="shared" si="6"/>
        <v>17601</v>
      </c>
      <c r="BL34" s="370" t="s">
        <v>9</v>
      </c>
      <c r="BM34" s="607">
        <v>55121</v>
      </c>
      <c r="BN34" s="606">
        <v>0</v>
      </c>
      <c r="BO34" s="606">
        <v>23412</v>
      </c>
      <c r="BP34" s="606">
        <v>12740</v>
      </c>
      <c r="BQ34" s="431">
        <f t="shared" si="30"/>
        <v>91273</v>
      </c>
      <c r="BR34" s="606">
        <v>27</v>
      </c>
      <c r="BS34" s="608">
        <v>5836</v>
      </c>
      <c r="BT34" s="370" t="s">
        <v>9</v>
      </c>
      <c r="BU34" s="664">
        <v>7</v>
      </c>
      <c r="BV34" s="657">
        <v>5</v>
      </c>
      <c r="BW34" s="657">
        <v>2</v>
      </c>
      <c r="BX34" s="606">
        <v>959</v>
      </c>
      <c r="BY34" s="606">
        <v>1247</v>
      </c>
      <c r="BZ34" s="606">
        <v>365</v>
      </c>
      <c r="CA34" s="606">
        <v>646</v>
      </c>
      <c r="CB34" s="606">
        <v>288</v>
      </c>
      <c r="CC34" s="606">
        <v>560</v>
      </c>
      <c r="CD34" s="431">
        <f t="shared" si="54"/>
        <v>1612</v>
      </c>
      <c r="CE34" s="455">
        <f t="shared" si="54"/>
        <v>2453</v>
      </c>
      <c r="CF34" s="370" t="s">
        <v>9</v>
      </c>
      <c r="CG34" s="607">
        <v>7158</v>
      </c>
      <c r="CH34" s="606">
        <v>2649</v>
      </c>
      <c r="CI34" s="606">
        <v>918</v>
      </c>
      <c r="CJ34" s="431">
        <f t="shared" si="7"/>
        <v>10725</v>
      </c>
      <c r="CK34" s="606">
        <v>4958</v>
      </c>
      <c r="CL34" s="606">
        <v>1293</v>
      </c>
      <c r="CM34" s="606">
        <v>414</v>
      </c>
      <c r="CN34" s="455">
        <f t="shared" si="8"/>
        <v>6665</v>
      </c>
      <c r="CO34" s="370" t="s">
        <v>9</v>
      </c>
      <c r="CP34" s="599">
        <v>22695</v>
      </c>
      <c r="CQ34" s="600">
        <v>0</v>
      </c>
      <c r="CR34" s="600">
        <v>9503</v>
      </c>
      <c r="CS34" s="600">
        <v>4945</v>
      </c>
      <c r="CT34" s="16">
        <f t="shared" si="9"/>
        <v>37143</v>
      </c>
      <c r="CU34" s="603">
        <v>16</v>
      </c>
      <c r="CV34" s="604">
        <v>1700</v>
      </c>
      <c r="CW34" s="370" t="s">
        <v>9</v>
      </c>
      <c r="CX34" s="668">
        <v>7</v>
      </c>
      <c r="CY34" s="657">
        <v>5</v>
      </c>
      <c r="CZ34" s="657">
        <v>2</v>
      </c>
      <c r="DA34" s="606">
        <v>354</v>
      </c>
      <c r="DB34" s="606">
        <v>383</v>
      </c>
      <c r="DC34" s="606">
        <v>161</v>
      </c>
      <c r="DD34" s="606">
        <v>182</v>
      </c>
      <c r="DE34" s="606">
        <v>121</v>
      </c>
      <c r="DF34" s="606">
        <v>146</v>
      </c>
      <c r="DG34" s="431">
        <f t="shared" si="10"/>
        <v>636</v>
      </c>
      <c r="DH34" s="436">
        <f t="shared" si="10"/>
        <v>711</v>
      </c>
      <c r="DI34" s="370" t="s">
        <v>9</v>
      </c>
      <c r="DJ34" s="605">
        <v>2627</v>
      </c>
      <c r="DK34" s="606">
        <v>892</v>
      </c>
      <c r="DL34" s="606">
        <v>286</v>
      </c>
      <c r="DM34" s="431">
        <f t="shared" si="11"/>
        <v>3805</v>
      </c>
      <c r="DN34" s="606">
        <v>1536</v>
      </c>
      <c r="DO34" s="606">
        <v>499</v>
      </c>
      <c r="DP34" s="606">
        <v>150</v>
      </c>
      <c r="DQ34" s="436">
        <f t="shared" si="12"/>
        <v>2185</v>
      </c>
      <c r="DR34" s="370" t="s">
        <v>9</v>
      </c>
      <c r="DS34" s="672">
        <v>8</v>
      </c>
      <c r="DT34" s="618">
        <v>630000</v>
      </c>
      <c r="DU34" s="646"/>
      <c r="DV34" s="646"/>
      <c r="DW34" s="646"/>
      <c r="DX34" s="677">
        <v>2</v>
      </c>
      <c r="DY34" s="600">
        <v>52</v>
      </c>
      <c r="DZ34" s="600">
        <v>0</v>
      </c>
      <c r="EA34" s="600">
        <v>0</v>
      </c>
      <c r="EB34" s="431">
        <f t="shared" si="21"/>
        <v>52</v>
      </c>
      <c r="EC34" s="600">
        <v>31</v>
      </c>
      <c r="ED34" s="600">
        <v>17</v>
      </c>
      <c r="EE34" s="431">
        <f t="shared" si="22"/>
        <v>48</v>
      </c>
      <c r="EF34" s="436">
        <f t="shared" si="23"/>
        <v>100</v>
      </c>
      <c r="EG34" s="370" t="s">
        <v>9</v>
      </c>
      <c r="EH34" s="501">
        <v>1</v>
      </c>
      <c r="EI34" s="502">
        <v>3</v>
      </c>
      <c r="EJ34" s="456">
        <v>7.1</v>
      </c>
      <c r="EK34" s="456">
        <v>0</v>
      </c>
      <c r="EL34" s="427">
        <v>21700</v>
      </c>
      <c r="EM34" s="459">
        <v>20600</v>
      </c>
      <c r="EN34" s="459">
        <v>10300</v>
      </c>
      <c r="EO34" s="460">
        <v>15450</v>
      </c>
      <c r="EP34" s="370" t="s">
        <v>9</v>
      </c>
      <c r="EQ34" s="651"/>
      <c r="ER34" s="600">
        <v>190000</v>
      </c>
      <c r="ES34" s="646"/>
      <c r="ET34" s="646"/>
      <c r="EU34" s="646"/>
      <c r="EV34" s="600">
        <v>2</v>
      </c>
      <c r="EW34" s="600">
        <v>51</v>
      </c>
      <c r="EX34" s="600">
        <v>0</v>
      </c>
      <c r="EY34" s="600">
        <v>0</v>
      </c>
      <c r="EZ34" s="16">
        <f t="shared" si="24"/>
        <v>51</v>
      </c>
      <c r="FA34" s="600">
        <v>31</v>
      </c>
      <c r="FB34" s="600">
        <v>18</v>
      </c>
      <c r="FC34" s="16">
        <f t="shared" si="49"/>
        <v>49</v>
      </c>
      <c r="FD34" s="466">
        <f t="shared" si="50"/>
        <v>100</v>
      </c>
      <c r="FE34" s="370" t="s">
        <v>9</v>
      </c>
      <c r="FF34" s="504">
        <v>1</v>
      </c>
      <c r="FG34" s="503">
        <v>3</v>
      </c>
      <c r="FH34" s="470">
        <v>2.6</v>
      </c>
      <c r="FI34" s="470">
        <v>0</v>
      </c>
      <c r="FJ34" s="427">
        <v>8200</v>
      </c>
      <c r="FK34" s="427">
        <v>7800</v>
      </c>
      <c r="FL34" s="427">
        <v>3900</v>
      </c>
      <c r="FM34" s="471">
        <v>5850</v>
      </c>
      <c r="FN34" s="370" t="s">
        <v>9</v>
      </c>
      <c r="FO34" s="505"/>
      <c r="FP34" s="447">
        <v>170000</v>
      </c>
      <c r="FQ34" s="479">
        <v>0</v>
      </c>
      <c r="FR34" s="479">
        <v>0</v>
      </c>
      <c r="FS34" s="479">
        <v>0</v>
      </c>
      <c r="FT34" s="503">
        <v>2</v>
      </c>
      <c r="FU34" s="427">
        <v>52</v>
      </c>
      <c r="FV34" s="427">
        <v>0</v>
      </c>
      <c r="FW34" s="427">
        <v>0</v>
      </c>
      <c r="FX34" s="431">
        <f t="shared" si="51"/>
        <v>52</v>
      </c>
      <c r="FY34" s="427">
        <v>31</v>
      </c>
      <c r="FZ34" s="427">
        <v>17</v>
      </c>
      <c r="GA34" s="431">
        <f t="shared" si="52"/>
        <v>48</v>
      </c>
      <c r="GB34" s="436">
        <f t="shared" si="53"/>
        <v>100</v>
      </c>
      <c r="GC34" s="370" t="s">
        <v>9</v>
      </c>
      <c r="GD34" s="668">
        <v>1</v>
      </c>
      <c r="GE34" s="657">
        <v>3</v>
      </c>
      <c r="GF34" s="631">
        <v>2.5</v>
      </c>
      <c r="GG34" s="631">
        <v>0</v>
      </c>
      <c r="GH34" s="600">
        <v>9800</v>
      </c>
      <c r="GI34" s="609">
        <v>6200</v>
      </c>
    </row>
    <row r="35" spans="1:191" s="39" customFormat="1" ht="16.5" customHeight="1">
      <c r="A35" s="370" t="s">
        <v>10</v>
      </c>
      <c r="B35" s="599">
        <v>4249</v>
      </c>
      <c r="C35" s="600">
        <v>8458</v>
      </c>
      <c r="D35" s="600">
        <v>1494</v>
      </c>
      <c r="E35" s="600">
        <v>0</v>
      </c>
      <c r="F35" s="431">
        <f t="shared" si="55"/>
        <v>1494</v>
      </c>
      <c r="G35" s="427">
        <v>0</v>
      </c>
      <c r="H35" s="436">
        <f t="shared" si="56"/>
        <v>1494</v>
      </c>
      <c r="I35" s="370" t="s">
        <v>10</v>
      </c>
      <c r="J35" s="599">
        <v>335</v>
      </c>
      <c r="K35" s="600">
        <v>2201</v>
      </c>
      <c r="L35" s="600">
        <v>0</v>
      </c>
      <c r="M35" s="600">
        <v>0</v>
      </c>
      <c r="N35" s="431">
        <f t="shared" si="57"/>
        <v>0</v>
      </c>
      <c r="O35" s="436">
        <f t="shared" si="58"/>
        <v>2201</v>
      </c>
      <c r="P35" s="554"/>
      <c r="Q35" s="370" t="s">
        <v>10</v>
      </c>
      <c r="R35" s="601">
        <v>1494</v>
      </c>
      <c r="S35" s="600">
        <v>0</v>
      </c>
      <c r="T35" s="14">
        <f t="shared" si="47"/>
        <v>1494</v>
      </c>
      <c r="U35" s="600">
        <v>0</v>
      </c>
      <c r="V35" s="14">
        <f t="shared" si="48"/>
        <v>1494</v>
      </c>
      <c r="W35" s="600">
        <v>2201</v>
      </c>
      <c r="X35" s="600">
        <v>0</v>
      </c>
      <c r="Y35" s="442">
        <f t="shared" si="3"/>
        <v>2201</v>
      </c>
      <c r="Z35" s="370" t="s">
        <v>10</v>
      </c>
      <c r="AA35" s="602">
        <v>611</v>
      </c>
      <c r="AB35" s="600">
        <v>0</v>
      </c>
      <c r="AC35" s="431">
        <f t="shared" si="59"/>
        <v>611</v>
      </c>
      <c r="AD35" s="600">
        <v>0</v>
      </c>
      <c r="AE35" s="431">
        <f t="shared" si="60"/>
        <v>611</v>
      </c>
      <c r="AF35" s="600">
        <v>703</v>
      </c>
      <c r="AG35" s="600">
        <v>0</v>
      </c>
      <c r="AH35" s="436">
        <f t="shared" si="61"/>
        <v>703</v>
      </c>
      <c r="AI35" s="370" t="s">
        <v>10</v>
      </c>
      <c r="AJ35" s="599">
        <v>71285</v>
      </c>
      <c r="AK35" s="600">
        <v>8746</v>
      </c>
      <c r="AL35" s="600">
        <v>32469</v>
      </c>
      <c r="AM35" s="600">
        <v>15030</v>
      </c>
      <c r="AN35" s="16">
        <f t="shared" si="4"/>
        <v>127530</v>
      </c>
      <c r="AO35" s="603">
        <v>16</v>
      </c>
      <c r="AP35" s="604">
        <v>8298</v>
      </c>
      <c r="AQ35" s="370" t="s">
        <v>10</v>
      </c>
      <c r="AR35" s="656">
        <v>7</v>
      </c>
      <c r="AS35" s="657">
        <v>5</v>
      </c>
      <c r="AT35" s="657">
        <v>2</v>
      </c>
      <c r="AU35" s="606">
        <v>606</v>
      </c>
      <c r="AV35" s="606">
        <v>756</v>
      </c>
      <c r="AW35" s="606">
        <v>232</v>
      </c>
      <c r="AX35" s="606">
        <v>405</v>
      </c>
      <c r="AY35" s="606">
        <v>132</v>
      </c>
      <c r="AZ35" s="606">
        <v>226</v>
      </c>
      <c r="BA35" s="431">
        <f t="shared" si="5"/>
        <v>970</v>
      </c>
      <c r="BB35" s="436">
        <f t="shared" si="5"/>
        <v>1387</v>
      </c>
      <c r="BC35" s="370" t="s">
        <v>10</v>
      </c>
      <c r="BD35" s="605">
        <v>12066</v>
      </c>
      <c r="BE35" s="606">
        <v>4617</v>
      </c>
      <c r="BF35" s="606">
        <v>1031</v>
      </c>
      <c r="BG35" s="431">
        <f t="shared" si="29"/>
        <v>17714</v>
      </c>
      <c r="BH35" s="606">
        <v>6819</v>
      </c>
      <c r="BI35" s="606">
        <v>1830</v>
      </c>
      <c r="BJ35" s="606">
        <v>415</v>
      </c>
      <c r="BK35" s="436">
        <f t="shared" si="6"/>
        <v>9064</v>
      </c>
      <c r="BL35" s="370" t="s">
        <v>10</v>
      </c>
      <c r="BM35" s="607">
        <v>24529</v>
      </c>
      <c r="BN35" s="606">
        <v>0</v>
      </c>
      <c r="BO35" s="606">
        <v>10254</v>
      </c>
      <c r="BP35" s="606">
        <v>3979</v>
      </c>
      <c r="BQ35" s="431">
        <f t="shared" si="30"/>
        <v>38762</v>
      </c>
      <c r="BR35" s="606">
        <v>19</v>
      </c>
      <c r="BS35" s="608">
        <v>3042</v>
      </c>
      <c r="BT35" s="370" t="s">
        <v>10</v>
      </c>
      <c r="BU35" s="664">
        <v>7</v>
      </c>
      <c r="BV35" s="657">
        <v>5</v>
      </c>
      <c r="BW35" s="657">
        <v>2</v>
      </c>
      <c r="BX35" s="606">
        <v>606</v>
      </c>
      <c r="BY35" s="606">
        <v>756</v>
      </c>
      <c r="BZ35" s="606">
        <v>232</v>
      </c>
      <c r="CA35" s="606">
        <v>405</v>
      </c>
      <c r="CB35" s="606">
        <v>132</v>
      </c>
      <c r="CC35" s="606">
        <v>226</v>
      </c>
      <c r="CD35" s="431">
        <f t="shared" si="54"/>
        <v>970</v>
      </c>
      <c r="CE35" s="455">
        <f t="shared" si="54"/>
        <v>1387</v>
      </c>
      <c r="CF35" s="370" t="s">
        <v>10</v>
      </c>
      <c r="CG35" s="607">
        <v>3810</v>
      </c>
      <c r="CH35" s="606">
        <v>1458</v>
      </c>
      <c r="CI35" s="606">
        <v>325</v>
      </c>
      <c r="CJ35" s="431">
        <f t="shared" si="7"/>
        <v>5593</v>
      </c>
      <c r="CK35" s="606">
        <v>1805</v>
      </c>
      <c r="CL35" s="606">
        <v>484</v>
      </c>
      <c r="CM35" s="606">
        <v>110</v>
      </c>
      <c r="CN35" s="455">
        <f t="shared" si="8"/>
        <v>2399</v>
      </c>
      <c r="CO35" s="370" t="s">
        <v>10</v>
      </c>
      <c r="CP35" s="599">
        <v>10683</v>
      </c>
      <c r="CQ35" s="600">
        <v>0</v>
      </c>
      <c r="CR35" s="600">
        <v>6120</v>
      </c>
      <c r="CS35" s="600">
        <v>0</v>
      </c>
      <c r="CT35" s="16">
        <f t="shared" si="9"/>
        <v>16803</v>
      </c>
      <c r="CU35" s="603">
        <v>12</v>
      </c>
      <c r="CV35" s="604">
        <v>2246</v>
      </c>
      <c r="CW35" s="370" t="s">
        <v>10</v>
      </c>
      <c r="CX35" s="668">
        <v>7</v>
      </c>
      <c r="CY35" s="657">
        <v>5</v>
      </c>
      <c r="CZ35" s="657">
        <v>2</v>
      </c>
      <c r="DA35" s="606">
        <v>217</v>
      </c>
      <c r="DB35" s="606">
        <v>232</v>
      </c>
      <c r="DC35" s="606">
        <v>98</v>
      </c>
      <c r="DD35" s="606">
        <v>115</v>
      </c>
      <c r="DE35" s="606">
        <v>51</v>
      </c>
      <c r="DF35" s="606">
        <v>59</v>
      </c>
      <c r="DG35" s="431">
        <f t="shared" si="10"/>
        <v>366</v>
      </c>
      <c r="DH35" s="436">
        <f t="shared" si="10"/>
        <v>406</v>
      </c>
      <c r="DI35" s="370" t="s">
        <v>10</v>
      </c>
      <c r="DJ35" s="605">
        <v>2192</v>
      </c>
      <c r="DK35" s="606">
        <v>776</v>
      </c>
      <c r="DL35" s="606">
        <v>159</v>
      </c>
      <c r="DM35" s="431">
        <f t="shared" si="11"/>
        <v>3127</v>
      </c>
      <c r="DN35" s="606">
        <v>0</v>
      </c>
      <c r="DO35" s="606">
        <v>0</v>
      </c>
      <c r="DP35" s="606">
        <v>0</v>
      </c>
      <c r="DQ35" s="436">
        <f t="shared" si="12"/>
        <v>0</v>
      </c>
      <c r="DR35" s="370" t="s">
        <v>10</v>
      </c>
      <c r="DS35" s="672">
        <v>8</v>
      </c>
      <c r="DT35" s="618">
        <v>630000</v>
      </c>
      <c r="DU35" s="646"/>
      <c r="DV35" s="646"/>
      <c r="DW35" s="646"/>
      <c r="DX35" s="677">
        <v>1</v>
      </c>
      <c r="DY35" s="600">
        <v>45</v>
      </c>
      <c r="DZ35" s="600">
        <v>6</v>
      </c>
      <c r="EA35" s="600">
        <v>0</v>
      </c>
      <c r="EB35" s="431">
        <f t="shared" si="21"/>
        <v>51</v>
      </c>
      <c r="EC35" s="600">
        <v>33</v>
      </c>
      <c r="ED35" s="600">
        <v>16</v>
      </c>
      <c r="EE35" s="431">
        <f t="shared" si="22"/>
        <v>49</v>
      </c>
      <c r="EF35" s="436">
        <f t="shared" si="23"/>
        <v>100</v>
      </c>
      <c r="EG35" s="370" t="s">
        <v>10</v>
      </c>
      <c r="EH35" s="501">
        <v>1</v>
      </c>
      <c r="EI35" s="502">
        <v>2</v>
      </c>
      <c r="EJ35" s="456">
        <v>6.9</v>
      </c>
      <c r="EK35" s="456">
        <v>30</v>
      </c>
      <c r="EL35" s="427">
        <v>22800</v>
      </c>
      <c r="EM35" s="459">
        <v>17000</v>
      </c>
      <c r="EN35" s="459">
        <v>8500</v>
      </c>
      <c r="EO35" s="460">
        <v>12750</v>
      </c>
      <c r="EP35" s="370" t="s">
        <v>10</v>
      </c>
      <c r="EQ35" s="651"/>
      <c r="ER35" s="600">
        <v>190000</v>
      </c>
      <c r="ES35" s="646"/>
      <c r="ET35" s="646"/>
      <c r="EU35" s="646"/>
      <c r="EV35" s="600">
        <v>2</v>
      </c>
      <c r="EW35" s="600">
        <v>52</v>
      </c>
      <c r="EX35" s="600">
        <v>0</v>
      </c>
      <c r="EY35" s="600">
        <v>0</v>
      </c>
      <c r="EZ35" s="16">
        <f t="shared" si="24"/>
        <v>52</v>
      </c>
      <c r="FA35" s="600">
        <v>34</v>
      </c>
      <c r="FB35" s="600">
        <v>14</v>
      </c>
      <c r="FC35" s="16">
        <f t="shared" si="49"/>
        <v>48</v>
      </c>
      <c r="FD35" s="466">
        <f t="shared" si="50"/>
        <v>100</v>
      </c>
      <c r="FE35" s="370" t="s">
        <v>10</v>
      </c>
      <c r="FF35" s="504">
        <v>1</v>
      </c>
      <c r="FG35" s="503">
        <v>3</v>
      </c>
      <c r="FH35" s="470">
        <v>2.4</v>
      </c>
      <c r="FI35" s="470">
        <v>0</v>
      </c>
      <c r="FJ35" s="427">
        <v>7200</v>
      </c>
      <c r="FK35" s="427">
        <v>4500</v>
      </c>
      <c r="FL35" s="427">
        <v>2250</v>
      </c>
      <c r="FM35" s="471">
        <v>3375</v>
      </c>
      <c r="FN35" s="370" t="s">
        <v>10</v>
      </c>
      <c r="FO35" s="505"/>
      <c r="FP35" s="447">
        <v>170000</v>
      </c>
      <c r="FQ35" s="479">
        <v>0</v>
      </c>
      <c r="FR35" s="479">
        <v>0</v>
      </c>
      <c r="FS35" s="479">
        <v>0</v>
      </c>
      <c r="FT35" s="503">
        <v>3</v>
      </c>
      <c r="FU35" s="427">
        <v>54</v>
      </c>
      <c r="FV35" s="427">
        <v>0</v>
      </c>
      <c r="FW35" s="427">
        <v>0</v>
      </c>
      <c r="FX35" s="431">
        <f t="shared" si="51"/>
        <v>54</v>
      </c>
      <c r="FY35" s="427">
        <v>46</v>
      </c>
      <c r="FZ35" s="427">
        <v>0</v>
      </c>
      <c r="GA35" s="431">
        <f t="shared" si="52"/>
        <v>46</v>
      </c>
      <c r="GB35" s="436">
        <f t="shared" si="53"/>
        <v>100</v>
      </c>
      <c r="GC35" s="370" t="s">
        <v>10</v>
      </c>
      <c r="GD35" s="668">
        <v>1</v>
      </c>
      <c r="GE35" s="657">
        <v>3</v>
      </c>
      <c r="GF35" s="631">
        <v>2.8</v>
      </c>
      <c r="GG35" s="631">
        <v>0</v>
      </c>
      <c r="GH35" s="600">
        <v>13500</v>
      </c>
      <c r="GI35" s="609">
        <v>0</v>
      </c>
    </row>
    <row r="36" spans="1:191" s="39" customFormat="1" ht="16.5" customHeight="1">
      <c r="A36" s="370" t="s">
        <v>11</v>
      </c>
      <c r="B36" s="599">
        <v>1358</v>
      </c>
      <c r="C36" s="600">
        <v>3094</v>
      </c>
      <c r="D36" s="600">
        <v>566</v>
      </c>
      <c r="E36" s="600">
        <v>0</v>
      </c>
      <c r="F36" s="431">
        <f t="shared" si="55"/>
        <v>566</v>
      </c>
      <c r="G36" s="427">
        <v>0</v>
      </c>
      <c r="H36" s="436">
        <f t="shared" si="56"/>
        <v>566</v>
      </c>
      <c r="I36" s="370" t="s">
        <v>11</v>
      </c>
      <c r="J36" s="599">
        <v>124</v>
      </c>
      <c r="K36" s="600">
        <v>924</v>
      </c>
      <c r="L36" s="600">
        <v>0</v>
      </c>
      <c r="M36" s="600">
        <v>0</v>
      </c>
      <c r="N36" s="431">
        <f t="shared" si="57"/>
        <v>0</v>
      </c>
      <c r="O36" s="436">
        <f t="shared" si="58"/>
        <v>924</v>
      </c>
      <c r="P36" s="554"/>
      <c r="Q36" s="370" t="s">
        <v>11</v>
      </c>
      <c r="R36" s="601">
        <v>566</v>
      </c>
      <c r="S36" s="600">
        <v>0</v>
      </c>
      <c r="T36" s="14">
        <f t="shared" si="47"/>
        <v>566</v>
      </c>
      <c r="U36" s="600">
        <v>0</v>
      </c>
      <c r="V36" s="14">
        <f t="shared" si="48"/>
        <v>566</v>
      </c>
      <c r="W36" s="600">
        <v>924</v>
      </c>
      <c r="X36" s="600">
        <v>0</v>
      </c>
      <c r="Y36" s="442">
        <f t="shared" si="3"/>
        <v>924</v>
      </c>
      <c r="Z36" s="370" t="s">
        <v>11</v>
      </c>
      <c r="AA36" s="602">
        <v>249</v>
      </c>
      <c r="AB36" s="600">
        <v>0</v>
      </c>
      <c r="AC36" s="431">
        <f t="shared" si="59"/>
        <v>249</v>
      </c>
      <c r="AD36" s="600">
        <v>0</v>
      </c>
      <c r="AE36" s="431">
        <f t="shared" si="60"/>
        <v>249</v>
      </c>
      <c r="AF36" s="600">
        <v>289</v>
      </c>
      <c r="AG36" s="600">
        <v>0</v>
      </c>
      <c r="AH36" s="436">
        <f t="shared" si="61"/>
        <v>289</v>
      </c>
      <c r="AI36" s="370" t="s">
        <v>11</v>
      </c>
      <c r="AJ36" s="599">
        <v>27429</v>
      </c>
      <c r="AK36" s="600">
        <v>6140</v>
      </c>
      <c r="AL36" s="600">
        <v>12258</v>
      </c>
      <c r="AM36" s="600">
        <v>6530</v>
      </c>
      <c r="AN36" s="16">
        <f t="shared" si="4"/>
        <v>52357</v>
      </c>
      <c r="AO36" s="603">
        <v>2</v>
      </c>
      <c r="AP36" s="604">
        <v>282</v>
      </c>
      <c r="AQ36" s="370" t="s">
        <v>11</v>
      </c>
      <c r="AR36" s="656">
        <v>7</v>
      </c>
      <c r="AS36" s="657">
        <v>5</v>
      </c>
      <c r="AT36" s="657">
        <v>2</v>
      </c>
      <c r="AU36" s="606">
        <v>197</v>
      </c>
      <c r="AV36" s="606">
        <v>268</v>
      </c>
      <c r="AW36" s="606">
        <v>83</v>
      </c>
      <c r="AX36" s="606">
        <v>144</v>
      </c>
      <c r="AY36" s="606">
        <v>60</v>
      </c>
      <c r="AZ36" s="606">
        <v>116</v>
      </c>
      <c r="BA36" s="431">
        <f t="shared" si="5"/>
        <v>340</v>
      </c>
      <c r="BB36" s="436">
        <f t="shared" si="5"/>
        <v>528</v>
      </c>
      <c r="BC36" s="370" t="s">
        <v>11</v>
      </c>
      <c r="BD36" s="605">
        <v>3564</v>
      </c>
      <c r="BE36" s="606">
        <v>1368</v>
      </c>
      <c r="BF36" s="606">
        <v>440</v>
      </c>
      <c r="BG36" s="431">
        <f t="shared" si="29"/>
        <v>5372</v>
      </c>
      <c r="BH36" s="606">
        <v>2422</v>
      </c>
      <c r="BI36" s="606">
        <v>688</v>
      </c>
      <c r="BJ36" s="606">
        <v>204</v>
      </c>
      <c r="BK36" s="436">
        <f t="shared" si="6"/>
        <v>3314</v>
      </c>
      <c r="BL36" s="370" t="s">
        <v>11</v>
      </c>
      <c r="BM36" s="607">
        <v>9758</v>
      </c>
      <c r="BN36" s="606">
        <v>2321</v>
      </c>
      <c r="BO36" s="606">
        <v>4516</v>
      </c>
      <c r="BP36" s="606">
        <v>2249</v>
      </c>
      <c r="BQ36" s="431">
        <f t="shared" si="30"/>
        <v>18844</v>
      </c>
      <c r="BR36" s="606">
        <v>4</v>
      </c>
      <c r="BS36" s="608">
        <v>216</v>
      </c>
      <c r="BT36" s="370" t="s">
        <v>11</v>
      </c>
      <c r="BU36" s="664">
        <v>7</v>
      </c>
      <c r="BV36" s="657">
        <v>5</v>
      </c>
      <c r="BW36" s="657">
        <v>2</v>
      </c>
      <c r="BX36" s="606">
        <v>197</v>
      </c>
      <c r="BY36" s="606">
        <v>268</v>
      </c>
      <c r="BZ36" s="606">
        <v>83</v>
      </c>
      <c r="CA36" s="606">
        <v>144</v>
      </c>
      <c r="CB36" s="606">
        <v>60</v>
      </c>
      <c r="CC36" s="606">
        <v>116</v>
      </c>
      <c r="CD36" s="431">
        <f t="shared" si="54"/>
        <v>340</v>
      </c>
      <c r="CE36" s="455">
        <f t="shared" si="54"/>
        <v>528</v>
      </c>
      <c r="CF36" s="370" t="s">
        <v>11</v>
      </c>
      <c r="CG36" s="607">
        <v>1313</v>
      </c>
      <c r="CH36" s="606">
        <v>504</v>
      </c>
      <c r="CI36" s="606">
        <v>162</v>
      </c>
      <c r="CJ36" s="431">
        <f t="shared" si="7"/>
        <v>1979</v>
      </c>
      <c r="CK36" s="606">
        <v>834</v>
      </c>
      <c r="CL36" s="606">
        <v>237</v>
      </c>
      <c r="CM36" s="606">
        <v>70</v>
      </c>
      <c r="CN36" s="455">
        <f t="shared" si="8"/>
        <v>1141</v>
      </c>
      <c r="CO36" s="370" t="s">
        <v>11</v>
      </c>
      <c r="CP36" s="599">
        <v>3866</v>
      </c>
      <c r="CQ36" s="600">
        <v>602</v>
      </c>
      <c r="CR36" s="600">
        <v>1970</v>
      </c>
      <c r="CS36" s="600">
        <v>989</v>
      </c>
      <c r="CT36" s="16">
        <f t="shared" si="9"/>
        <v>7427</v>
      </c>
      <c r="CU36" s="603">
        <v>2</v>
      </c>
      <c r="CV36" s="604">
        <v>119</v>
      </c>
      <c r="CW36" s="370" t="s">
        <v>11</v>
      </c>
      <c r="CX36" s="668">
        <v>7</v>
      </c>
      <c r="CY36" s="657">
        <v>5</v>
      </c>
      <c r="CZ36" s="657">
        <v>2</v>
      </c>
      <c r="DA36" s="606">
        <v>76</v>
      </c>
      <c r="DB36" s="606">
        <v>82</v>
      </c>
      <c r="DC36" s="606">
        <v>34</v>
      </c>
      <c r="DD36" s="606">
        <v>39</v>
      </c>
      <c r="DE36" s="606">
        <v>31</v>
      </c>
      <c r="DF36" s="606">
        <v>39</v>
      </c>
      <c r="DG36" s="431">
        <f t="shared" si="10"/>
        <v>141</v>
      </c>
      <c r="DH36" s="436">
        <f t="shared" si="10"/>
        <v>160</v>
      </c>
      <c r="DI36" s="370" t="s">
        <v>11</v>
      </c>
      <c r="DJ36" s="605">
        <v>551</v>
      </c>
      <c r="DK36" s="606">
        <v>187</v>
      </c>
      <c r="DL36" s="606">
        <v>74</v>
      </c>
      <c r="DM36" s="431">
        <f t="shared" si="11"/>
        <v>812</v>
      </c>
      <c r="DN36" s="606">
        <v>303</v>
      </c>
      <c r="DO36" s="606">
        <v>96</v>
      </c>
      <c r="DP36" s="606">
        <v>35</v>
      </c>
      <c r="DQ36" s="436">
        <f t="shared" si="12"/>
        <v>434</v>
      </c>
      <c r="DR36" s="370" t="s">
        <v>11</v>
      </c>
      <c r="DS36" s="672">
        <v>8</v>
      </c>
      <c r="DT36" s="618">
        <v>630000</v>
      </c>
      <c r="DU36" s="646"/>
      <c r="DV36" s="646"/>
      <c r="DW36" s="646"/>
      <c r="DX36" s="677">
        <v>1</v>
      </c>
      <c r="DY36" s="600">
        <v>41</v>
      </c>
      <c r="DZ36" s="600">
        <v>11</v>
      </c>
      <c r="EA36" s="600">
        <v>0</v>
      </c>
      <c r="EB36" s="431">
        <f t="shared" si="21"/>
        <v>52</v>
      </c>
      <c r="EC36" s="600">
        <v>31</v>
      </c>
      <c r="ED36" s="600">
        <v>17</v>
      </c>
      <c r="EE36" s="431">
        <f t="shared" si="22"/>
        <v>48</v>
      </c>
      <c r="EF36" s="436">
        <f t="shared" si="23"/>
        <v>100</v>
      </c>
      <c r="EG36" s="370" t="s">
        <v>11</v>
      </c>
      <c r="EH36" s="501">
        <v>1</v>
      </c>
      <c r="EI36" s="502">
        <v>2</v>
      </c>
      <c r="EJ36" s="456">
        <v>5.55</v>
      </c>
      <c r="EK36" s="456">
        <v>39</v>
      </c>
      <c r="EL36" s="427">
        <v>19000</v>
      </c>
      <c r="EM36" s="459">
        <v>18000</v>
      </c>
      <c r="EN36" s="459">
        <v>9000</v>
      </c>
      <c r="EO36" s="460">
        <v>13500</v>
      </c>
      <c r="EP36" s="370" t="s">
        <v>11</v>
      </c>
      <c r="EQ36" s="651"/>
      <c r="ER36" s="600">
        <v>190000</v>
      </c>
      <c r="ES36" s="646"/>
      <c r="ET36" s="646"/>
      <c r="EU36" s="646"/>
      <c r="EV36" s="600">
        <v>1</v>
      </c>
      <c r="EW36" s="600">
        <v>40</v>
      </c>
      <c r="EX36" s="600">
        <v>12</v>
      </c>
      <c r="EY36" s="600">
        <v>0</v>
      </c>
      <c r="EZ36" s="16">
        <f t="shared" si="24"/>
        <v>52</v>
      </c>
      <c r="FA36" s="600">
        <v>32</v>
      </c>
      <c r="FB36" s="600">
        <v>16</v>
      </c>
      <c r="FC36" s="16">
        <f t="shared" si="49"/>
        <v>48</v>
      </c>
      <c r="FD36" s="466">
        <f t="shared" si="50"/>
        <v>100</v>
      </c>
      <c r="FE36" s="370" t="s">
        <v>11</v>
      </c>
      <c r="FF36" s="504">
        <v>1</v>
      </c>
      <c r="FG36" s="503">
        <v>2</v>
      </c>
      <c r="FH36" s="470">
        <v>2</v>
      </c>
      <c r="FI36" s="470">
        <v>14.8</v>
      </c>
      <c r="FJ36" s="427">
        <v>7000</v>
      </c>
      <c r="FK36" s="427">
        <v>6200</v>
      </c>
      <c r="FL36" s="427">
        <v>3100</v>
      </c>
      <c r="FM36" s="471">
        <v>4650</v>
      </c>
      <c r="FN36" s="370" t="s">
        <v>11</v>
      </c>
      <c r="FO36" s="505"/>
      <c r="FP36" s="447">
        <v>170000</v>
      </c>
      <c r="FQ36" s="479">
        <v>0</v>
      </c>
      <c r="FR36" s="479">
        <v>0</v>
      </c>
      <c r="FS36" s="479">
        <v>0</v>
      </c>
      <c r="FT36" s="503">
        <v>1</v>
      </c>
      <c r="FU36" s="427">
        <v>43</v>
      </c>
      <c r="FV36" s="427">
        <v>8</v>
      </c>
      <c r="FW36" s="427">
        <v>0</v>
      </c>
      <c r="FX36" s="431">
        <f t="shared" si="51"/>
        <v>51</v>
      </c>
      <c r="FY36" s="427">
        <v>32</v>
      </c>
      <c r="FZ36" s="427">
        <v>17</v>
      </c>
      <c r="GA36" s="431">
        <f t="shared" si="52"/>
        <v>49</v>
      </c>
      <c r="GB36" s="436">
        <f t="shared" si="53"/>
        <v>100</v>
      </c>
      <c r="GC36" s="370" t="s">
        <v>11</v>
      </c>
      <c r="GD36" s="668">
        <v>1</v>
      </c>
      <c r="GE36" s="657">
        <v>2</v>
      </c>
      <c r="GF36" s="631">
        <v>1.95</v>
      </c>
      <c r="GG36" s="631">
        <v>17</v>
      </c>
      <c r="GH36" s="600">
        <v>9600</v>
      </c>
      <c r="GI36" s="609">
        <v>5700</v>
      </c>
    </row>
    <row r="37" spans="1:191" s="39" customFormat="1" ht="16.5" customHeight="1">
      <c r="A37" s="370" t="s">
        <v>12</v>
      </c>
      <c r="B37" s="599">
        <v>1118</v>
      </c>
      <c r="C37" s="600">
        <v>2466</v>
      </c>
      <c r="D37" s="600">
        <v>476</v>
      </c>
      <c r="E37" s="600">
        <v>0</v>
      </c>
      <c r="F37" s="431">
        <f t="shared" si="55"/>
        <v>476</v>
      </c>
      <c r="G37" s="427">
        <v>0</v>
      </c>
      <c r="H37" s="436">
        <f t="shared" si="56"/>
        <v>476</v>
      </c>
      <c r="I37" s="370" t="s">
        <v>12</v>
      </c>
      <c r="J37" s="599">
        <v>102</v>
      </c>
      <c r="K37" s="600">
        <v>789</v>
      </c>
      <c r="L37" s="600">
        <v>0</v>
      </c>
      <c r="M37" s="600">
        <v>0</v>
      </c>
      <c r="N37" s="431">
        <f t="shared" si="57"/>
        <v>0</v>
      </c>
      <c r="O37" s="436">
        <f t="shared" si="58"/>
        <v>789</v>
      </c>
      <c r="P37" s="554"/>
      <c r="Q37" s="370" t="s">
        <v>12</v>
      </c>
      <c r="R37" s="601">
        <v>476</v>
      </c>
      <c r="S37" s="600">
        <v>0</v>
      </c>
      <c r="T37" s="14">
        <f t="shared" si="47"/>
        <v>476</v>
      </c>
      <c r="U37" s="600">
        <v>0</v>
      </c>
      <c r="V37" s="14">
        <f t="shared" si="48"/>
        <v>476</v>
      </c>
      <c r="W37" s="600">
        <v>789</v>
      </c>
      <c r="X37" s="600">
        <v>0</v>
      </c>
      <c r="Y37" s="442">
        <f t="shared" si="3"/>
        <v>789</v>
      </c>
      <c r="Z37" s="370" t="s">
        <v>12</v>
      </c>
      <c r="AA37" s="602">
        <v>226</v>
      </c>
      <c r="AB37" s="600">
        <v>0</v>
      </c>
      <c r="AC37" s="431">
        <f t="shared" si="59"/>
        <v>226</v>
      </c>
      <c r="AD37" s="600">
        <v>0</v>
      </c>
      <c r="AE37" s="431">
        <f t="shared" si="60"/>
        <v>226</v>
      </c>
      <c r="AF37" s="600">
        <v>287</v>
      </c>
      <c r="AG37" s="600">
        <v>0</v>
      </c>
      <c r="AH37" s="436">
        <f t="shared" si="61"/>
        <v>287</v>
      </c>
      <c r="AI37" s="370" t="s">
        <v>12</v>
      </c>
      <c r="AJ37" s="599">
        <v>30424</v>
      </c>
      <c r="AK37" s="600">
        <v>0</v>
      </c>
      <c r="AL37" s="600">
        <v>9687</v>
      </c>
      <c r="AM37" s="600">
        <v>7220</v>
      </c>
      <c r="AN37" s="16">
        <f t="shared" si="4"/>
        <v>47331</v>
      </c>
      <c r="AO37" s="603">
        <v>3</v>
      </c>
      <c r="AP37" s="604">
        <v>628</v>
      </c>
      <c r="AQ37" s="370" t="s">
        <v>12</v>
      </c>
      <c r="AR37" s="656">
        <v>7</v>
      </c>
      <c r="AS37" s="657">
        <v>5</v>
      </c>
      <c r="AT37" s="657">
        <v>2</v>
      </c>
      <c r="AU37" s="606">
        <v>164</v>
      </c>
      <c r="AV37" s="606">
        <v>213</v>
      </c>
      <c r="AW37" s="606">
        <v>49</v>
      </c>
      <c r="AX37" s="606">
        <v>91</v>
      </c>
      <c r="AY37" s="606">
        <v>52</v>
      </c>
      <c r="AZ37" s="606">
        <v>109</v>
      </c>
      <c r="BA37" s="431">
        <f t="shared" si="5"/>
        <v>265</v>
      </c>
      <c r="BB37" s="436">
        <f t="shared" si="5"/>
        <v>413</v>
      </c>
      <c r="BC37" s="370" t="s">
        <v>12</v>
      </c>
      <c r="BD37" s="605">
        <v>2505</v>
      </c>
      <c r="BE37" s="606">
        <v>764</v>
      </c>
      <c r="BF37" s="606">
        <v>366</v>
      </c>
      <c r="BG37" s="431">
        <f t="shared" si="29"/>
        <v>3635</v>
      </c>
      <c r="BH37" s="606">
        <v>2554</v>
      </c>
      <c r="BI37" s="606">
        <v>519</v>
      </c>
      <c r="BJ37" s="606">
        <v>223</v>
      </c>
      <c r="BK37" s="436">
        <f t="shared" si="6"/>
        <v>3296</v>
      </c>
      <c r="BL37" s="370" t="s">
        <v>12</v>
      </c>
      <c r="BM37" s="607">
        <v>11216</v>
      </c>
      <c r="BN37" s="606">
        <v>0</v>
      </c>
      <c r="BO37" s="606">
        <v>3575</v>
      </c>
      <c r="BP37" s="606">
        <v>2116</v>
      </c>
      <c r="BQ37" s="431">
        <f t="shared" si="30"/>
        <v>16907</v>
      </c>
      <c r="BR37" s="606">
        <v>6</v>
      </c>
      <c r="BS37" s="608">
        <v>429</v>
      </c>
      <c r="BT37" s="370" t="s">
        <v>12</v>
      </c>
      <c r="BU37" s="664">
        <v>7</v>
      </c>
      <c r="BV37" s="657">
        <v>5</v>
      </c>
      <c r="BW37" s="657">
        <v>2</v>
      </c>
      <c r="BX37" s="606">
        <v>164</v>
      </c>
      <c r="BY37" s="606">
        <v>213</v>
      </c>
      <c r="BZ37" s="606">
        <v>49</v>
      </c>
      <c r="CA37" s="606">
        <v>91</v>
      </c>
      <c r="CB37" s="606">
        <v>52</v>
      </c>
      <c r="CC37" s="606">
        <v>109</v>
      </c>
      <c r="CD37" s="431">
        <f t="shared" si="54"/>
        <v>265</v>
      </c>
      <c r="CE37" s="455">
        <f t="shared" si="54"/>
        <v>413</v>
      </c>
      <c r="CF37" s="370" t="s">
        <v>12</v>
      </c>
      <c r="CG37" s="607">
        <v>924</v>
      </c>
      <c r="CH37" s="606">
        <v>282</v>
      </c>
      <c r="CI37" s="606">
        <v>135</v>
      </c>
      <c r="CJ37" s="431">
        <f t="shared" si="7"/>
        <v>1341</v>
      </c>
      <c r="CK37" s="606">
        <v>749</v>
      </c>
      <c r="CL37" s="606">
        <v>152</v>
      </c>
      <c r="CM37" s="606">
        <v>65</v>
      </c>
      <c r="CN37" s="455">
        <f t="shared" si="8"/>
        <v>966</v>
      </c>
      <c r="CO37" s="370" t="s">
        <v>12</v>
      </c>
      <c r="CP37" s="599">
        <v>2765</v>
      </c>
      <c r="CQ37" s="600">
        <v>0</v>
      </c>
      <c r="CR37" s="600">
        <v>1298</v>
      </c>
      <c r="CS37" s="600">
        <v>820</v>
      </c>
      <c r="CT37" s="16">
        <f t="shared" si="9"/>
        <v>4883</v>
      </c>
      <c r="CU37" s="603">
        <v>0</v>
      </c>
      <c r="CV37" s="604">
        <v>0</v>
      </c>
      <c r="CW37" s="370" t="s">
        <v>12</v>
      </c>
      <c r="CX37" s="668">
        <v>7</v>
      </c>
      <c r="CY37" s="657">
        <v>5</v>
      </c>
      <c r="CZ37" s="657">
        <v>2</v>
      </c>
      <c r="DA37" s="606">
        <v>66</v>
      </c>
      <c r="DB37" s="606">
        <v>72</v>
      </c>
      <c r="DC37" s="606">
        <v>26</v>
      </c>
      <c r="DD37" s="606">
        <v>33</v>
      </c>
      <c r="DE37" s="606">
        <v>19</v>
      </c>
      <c r="DF37" s="606">
        <v>29</v>
      </c>
      <c r="DG37" s="431">
        <f t="shared" si="10"/>
        <v>111</v>
      </c>
      <c r="DH37" s="436">
        <f t="shared" si="10"/>
        <v>134</v>
      </c>
      <c r="DI37" s="370" t="s">
        <v>12</v>
      </c>
      <c r="DJ37" s="605">
        <v>302</v>
      </c>
      <c r="DK37" s="606">
        <v>99</v>
      </c>
      <c r="DL37" s="606">
        <v>35</v>
      </c>
      <c r="DM37" s="431">
        <f t="shared" si="11"/>
        <v>436</v>
      </c>
      <c r="DN37" s="606">
        <v>231</v>
      </c>
      <c r="DO37" s="606">
        <v>65</v>
      </c>
      <c r="DP37" s="606">
        <v>19</v>
      </c>
      <c r="DQ37" s="436">
        <f t="shared" si="12"/>
        <v>315</v>
      </c>
      <c r="DR37" s="370" t="s">
        <v>12</v>
      </c>
      <c r="DS37" s="672">
        <v>6</v>
      </c>
      <c r="DT37" s="618">
        <v>630000</v>
      </c>
      <c r="DU37" s="646"/>
      <c r="DV37" s="646"/>
      <c r="DW37" s="646"/>
      <c r="DX37" s="677">
        <v>2</v>
      </c>
      <c r="DY37" s="600">
        <v>56</v>
      </c>
      <c r="DZ37" s="600">
        <v>0</v>
      </c>
      <c r="EA37" s="600">
        <v>0</v>
      </c>
      <c r="EB37" s="431">
        <f t="shared" si="21"/>
        <v>56</v>
      </c>
      <c r="EC37" s="600">
        <v>25</v>
      </c>
      <c r="ED37" s="600">
        <v>19</v>
      </c>
      <c r="EE37" s="431">
        <f t="shared" si="22"/>
        <v>44</v>
      </c>
      <c r="EF37" s="436">
        <f t="shared" si="23"/>
        <v>100</v>
      </c>
      <c r="EG37" s="370" t="s">
        <v>12</v>
      </c>
      <c r="EH37" s="501">
        <v>1</v>
      </c>
      <c r="EI37" s="502">
        <v>3</v>
      </c>
      <c r="EJ37" s="456">
        <v>5.6</v>
      </c>
      <c r="EK37" s="456">
        <v>0</v>
      </c>
      <c r="EL37" s="427">
        <v>16800</v>
      </c>
      <c r="EM37" s="459">
        <v>23200</v>
      </c>
      <c r="EN37" s="459">
        <v>11600</v>
      </c>
      <c r="EO37" s="460">
        <v>17400</v>
      </c>
      <c r="EP37" s="370" t="s">
        <v>12</v>
      </c>
      <c r="EQ37" s="651"/>
      <c r="ER37" s="600">
        <v>190000</v>
      </c>
      <c r="ES37" s="646"/>
      <c r="ET37" s="646"/>
      <c r="EU37" s="646"/>
      <c r="EV37" s="600">
        <v>2</v>
      </c>
      <c r="EW37" s="600">
        <v>58</v>
      </c>
      <c r="EX37" s="600">
        <v>0</v>
      </c>
      <c r="EY37" s="600">
        <v>0</v>
      </c>
      <c r="EZ37" s="16">
        <f t="shared" si="24"/>
        <v>58</v>
      </c>
      <c r="FA37" s="600">
        <v>26</v>
      </c>
      <c r="FB37" s="600">
        <v>16</v>
      </c>
      <c r="FC37" s="16">
        <f t="shared" si="49"/>
        <v>42</v>
      </c>
      <c r="FD37" s="466">
        <f t="shared" si="50"/>
        <v>100</v>
      </c>
      <c r="FE37" s="370" t="s">
        <v>12</v>
      </c>
      <c r="FF37" s="504">
        <v>1</v>
      </c>
      <c r="FG37" s="503">
        <v>3</v>
      </c>
      <c r="FH37" s="470">
        <v>2.1</v>
      </c>
      <c r="FI37" s="470">
        <v>0</v>
      </c>
      <c r="FJ37" s="427">
        <v>6200</v>
      </c>
      <c r="FK37" s="427">
        <v>6800</v>
      </c>
      <c r="FL37" s="427">
        <v>3400</v>
      </c>
      <c r="FM37" s="471">
        <v>5100</v>
      </c>
      <c r="FN37" s="370" t="s">
        <v>12</v>
      </c>
      <c r="FO37" s="505"/>
      <c r="FP37" s="447">
        <v>170000</v>
      </c>
      <c r="FQ37" s="479">
        <v>0</v>
      </c>
      <c r="FR37" s="479">
        <v>0</v>
      </c>
      <c r="FS37" s="479">
        <v>0</v>
      </c>
      <c r="FT37" s="503">
        <v>2</v>
      </c>
      <c r="FU37" s="427">
        <v>49</v>
      </c>
      <c r="FV37" s="427">
        <v>0</v>
      </c>
      <c r="FW37" s="427">
        <v>0</v>
      </c>
      <c r="FX37" s="431">
        <f t="shared" si="51"/>
        <v>49</v>
      </c>
      <c r="FY37" s="427">
        <v>31</v>
      </c>
      <c r="FZ37" s="427">
        <v>20</v>
      </c>
      <c r="GA37" s="431">
        <f t="shared" si="52"/>
        <v>51</v>
      </c>
      <c r="GB37" s="436">
        <f t="shared" si="53"/>
        <v>100</v>
      </c>
      <c r="GC37" s="370" t="s">
        <v>12</v>
      </c>
      <c r="GD37" s="668">
        <v>1</v>
      </c>
      <c r="GE37" s="657">
        <v>3</v>
      </c>
      <c r="GF37" s="631">
        <v>1</v>
      </c>
      <c r="GG37" s="631">
        <v>0</v>
      </c>
      <c r="GH37" s="600">
        <v>6000</v>
      </c>
      <c r="GI37" s="609">
        <v>5000</v>
      </c>
    </row>
    <row r="38" spans="1:191" s="39" customFormat="1" ht="16.5" customHeight="1">
      <c r="A38" s="370" t="s">
        <v>13</v>
      </c>
      <c r="B38" s="599">
        <v>3758</v>
      </c>
      <c r="C38" s="600">
        <v>8497</v>
      </c>
      <c r="D38" s="600">
        <v>1461</v>
      </c>
      <c r="E38" s="600">
        <v>0</v>
      </c>
      <c r="F38" s="431">
        <f t="shared" si="55"/>
        <v>1461</v>
      </c>
      <c r="G38" s="427">
        <v>0</v>
      </c>
      <c r="H38" s="436">
        <f t="shared" si="56"/>
        <v>1461</v>
      </c>
      <c r="I38" s="370" t="s">
        <v>13</v>
      </c>
      <c r="J38" s="599">
        <v>345</v>
      </c>
      <c r="K38" s="600">
        <v>2377</v>
      </c>
      <c r="L38" s="600">
        <v>0</v>
      </c>
      <c r="M38" s="600">
        <v>0</v>
      </c>
      <c r="N38" s="431">
        <f t="shared" si="57"/>
        <v>0</v>
      </c>
      <c r="O38" s="436">
        <f t="shared" si="58"/>
        <v>2377</v>
      </c>
      <c r="P38" s="554"/>
      <c r="Q38" s="370" t="s">
        <v>13</v>
      </c>
      <c r="R38" s="601">
        <v>1461</v>
      </c>
      <c r="S38" s="600">
        <v>0</v>
      </c>
      <c r="T38" s="14">
        <f t="shared" si="47"/>
        <v>1461</v>
      </c>
      <c r="U38" s="600">
        <v>0</v>
      </c>
      <c r="V38" s="14">
        <f t="shared" si="48"/>
        <v>1461</v>
      </c>
      <c r="W38" s="600">
        <v>2377</v>
      </c>
      <c r="X38" s="600">
        <v>0</v>
      </c>
      <c r="Y38" s="442">
        <f t="shared" si="3"/>
        <v>2377</v>
      </c>
      <c r="Z38" s="370" t="s">
        <v>13</v>
      </c>
      <c r="AA38" s="602">
        <v>636</v>
      </c>
      <c r="AB38" s="600">
        <v>0</v>
      </c>
      <c r="AC38" s="431">
        <f t="shared" si="59"/>
        <v>636</v>
      </c>
      <c r="AD38" s="600">
        <v>0</v>
      </c>
      <c r="AE38" s="431">
        <f t="shared" si="60"/>
        <v>636</v>
      </c>
      <c r="AF38" s="600">
        <v>767</v>
      </c>
      <c r="AG38" s="600">
        <v>0</v>
      </c>
      <c r="AH38" s="436">
        <f t="shared" si="61"/>
        <v>767</v>
      </c>
      <c r="AI38" s="370" t="s">
        <v>13</v>
      </c>
      <c r="AJ38" s="599">
        <v>74102</v>
      </c>
      <c r="AK38" s="600">
        <v>8835</v>
      </c>
      <c r="AL38" s="600">
        <v>28545</v>
      </c>
      <c r="AM38" s="600">
        <v>21625</v>
      </c>
      <c r="AN38" s="16">
        <f t="shared" si="4"/>
        <v>133107</v>
      </c>
      <c r="AO38" s="603">
        <v>15</v>
      </c>
      <c r="AP38" s="604">
        <v>9203</v>
      </c>
      <c r="AQ38" s="370" t="s">
        <v>13</v>
      </c>
      <c r="AR38" s="656">
        <v>7</v>
      </c>
      <c r="AS38" s="657">
        <v>5</v>
      </c>
      <c r="AT38" s="657">
        <v>2</v>
      </c>
      <c r="AU38" s="606">
        <v>483</v>
      </c>
      <c r="AV38" s="606">
        <v>629</v>
      </c>
      <c r="AW38" s="606">
        <v>221</v>
      </c>
      <c r="AX38" s="606">
        <v>400</v>
      </c>
      <c r="AY38" s="606">
        <v>148</v>
      </c>
      <c r="AZ38" s="606">
        <v>288</v>
      </c>
      <c r="BA38" s="431">
        <f t="shared" si="5"/>
        <v>852</v>
      </c>
      <c r="BB38" s="436">
        <f t="shared" si="5"/>
        <v>1317</v>
      </c>
      <c r="BC38" s="370" t="s">
        <v>13</v>
      </c>
      <c r="BD38" s="605">
        <v>7485</v>
      </c>
      <c r="BE38" s="606">
        <v>3400</v>
      </c>
      <c r="BF38" s="606">
        <v>979</v>
      </c>
      <c r="BG38" s="431">
        <f t="shared" si="29"/>
        <v>11864</v>
      </c>
      <c r="BH38" s="606">
        <v>7362</v>
      </c>
      <c r="BI38" s="606">
        <v>2381</v>
      </c>
      <c r="BJ38" s="606">
        <v>637</v>
      </c>
      <c r="BK38" s="436">
        <f t="shared" si="6"/>
        <v>10380</v>
      </c>
      <c r="BL38" s="370" t="s">
        <v>13</v>
      </c>
      <c r="BM38" s="607">
        <v>22374</v>
      </c>
      <c r="BN38" s="606">
        <v>4405</v>
      </c>
      <c r="BO38" s="606">
        <v>10075</v>
      </c>
      <c r="BP38" s="606">
        <v>6111</v>
      </c>
      <c r="BQ38" s="431">
        <f t="shared" si="30"/>
        <v>42965</v>
      </c>
      <c r="BR38" s="606">
        <v>17</v>
      </c>
      <c r="BS38" s="608">
        <v>2983</v>
      </c>
      <c r="BT38" s="370" t="s">
        <v>13</v>
      </c>
      <c r="BU38" s="664">
        <v>7</v>
      </c>
      <c r="BV38" s="657">
        <v>5</v>
      </c>
      <c r="BW38" s="657">
        <v>2</v>
      </c>
      <c r="BX38" s="606">
        <v>483</v>
      </c>
      <c r="BY38" s="606">
        <v>629</v>
      </c>
      <c r="BZ38" s="606">
        <v>221</v>
      </c>
      <c r="CA38" s="606">
        <v>400</v>
      </c>
      <c r="CB38" s="606">
        <v>148</v>
      </c>
      <c r="CC38" s="606">
        <v>288</v>
      </c>
      <c r="CD38" s="431">
        <f t="shared" si="54"/>
        <v>852</v>
      </c>
      <c r="CE38" s="455">
        <f t="shared" si="54"/>
        <v>1317</v>
      </c>
      <c r="CF38" s="370" t="s">
        <v>13</v>
      </c>
      <c r="CG38" s="607">
        <v>2642</v>
      </c>
      <c r="CH38" s="606">
        <v>1200</v>
      </c>
      <c r="CI38" s="606">
        <v>346</v>
      </c>
      <c r="CJ38" s="431">
        <f t="shared" si="7"/>
        <v>4188</v>
      </c>
      <c r="CK38" s="606">
        <v>2080</v>
      </c>
      <c r="CL38" s="606">
        <v>673</v>
      </c>
      <c r="CM38" s="606">
        <v>180</v>
      </c>
      <c r="CN38" s="455">
        <f t="shared" si="8"/>
        <v>2933</v>
      </c>
      <c r="CO38" s="370" t="s">
        <v>13</v>
      </c>
      <c r="CP38" s="599">
        <v>7068</v>
      </c>
      <c r="CQ38" s="600">
        <v>825</v>
      </c>
      <c r="CR38" s="600">
        <v>3097</v>
      </c>
      <c r="CS38" s="600">
        <v>2956</v>
      </c>
      <c r="CT38" s="16">
        <f t="shared" si="9"/>
        <v>13946</v>
      </c>
      <c r="CU38" s="603">
        <v>7</v>
      </c>
      <c r="CV38" s="604">
        <v>629</v>
      </c>
      <c r="CW38" s="370" t="s">
        <v>13</v>
      </c>
      <c r="CX38" s="668">
        <v>7</v>
      </c>
      <c r="CY38" s="657">
        <v>5</v>
      </c>
      <c r="CZ38" s="657">
        <v>2</v>
      </c>
      <c r="DA38" s="606">
        <v>177</v>
      </c>
      <c r="DB38" s="606">
        <v>190</v>
      </c>
      <c r="DC38" s="606">
        <v>86</v>
      </c>
      <c r="DD38" s="606">
        <v>105</v>
      </c>
      <c r="DE38" s="606">
        <v>72</v>
      </c>
      <c r="DF38" s="606">
        <v>92</v>
      </c>
      <c r="DG38" s="431">
        <f t="shared" si="10"/>
        <v>335</v>
      </c>
      <c r="DH38" s="436">
        <f t="shared" si="10"/>
        <v>387</v>
      </c>
      <c r="DI38" s="370" t="s">
        <v>13</v>
      </c>
      <c r="DJ38" s="605">
        <v>732</v>
      </c>
      <c r="DK38" s="606">
        <v>289</v>
      </c>
      <c r="DL38" s="606">
        <v>101</v>
      </c>
      <c r="DM38" s="431">
        <f t="shared" si="11"/>
        <v>1122</v>
      </c>
      <c r="DN38" s="606">
        <v>805</v>
      </c>
      <c r="DO38" s="606">
        <v>280</v>
      </c>
      <c r="DP38" s="606">
        <v>94</v>
      </c>
      <c r="DQ38" s="436">
        <f t="shared" si="12"/>
        <v>1179</v>
      </c>
      <c r="DR38" s="370" t="s">
        <v>13</v>
      </c>
      <c r="DS38" s="672">
        <v>8</v>
      </c>
      <c r="DT38" s="618">
        <v>630000</v>
      </c>
      <c r="DU38" s="646"/>
      <c r="DV38" s="646"/>
      <c r="DW38" s="646"/>
      <c r="DX38" s="677">
        <v>1</v>
      </c>
      <c r="DY38" s="600">
        <v>47</v>
      </c>
      <c r="DZ38" s="600">
        <v>6</v>
      </c>
      <c r="EA38" s="600">
        <v>0</v>
      </c>
      <c r="EB38" s="431">
        <f t="shared" si="21"/>
        <v>53</v>
      </c>
      <c r="EC38" s="600">
        <v>26</v>
      </c>
      <c r="ED38" s="600">
        <v>21</v>
      </c>
      <c r="EE38" s="431">
        <f t="shared" si="22"/>
        <v>47</v>
      </c>
      <c r="EF38" s="436">
        <f t="shared" si="23"/>
        <v>100</v>
      </c>
      <c r="EG38" s="370" t="s">
        <v>13</v>
      </c>
      <c r="EH38" s="501">
        <v>1</v>
      </c>
      <c r="EI38" s="502">
        <v>2</v>
      </c>
      <c r="EJ38" s="456">
        <v>5.6</v>
      </c>
      <c r="EK38" s="456">
        <v>18</v>
      </c>
      <c r="EL38" s="427">
        <v>17000</v>
      </c>
      <c r="EM38" s="459">
        <v>23000</v>
      </c>
      <c r="EN38" s="459">
        <v>11500</v>
      </c>
      <c r="EO38" s="460">
        <v>17250</v>
      </c>
      <c r="EP38" s="370" t="s">
        <v>13</v>
      </c>
      <c r="EQ38" s="651"/>
      <c r="ER38" s="600">
        <v>190000</v>
      </c>
      <c r="ES38" s="646"/>
      <c r="ET38" s="646"/>
      <c r="EU38" s="646"/>
      <c r="EV38" s="600">
        <v>1</v>
      </c>
      <c r="EW38" s="600">
        <v>45</v>
      </c>
      <c r="EX38" s="600">
        <v>9</v>
      </c>
      <c r="EY38" s="600">
        <v>0</v>
      </c>
      <c r="EZ38" s="16">
        <f t="shared" si="24"/>
        <v>54</v>
      </c>
      <c r="FA38" s="600">
        <v>28</v>
      </c>
      <c r="FB38" s="600">
        <v>18</v>
      </c>
      <c r="FC38" s="16">
        <f t="shared" si="49"/>
        <v>46</v>
      </c>
      <c r="FD38" s="466">
        <f t="shared" si="50"/>
        <v>100</v>
      </c>
      <c r="FE38" s="370" t="s">
        <v>13</v>
      </c>
      <c r="FF38" s="504">
        <v>1</v>
      </c>
      <c r="FG38" s="503">
        <v>2</v>
      </c>
      <c r="FH38" s="470">
        <v>1.7</v>
      </c>
      <c r="FI38" s="470">
        <v>9</v>
      </c>
      <c r="FJ38" s="427">
        <v>6000</v>
      </c>
      <c r="FK38" s="427">
        <v>6500</v>
      </c>
      <c r="FL38" s="427">
        <v>3250</v>
      </c>
      <c r="FM38" s="471">
        <v>4875</v>
      </c>
      <c r="FN38" s="370" t="s">
        <v>13</v>
      </c>
      <c r="FO38" s="505"/>
      <c r="FP38" s="447">
        <v>170000</v>
      </c>
      <c r="FQ38" s="479">
        <v>0</v>
      </c>
      <c r="FR38" s="479">
        <v>0</v>
      </c>
      <c r="FS38" s="479">
        <v>0</v>
      </c>
      <c r="FT38" s="503">
        <v>1</v>
      </c>
      <c r="FU38" s="427">
        <v>44</v>
      </c>
      <c r="FV38" s="427">
        <v>5</v>
      </c>
      <c r="FW38" s="427">
        <v>0</v>
      </c>
      <c r="FX38" s="431">
        <f t="shared" si="51"/>
        <v>49</v>
      </c>
      <c r="FY38" s="427">
        <v>26</v>
      </c>
      <c r="FZ38" s="427">
        <v>25</v>
      </c>
      <c r="GA38" s="431">
        <f t="shared" si="52"/>
        <v>51</v>
      </c>
      <c r="GB38" s="436">
        <f t="shared" si="53"/>
        <v>100</v>
      </c>
      <c r="GC38" s="370" t="s">
        <v>13</v>
      </c>
      <c r="GD38" s="668">
        <v>1</v>
      </c>
      <c r="GE38" s="657">
        <v>2</v>
      </c>
      <c r="GF38" s="631">
        <v>1.2</v>
      </c>
      <c r="GG38" s="631">
        <v>7</v>
      </c>
      <c r="GH38" s="600">
        <v>5500</v>
      </c>
      <c r="GI38" s="609">
        <v>6500</v>
      </c>
    </row>
    <row r="39" spans="1:191" s="39" customFormat="1" ht="16.5" customHeight="1">
      <c r="A39" s="370" t="s">
        <v>14</v>
      </c>
      <c r="B39" s="599">
        <v>1685</v>
      </c>
      <c r="C39" s="600">
        <v>4097</v>
      </c>
      <c r="D39" s="600">
        <v>666</v>
      </c>
      <c r="E39" s="600">
        <v>0</v>
      </c>
      <c r="F39" s="431">
        <f t="shared" si="55"/>
        <v>666</v>
      </c>
      <c r="G39" s="427">
        <v>0</v>
      </c>
      <c r="H39" s="436">
        <f t="shared" si="56"/>
        <v>666</v>
      </c>
      <c r="I39" s="370" t="s">
        <v>14</v>
      </c>
      <c r="J39" s="599">
        <v>162</v>
      </c>
      <c r="K39" s="600">
        <v>1083</v>
      </c>
      <c r="L39" s="600">
        <v>0</v>
      </c>
      <c r="M39" s="600">
        <v>0</v>
      </c>
      <c r="N39" s="431">
        <f t="shared" si="57"/>
        <v>0</v>
      </c>
      <c r="O39" s="436">
        <f t="shared" si="58"/>
        <v>1083</v>
      </c>
      <c r="P39" s="554"/>
      <c r="Q39" s="370" t="s">
        <v>14</v>
      </c>
      <c r="R39" s="601">
        <v>666</v>
      </c>
      <c r="S39" s="600">
        <v>0</v>
      </c>
      <c r="T39" s="14">
        <f t="shared" si="47"/>
        <v>666</v>
      </c>
      <c r="U39" s="600">
        <v>0</v>
      </c>
      <c r="V39" s="14">
        <f t="shared" si="48"/>
        <v>666</v>
      </c>
      <c r="W39" s="600">
        <v>1083</v>
      </c>
      <c r="X39" s="600">
        <v>0</v>
      </c>
      <c r="Y39" s="442">
        <f t="shared" si="3"/>
        <v>1083</v>
      </c>
      <c r="Z39" s="370" t="s">
        <v>14</v>
      </c>
      <c r="AA39" s="602">
        <v>313</v>
      </c>
      <c r="AB39" s="600">
        <v>0</v>
      </c>
      <c r="AC39" s="431">
        <f t="shared" si="59"/>
        <v>313</v>
      </c>
      <c r="AD39" s="600">
        <v>0</v>
      </c>
      <c r="AE39" s="431">
        <f t="shared" si="60"/>
        <v>313</v>
      </c>
      <c r="AF39" s="600">
        <v>375</v>
      </c>
      <c r="AG39" s="600">
        <v>0</v>
      </c>
      <c r="AH39" s="436">
        <f t="shared" si="61"/>
        <v>375</v>
      </c>
      <c r="AI39" s="370" t="s">
        <v>14</v>
      </c>
      <c r="AJ39" s="599">
        <v>32975</v>
      </c>
      <c r="AK39" s="600">
        <v>0</v>
      </c>
      <c r="AL39" s="600">
        <v>14546</v>
      </c>
      <c r="AM39" s="600">
        <v>11255</v>
      </c>
      <c r="AN39" s="16">
        <f t="shared" si="4"/>
        <v>58776</v>
      </c>
      <c r="AO39" s="603">
        <v>6</v>
      </c>
      <c r="AP39" s="604">
        <v>1788</v>
      </c>
      <c r="AQ39" s="370" t="s">
        <v>14</v>
      </c>
      <c r="AR39" s="656">
        <v>7</v>
      </c>
      <c r="AS39" s="657">
        <v>5</v>
      </c>
      <c r="AT39" s="657">
        <v>2</v>
      </c>
      <c r="AU39" s="606">
        <v>219</v>
      </c>
      <c r="AV39" s="606">
        <v>297</v>
      </c>
      <c r="AW39" s="606">
        <v>80</v>
      </c>
      <c r="AX39" s="606">
        <v>145</v>
      </c>
      <c r="AY39" s="606">
        <v>74</v>
      </c>
      <c r="AZ39" s="606">
        <v>145</v>
      </c>
      <c r="BA39" s="431">
        <f t="shared" si="5"/>
        <v>373</v>
      </c>
      <c r="BB39" s="436">
        <f t="shared" si="5"/>
        <v>587</v>
      </c>
      <c r="BC39" s="370" t="s">
        <v>14</v>
      </c>
      <c r="BD39" s="605">
        <v>3950</v>
      </c>
      <c r="BE39" s="606">
        <v>1378</v>
      </c>
      <c r="BF39" s="606">
        <v>551</v>
      </c>
      <c r="BG39" s="431">
        <f t="shared" si="29"/>
        <v>5879</v>
      </c>
      <c r="BH39" s="606">
        <v>3663</v>
      </c>
      <c r="BI39" s="606">
        <v>991</v>
      </c>
      <c r="BJ39" s="606">
        <v>354</v>
      </c>
      <c r="BK39" s="436">
        <f t="shared" si="6"/>
        <v>5008</v>
      </c>
      <c r="BL39" s="370" t="s">
        <v>14</v>
      </c>
      <c r="BM39" s="607">
        <v>10151</v>
      </c>
      <c r="BN39" s="606">
        <v>0</v>
      </c>
      <c r="BO39" s="606">
        <v>3828</v>
      </c>
      <c r="BP39" s="606">
        <v>2597</v>
      </c>
      <c r="BQ39" s="431">
        <f t="shared" si="30"/>
        <v>16576</v>
      </c>
      <c r="BR39" s="606">
        <v>6</v>
      </c>
      <c r="BS39" s="608">
        <v>545</v>
      </c>
      <c r="BT39" s="370" t="s">
        <v>14</v>
      </c>
      <c r="BU39" s="664">
        <v>7</v>
      </c>
      <c r="BV39" s="657">
        <v>5</v>
      </c>
      <c r="BW39" s="657">
        <v>2</v>
      </c>
      <c r="BX39" s="606">
        <v>219</v>
      </c>
      <c r="BY39" s="606">
        <v>297</v>
      </c>
      <c r="BZ39" s="606">
        <v>80</v>
      </c>
      <c r="CA39" s="606">
        <v>145</v>
      </c>
      <c r="CB39" s="606">
        <v>74</v>
      </c>
      <c r="CC39" s="606">
        <v>145</v>
      </c>
      <c r="CD39" s="431">
        <f t="shared" si="54"/>
        <v>373</v>
      </c>
      <c r="CE39" s="455">
        <f t="shared" si="54"/>
        <v>587</v>
      </c>
      <c r="CF39" s="370" t="s">
        <v>14</v>
      </c>
      <c r="CG39" s="607">
        <v>1040</v>
      </c>
      <c r="CH39" s="606">
        <v>363</v>
      </c>
      <c r="CI39" s="606">
        <v>145</v>
      </c>
      <c r="CJ39" s="431">
        <f t="shared" si="7"/>
        <v>1548</v>
      </c>
      <c r="CK39" s="606">
        <v>845</v>
      </c>
      <c r="CL39" s="606">
        <v>229</v>
      </c>
      <c r="CM39" s="606">
        <v>82</v>
      </c>
      <c r="CN39" s="455">
        <f t="shared" si="8"/>
        <v>1156</v>
      </c>
      <c r="CO39" s="370" t="s">
        <v>14</v>
      </c>
      <c r="CP39" s="599">
        <v>2928</v>
      </c>
      <c r="CQ39" s="600">
        <v>0</v>
      </c>
      <c r="CR39" s="600">
        <v>1627</v>
      </c>
      <c r="CS39" s="600">
        <v>668</v>
      </c>
      <c r="CT39" s="16">
        <f t="shared" si="9"/>
        <v>5223</v>
      </c>
      <c r="CU39" s="603">
        <v>1</v>
      </c>
      <c r="CV39" s="604">
        <v>125</v>
      </c>
      <c r="CW39" s="370" t="s">
        <v>14</v>
      </c>
      <c r="CX39" s="668">
        <v>7</v>
      </c>
      <c r="CY39" s="657">
        <v>5</v>
      </c>
      <c r="CZ39" s="657">
        <v>2</v>
      </c>
      <c r="DA39" s="606">
        <v>92</v>
      </c>
      <c r="DB39" s="606">
        <v>103</v>
      </c>
      <c r="DC39" s="606">
        <v>38</v>
      </c>
      <c r="DD39" s="606">
        <v>44</v>
      </c>
      <c r="DE39" s="606">
        <v>34</v>
      </c>
      <c r="DF39" s="606">
        <v>44</v>
      </c>
      <c r="DG39" s="431">
        <f t="shared" si="10"/>
        <v>164</v>
      </c>
      <c r="DH39" s="436">
        <f t="shared" si="10"/>
        <v>191</v>
      </c>
      <c r="DI39" s="370" t="s">
        <v>14</v>
      </c>
      <c r="DJ39" s="605">
        <v>433</v>
      </c>
      <c r="DK39" s="606">
        <v>132</v>
      </c>
      <c r="DL39" s="606">
        <v>53</v>
      </c>
      <c r="DM39" s="431">
        <f t="shared" si="11"/>
        <v>618</v>
      </c>
      <c r="DN39" s="606">
        <v>193</v>
      </c>
      <c r="DO39" s="606">
        <v>57</v>
      </c>
      <c r="DP39" s="606">
        <v>20</v>
      </c>
      <c r="DQ39" s="436">
        <f t="shared" si="12"/>
        <v>270</v>
      </c>
      <c r="DR39" s="370" t="s">
        <v>14</v>
      </c>
      <c r="DS39" s="672">
        <v>8</v>
      </c>
      <c r="DT39" s="618">
        <v>630000</v>
      </c>
      <c r="DU39" s="646"/>
      <c r="DV39" s="646"/>
      <c r="DW39" s="646"/>
      <c r="DX39" s="677">
        <v>2</v>
      </c>
      <c r="DY39" s="600">
        <v>48</v>
      </c>
      <c r="DZ39" s="600">
        <v>0</v>
      </c>
      <c r="EA39" s="600">
        <v>0</v>
      </c>
      <c r="EB39" s="431">
        <f t="shared" si="21"/>
        <v>48</v>
      </c>
      <c r="EC39" s="600">
        <v>29</v>
      </c>
      <c r="ED39" s="600">
        <v>23</v>
      </c>
      <c r="EE39" s="431">
        <f t="shared" si="22"/>
        <v>52</v>
      </c>
      <c r="EF39" s="436">
        <f t="shared" si="23"/>
        <v>100</v>
      </c>
      <c r="EG39" s="370" t="s">
        <v>14</v>
      </c>
      <c r="EH39" s="501">
        <v>1</v>
      </c>
      <c r="EI39" s="502">
        <v>3</v>
      </c>
      <c r="EJ39" s="456">
        <v>5.2</v>
      </c>
      <c r="EK39" s="456">
        <v>0</v>
      </c>
      <c r="EL39" s="427">
        <v>19000</v>
      </c>
      <c r="EM39" s="459">
        <v>26000</v>
      </c>
      <c r="EN39" s="459">
        <v>13000</v>
      </c>
      <c r="EO39" s="460">
        <v>19500</v>
      </c>
      <c r="EP39" s="370" t="s">
        <v>14</v>
      </c>
      <c r="EQ39" s="651"/>
      <c r="ER39" s="600">
        <v>190000</v>
      </c>
      <c r="ES39" s="646"/>
      <c r="ET39" s="646"/>
      <c r="EU39" s="646"/>
      <c r="EV39" s="600">
        <v>2</v>
      </c>
      <c r="EW39" s="600">
        <v>53</v>
      </c>
      <c r="EX39" s="600">
        <v>0</v>
      </c>
      <c r="EY39" s="600">
        <v>0</v>
      </c>
      <c r="EZ39" s="16">
        <f t="shared" si="24"/>
        <v>53</v>
      </c>
      <c r="FA39" s="600">
        <v>28</v>
      </c>
      <c r="FB39" s="600">
        <v>19</v>
      </c>
      <c r="FC39" s="16">
        <f t="shared" si="49"/>
        <v>47</v>
      </c>
      <c r="FD39" s="466">
        <f t="shared" si="50"/>
        <v>100</v>
      </c>
      <c r="FE39" s="370" t="s">
        <v>14</v>
      </c>
      <c r="FF39" s="504">
        <v>1</v>
      </c>
      <c r="FG39" s="503">
        <v>3</v>
      </c>
      <c r="FH39" s="470">
        <v>1.6</v>
      </c>
      <c r="FI39" s="470">
        <v>0</v>
      </c>
      <c r="FJ39" s="427">
        <v>5000</v>
      </c>
      <c r="FK39" s="427">
        <v>6000</v>
      </c>
      <c r="FL39" s="427">
        <v>3000</v>
      </c>
      <c r="FM39" s="471">
        <v>4500</v>
      </c>
      <c r="FN39" s="370" t="s">
        <v>14</v>
      </c>
      <c r="FO39" s="505"/>
      <c r="FP39" s="447">
        <v>170000</v>
      </c>
      <c r="FQ39" s="479">
        <v>0</v>
      </c>
      <c r="FR39" s="479">
        <v>0</v>
      </c>
      <c r="FS39" s="479">
        <v>0</v>
      </c>
      <c r="FT39" s="503">
        <v>2</v>
      </c>
      <c r="FU39" s="427">
        <v>48</v>
      </c>
      <c r="FV39" s="427">
        <v>0</v>
      </c>
      <c r="FW39" s="427">
        <v>0</v>
      </c>
      <c r="FX39" s="431">
        <f t="shared" si="51"/>
        <v>48</v>
      </c>
      <c r="FY39" s="427">
        <v>37</v>
      </c>
      <c r="FZ39" s="427">
        <v>15</v>
      </c>
      <c r="GA39" s="431">
        <f t="shared" si="52"/>
        <v>52</v>
      </c>
      <c r="GB39" s="436">
        <f t="shared" si="53"/>
        <v>100</v>
      </c>
      <c r="GC39" s="370" t="s">
        <v>14</v>
      </c>
      <c r="GD39" s="668">
        <v>1</v>
      </c>
      <c r="GE39" s="657">
        <v>3</v>
      </c>
      <c r="GF39" s="631">
        <v>1</v>
      </c>
      <c r="GG39" s="631">
        <v>0</v>
      </c>
      <c r="GH39" s="600">
        <v>6000</v>
      </c>
      <c r="GI39" s="609">
        <v>3000</v>
      </c>
    </row>
    <row r="40" spans="1:191" s="39" customFormat="1" ht="16.5" customHeight="1">
      <c r="A40" s="374" t="s">
        <v>15</v>
      </c>
      <c r="B40" s="612">
        <v>2169</v>
      </c>
      <c r="C40" s="613">
        <v>5439</v>
      </c>
      <c r="D40" s="613">
        <v>879</v>
      </c>
      <c r="E40" s="613">
        <v>0</v>
      </c>
      <c r="F40" s="431">
        <f t="shared" si="55"/>
        <v>879</v>
      </c>
      <c r="G40" s="428">
        <v>0</v>
      </c>
      <c r="H40" s="436">
        <f t="shared" si="56"/>
        <v>879</v>
      </c>
      <c r="I40" s="374" t="s">
        <v>15</v>
      </c>
      <c r="J40" s="612">
        <v>193</v>
      </c>
      <c r="K40" s="613">
        <v>1529</v>
      </c>
      <c r="L40" s="613">
        <v>0</v>
      </c>
      <c r="M40" s="613">
        <v>0</v>
      </c>
      <c r="N40" s="431">
        <f t="shared" si="57"/>
        <v>0</v>
      </c>
      <c r="O40" s="436">
        <f t="shared" si="58"/>
        <v>1529</v>
      </c>
      <c r="P40" s="555"/>
      <c r="Q40" s="374" t="s">
        <v>15</v>
      </c>
      <c r="R40" s="616">
        <v>879</v>
      </c>
      <c r="S40" s="613">
        <v>0</v>
      </c>
      <c r="T40" s="14">
        <f t="shared" si="47"/>
        <v>879</v>
      </c>
      <c r="U40" s="613">
        <v>0</v>
      </c>
      <c r="V40" s="14">
        <f t="shared" si="48"/>
        <v>879</v>
      </c>
      <c r="W40" s="613">
        <v>1529</v>
      </c>
      <c r="X40" s="613">
        <v>0</v>
      </c>
      <c r="Y40" s="442">
        <f t="shared" si="3"/>
        <v>1529</v>
      </c>
      <c r="Z40" s="374" t="s">
        <v>15</v>
      </c>
      <c r="AA40" s="618">
        <v>348</v>
      </c>
      <c r="AB40" s="613">
        <v>0</v>
      </c>
      <c r="AC40" s="431">
        <f t="shared" si="59"/>
        <v>348</v>
      </c>
      <c r="AD40" s="613">
        <v>0</v>
      </c>
      <c r="AE40" s="431">
        <f t="shared" si="60"/>
        <v>348</v>
      </c>
      <c r="AF40" s="613">
        <v>426</v>
      </c>
      <c r="AG40" s="613">
        <v>0</v>
      </c>
      <c r="AH40" s="436">
        <f>AF40+AG40</f>
        <v>426</v>
      </c>
      <c r="AI40" s="374" t="s">
        <v>15</v>
      </c>
      <c r="AJ40" s="612">
        <v>41371</v>
      </c>
      <c r="AK40" s="613">
        <v>3706</v>
      </c>
      <c r="AL40" s="613">
        <v>14576</v>
      </c>
      <c r="AM40" s="613">
        <v>10661</v>
      </c>
      <c r="AN40" s="18">
        <f t="shared" si="4"/>
        <v>70314</v>
      </c>
      <c r="AO40" s="623">
        <v>4</v>
      </c>
      <c r="AP40" s="624">
        <v>627</v>
      </c>
      <c r="AQ40" s="374" t="s">
        <v>15</v>
      </c>
      <c r="AR40" s="656">
        <v>7</v>
      </c>
      <c r="AS40" s="657">
        <v>5</v>
      </c>
      <c r="AT40" s="657">
        <v>2</v>
      </c>
      <c r="AU40" s="625">
        <v>284</v>
      </c>
      <c r="AV40" s="625">
        <v>381</v>
      </c>
      <c r="AW40" s="625">
        <v>150</v>
      </c>
      <c r="AX40" s="625">
        <v>278</v>
      </c>
      <c r="AY40" s="625">
        <v>97</v>
      </c>
      <c r="AZ40" s="625">
        <v>213</v>
      </c>
      <c r="BA40" s="431">
        <f t="shared" si="5"/>
        <v>531</v>
      </c>
      <c r="BB40" s="436">
        <f t="shared" si="5"/>
        <v>872</v>
      </c>
      <c r="BC40" s="374" t="s">
        <v>15</v>
      </c>
      <c r="BD40" s="626">
        <v>3600</v>
      </c>
      <c r="BE40" s="625">
        <v>1877</v>
      </c>
      <c r="BF40" s="625">
        <v>575</v>
      </c>
      <c r="BG40" s="431">
        <f t="shared" si="29"/>
        <v>6052</v>
      </c>
      <c r="BH40" s="625">
        <v>3568</v>
      </c>
      <c r="BI40" s="625">
        <v>1321</v>
      </c>
      <c r="BJ40" s="625">
        <v>349</v>
      </c>
      <c r="BK40" s="436">
        <f t="shared" si="6"/>
        <v>5238</v>
      </c>
      <c r="BL40" s="374" t="s">
        <v>15</v>
      </c>
      <c r="BM40" s="607">
        <v>17989</v>
      </c>
      <c r="BN40" s="606">
        <v>3291</v>
      </c>
      <c r="BO40" s="606">
        <v>7558</v>
      </c>
      <c r="BP40" s="606">
        <v>5050</v>
      </c>
      <c r="BQ40" s="431">
        <f t="shared" si="30"/>
        <v>33888</v>
      </c>
      <c r="BR40" s="606">
        <v>24</v>
      </c>
      <c r="BS40" s="608">
        <v>1752</v>
      </c>
      <c r="BT40" s="374" t="s">
        <v>15</v>
      </c>
      <c r="BU40" s="664">
        <v>7</v>
      </c>
      <c r="BV40" s="657">
        <v>5</v>
      </c>
      <c r="BW40" s="657">
        <v>2</v>
      </c>
      <c r="BX40" s="606">
        <v>284</v>
      </c>
      <c r="BY40" s="606">
        <v>381</v>
      </c>
      <c r="BZ40" s="606">
        <v>150</v>
      </c>
      <c r="CA40" s="606">
        <v>278</v>
      </c>
      <c r="CB40" s="606">
        <v>97</v>
      </c>
      <c r="CC40" s="606">
        <v>213</v>
      </c>
      <c r="CD40" s="431">
        <f t="shared" si="54"/>
        <v>531</v>
      </c>
      <c r="CE40" s="455">
        <f t="shared" si="54"/>
        <v>872</v>
      </c>
      <c r="CF40" s="374" t="s">
        <v>15</v>
      </c>
      <c r="CG40" s="607">
        <v>1867</v>
      </c>
      <c r="CH40" s="606">
        <v>973</v>
      </c>
      <c r="CI40" s="606">
        <v>298</v>
      </c>
      <c r="CJ40" s="431">
        <f t="shared" si="7"/>
        <v>3138</v>
      </c>
      <c r="CK40" s="606">
        <v>1690</v>
      </c>
      <c r="CL40" s="606">
        <v>626</v>
      </c>
      <c r="CM40" s="606">
        <v>165</v>
      </c>
      <c r="CN40" s="455">
        <f t="shared" si="8"/>
        <v>2481</v>
      </c>
      <c r="CO40" s="374" t="s">
        <v>15</v>
      </c>
      <c r="CP40" s="612">
        <v>5267</v>
      </c>
      <c r="CQ40" s="613">
        <v>581</v>
      </c>
      <c r="CR40" s="613">
        <v>1573</v>
      </c>
      <c r="CS40" s="613">
        <v>1751</v>
      </c>
      <c r="CT40" s="18">
        <f t="shared" si="9"/>
        <v>9172</v>
      </c>
      <c r="CU40" s="623">
        <v>2</v>
      </c>
      <c r="CV40" s="624">
        <v>75</v>
      </c>
      <c r="CW40" s="374" t="s">
        <v>15</v>
      </c>
      <c r="CX40" s="668">
        <v>7</v>
      </c>
      <c r="CY40" s="657">
        <v>5</v>
      </c>
      <c r="CZ40" s="657">
        <v>2</v>
      </c>
      <c r="DA40" s="625">
        <v>84</v>
      </c>
      <c r="DB40" s="625">
        <v>93</v>
      </c>
      <c r="DC40" s="625">
        <v>55</v>
      </c>
      <c r="DD40" s="625">
        <v>64</v>
      </c>
      <c r="DE40" s="625">
        <v>40</v>
      </c>
      <c r="DF40" s="625">
        <v>49</v>
      </c>
      <c r="DG40" s="431">
        <f t="shared" si="10"/>
        <v>179</v>
      </c>
      <c r="DH40" s="436">
        <f t="shared" si="10"/>
        <v>206</v>
      </c>
      <c r="DI40" s="374" t="s">
        <v>15</v>
      </c>
      <c r="DJ40" s="626">
        <v>326</v>
      </c>
      <c r="DK40" s="625">
        <v>160</v>
      </c>
      <c r="DL40" s="625">
        <v>49</v>
      </c>
      <c r="DM40" s="431">
        <f t="shared" si="11"/>
        <v>535</v>
      </c>
      <c r="DN40" s="625">
        <v>412</v>
      </c>
      <c r="DO40" s="625">
        <v>193</v>
      </c>
      <c r="DP40" s="625">
        <v>56</v>
      </c>
      <c r="DQ40" s="436">
        <f t="shared" si="12"/>
        <v>661</v>
      </c>
      <c r="DR40" s="374" t="s">
        <v>15</v>
      </c>
      <c r="DS40" s="672">
        <v>8</v>
      </c>
      <c r="DT40" s="618">
        <v>630000</v>
      </c>
      <c r="DU40" s="647"/>
      <c r="DV40" s="647"/>
      <c r="DW40" s="647"/>
      <c r="DX40" s="677">
        <v>1</v>
      </c>
      <c r="DY40" s="613">
        <v>51</v>
      </c>
      <c r="DZ40" s="613">
        <v>5</v>
      </c>
      <c r="EA40" s="613">
        <v>0</v>
      </c>
      <c r="EB40" s="431">
        <f t="shared" si="21"/>
        <v>56</v>
      </c>
      <c r="EC40" s="613">
        <v>25</v>
      </c>
      <c r="ED40" s="613">
        <v>19</v>
      </c>
      <c r="EE40" s="431">
        <f t="shared" si="22"/>
        <v>44</v>
      </c>
      <c r="EF40" s="436">
        <f t="shared" si="23"/>
        <v>100</v>
      </c>
      <c r="EG40" s="374" t="s">
        <v>15</v>
      </c>
      <c r="EH40" s="501">
        <v>1</v>
      </c>
      <c r="EI40" s="502">
        <v>2</v>
      </c>
      <c r="EJ40" s="456">
        <v>4.7</v>
      </c>
      <c r="EK40" s="456">
        <v>11</v>
      </c>
      <c r="EL40" s="428">
        <v>13500</v>
      </c>
      <c r="EM40" s="461">
        <v>19000</v>
      </c>
      <c r="EN40" s="461">
        <v>9500</v>
      </c>
      <c r="EO40" s="462">
        <v>14250</v>
      </c>
      <c r="EP40" s="374" t="s">
        <v>15</v>
      </c>
      <c r="EQ40" s="652"/>
      <c r="ER40" s="613">
        <v>190000</v>
      </c>
      <c r="ES40" s="647"/>
      <c r="ET40" s="647"/>
      <c r="EU40" s="647"/>
      <c r="EV40" s="613">
        <v>1</v>
      </c>
      <c r="EW40" s="613">
        <v>46</v>
      </c>
      <c r="EX40" s="613">
        <v>8</v>
      </c>
      <c r="EY40" s="613">
        <v>0</v>
      </c>
      <c r="EZ40" s="18">
        <f t="shared" si="24"/>
        <v>54</v>
      </c>
      <c r="FA40" s="613">
        <v>27</v>
      </c>
      <c r="FB40" s="613">
        <v>19</v>
      </c>
      <c r="FC40" s="18">
        <f t="shared" si="49"/>
        <v>46</v>
      </c>
      <c r="FD40" s="467">
        <f t="shared" si="50"/>
        <v>100</v>
      </c>
      <c r="FE40" s="374" t="s">
        <v>15</v>
      </c>
      <c r="FF40" s="506">
        <v>1</v>
      </c>
      <c r="FG40" s="507">
        <v>2</v>
      </c>
      <c r="FH40" s="472">
        <v>2.2</v>
      </c>
      <c r="FI40" s="472">
        <v>10</v>
      </c>
      <c r="FJ40" s="428">
        <v>7000</v>
      </c>
      <c r="FK40" s="428">
        <v>9000</v>
      </c>
      <c r="FL40" s="428">
        <v>4500</v>
      </c>
      <c r="FM40" s="473">
        <v>6750</v>
      </c>
      <c r="FN40" s="374" t="s">
        <v>15</v>
      </c>
      <c r="FO40" s="508"/>
      <c r="FP40" s="447">
        <v>170000</v>
      </c>
      <c r="FQ40" s="480">
        <v>0</v>
      </c>
      <c r="FR40" s="480">
        <v>0</v>
      </c>
      <c r="FS40" s="480">
        <v>0</v>
      </c>
      <c r="FT40" s="503">
        <v>1</v>
      </c>
      <c r="FU40" s="428">
        <v>51</v>
      </c>
      <c r="FV40" s="428">
        <v>6</v>
      </c>
      <c r="FW40" s="428">
        <v>0</v>
      </c>
      <c r="FX40" s="431">
        <f t="shared" si="51"/>
        <v>57</v>
      </c>
      <c r="FY40" s="428">
        <v>20</v>
      </c>
      <c r="FZ40" s="428">
        <v>23</v>
      </c>
      <c r="GA40" s="431">
        <f t="shared" si="52"/>
        <v>43</v>
      </c>
      <c r="GB40" s="436">
        <f t="shared" si="53"/>
        <v>100</v>
      </c>
      <c r="GC40" s="374" t="s">
        <v>15</v>
      </c>
      <c r="GD40" s="668">
        <v>1</v>
      </c>
      <c r="GE40" s="657">
        <v>2</v>
      </c>
      <c r="GF40" s="631">
        <v>1.4</v>
      </c>
      <c r="GG40" s="631">
        <v>7</v>
      </c>
      <c r="GH40" s="613">
        <v>5000</v>
      </c>
      <c r="GI40" s="633">
        <v>7000</v>
      </c>
    </row>
    <row r="41" spans="1:191" s="39" customFormat="1" ht="16.5" customHeight="1">
      <c r="A41" s="374" t="s">
        <v>49</v>
      </c>
      <c r="B41" s="612">
        <v>6779</v>
      </c>
      <c r="C41" s="613">
        <v>15596</v>
      </c>
      <c r="D41" s="613">
        <v>2793</v>
      </c>
      <c r="E41" s="613">
        <v>0</v>
      </c>
      <c r="F41" s="431">
        <f t="shared" si="55"/>
        <v>2793</v>
      </c>
      <c r="G41" s="428">
        <v>0</v>
      </c>
      <c r="H41" s="436">
        <f t="shared" si="56"/>
        <v>2793</v>
      </c>
      <c r="I41" s="374" t="s">
        <v>49</v>
      </c>
      <c r="J41" s="612">
        <v>680</v>
      </c>
      <c r="K41" s="613">
        <v>4461</v>
      </c>
      <c r="L41" s="613">
        <v>0</v>
      </c>
      <c r="M41" s="613">
        <v>0</v>
      </c>
      <c r="N41" s="431">
        <f t="shared" si="57"/>
        <v>0</v>
      </c>
      <c r="O41" s="436">
        <f t="shared" si="58"/>
        <v>4461</v>
      </c>
      <c r="P41" s="555"/>
      <c r="Q41" s="374" t="s">
        <v>49</v>
      </c>
      <c r="R41" s="616">
        <v>2793</v>
      </c>
      <c r="S41" s="613">
        <v>0</v>
      </c>
      <c r="T41" s="14">
        <f t="shared" si="47"/>
        <v>2793</v>
      </c>
      <c r="U41" s="613">
        <v>0</v>
      </c>
      <c r="V41" s="14">
        <f t="shared" si="48"/>
        <v>2793</v>
      </c>
      <c r="W41" s="613">
        <v>4461</v>
      </c>
      <c r="X41" s="613">
        <v>0</v>
      </c>
      <c r="Y41" s="442">
        <f t="shared" si="3"/>
        <v>4461</v>
      </c>
      <c r="Z41" s="374" t="s">
        <v>49</v>
      </c>
      <c r="AA41" s="618">
        <v>1275</v>
      </c>
      <c r="AB41" s="613">
        <v>0</v>
      </c>
      <c r="AC41" s="431">
        <f t="shared" si="59"/>
        <v>1275</v>
      </c>
      <c r="AD41" s="613">
        <v>0</v>
      </c>
      <c r="AE41" s="431">
        <f t="shared" si="60"/>
        <v>1275</v>
      </c>
      <c r="AF41" s="613">
        <v>1520</v>
      </c>
      <c r="AG41" s="613">
        <v>0</v>
      </c>
      <c r="AH41" s="436">
        <f t="shared" si="61"/>
        <v>1520</v>
      </c>
      <c r="AI41" s="374" t="s">
        <v>49</v>
      </c>
      <c r="AJ41" s="612">
        <v>141746</v>
      </c>
      <c r="AK41" s="613">
        <v>17889</v>
      </c>
      <c r="AL41" s="613">
        <v>54855</v>
      </c>
      <c r="AM41" s="613">
        <v>37666</v>
      </c>
      <c r="AN41" s="18">
        <f t="shared" si="4"/>
        <v>252156</v>
      </c>
      <c r="AO41" s="623">
        <v>13</v>
      </c>
      <c r="AP41" s="624">
        <v>3002</v>
      </c>
      <c r="AQ41" s="374" t="s">
        <v>49</v>
      </c>
      <c r="AR41" s="656">
        <v>7</v>
      </c>
      <c r="AS41" s="657">
        <v>5</v>
      </c>
      <c r="AT41" s="657">
        <v>2</v>
      </c>
      <c r="AU41" s="625">
        <v>946</v>
      </c>
      <c r="AV41" s="625">
        <v>1263</v>
      </c>
      <c r="AW41" s="625">
        <v>333</v>
      </c>
      <c r="AX41" s="625">
        <v>581</v>
      </c>
      <c r="AY41" s="625">
        <v>299</v>
      </c>
      <c r="AZ41" s="625">
        <v>539</v>
      </c>
      <c r="BA41" s="431">
        <f t="shared" si="5"/>
        <v>1578</v>
      </c>
      <c r="BB41" s="436">
        <f t="shared" si="5"/>
        <v>2383</v>
      </c>
      <c r="BC41" s="374" t="s">
        <v>49</v>
      </c>
      <c r="BD41" s="626">
        <v>15383</v>
      </c>
      <c r="BE41" s="625">
        <v>5055</v>
      </c>
      <c r="BF41" s="625">
        <v>1876</v>
      </c>
      <c r="BG41" s="431">
        <f t="shared" si="29"/>
        <v>22314</v>
      </c>
      <c r="BH41" s="625">
        <v>13164</v>
      </c>
      <c r="BI41" s="625">
        <v>3226</v>
      </c>
      <c r="BJ41" s="625">
        <v>1158</v>
      </c>
      <c r="BK41" s="436">
        <f t="shared" si="6"/>
        <v>17548</v>
      </c>
      <c r="BL41" s="374" t="s">
        <v>49</v>
      </c>
      <c r="BM41" s="607">
        <v>70972</v>
      </c>
      <c r="BN41" s="606">
        <v>7464</v>
      </c>
      <c r="BO41" s="606">
        <v>24590</v>
      </c>
      <c r="BP41" s="606">
        <v>16143</v>
      </c>
      <c r="BQ41" s="431">
        <f t="shared" si="30"/>
        <v>119169</v>
      </c>
      <c r="BR41" s="606">
        <v>67</v>
      </c>
      <c r="BS41" s="608">
        <v>5844</v>
      </c>
      <c r="BT41" s="374" t="s">
        <v>49</v>
      </c>
      <c r="BU41" s="664">
        <v>7</v>
      </c>
      <c r="BV41" s="657">
        <v>5</v>
      </c>
      <c r="BW41" s="657">
        <v>2</v>
      </c>
      <c r="BX41" s="606">
        <v>946</v>
      </c>
      <c r="BY41" s="606">
        <v>1263</v>
      </c>
      <c r="BZ41" s="606">
        <v>333</v>
      </c>
      <c r="CA41" s="606">
        <v>581</v>
      </c>
      <c r="CB41" s="606">
        <v>299</v>
      </c>
      <c r="CC41" s="606">
        <v>539</v>
      </c>
      <c r="CD41" s="431">
        <f t="shared" si="54"/>
        <v>1578</v>
      </c>
      <c r="CE41" s="455">
        <f t="shared" si="54"/>
        <v>2383</v>
      </c>
      <c r="CF41" s="374" t="s">
        <v>49</v>
      </c>
      <c r="CG41" s="607">
        <v>6896</v>
      </c>
      <c r="CH41" s="606">
        <v>2266</v>
      </c>
      <c r="CI41" s="606">
        <v>841</v>
      </c>
      <c r="CJ41" s="431">
        <f t="shared" si="7"/>
        <v>10003</v>
      </c>
      <c r="CK41" s="606">
        <v>5642</v>
      </c>
      <c r="CL41" s="606">
        <v>1383</v>
      </c>
      <c r="CM41" s="606">
        <v>496</v>
      </c>
      <c r="CN41" s="455">
        <f t="shared" si="8"/>
        <v>7521</v>
      </c>
      <c r="CO41" s="374" t="s">
        <v>49</v>
      </c>
      <c r="CP41" s="612">
        <v>17126</v>
      </c>
      <c r="CQ41" s="613">
        <v>1497</v>
      </c>
      <c r="CR41" s="613">
        <v>6708</v>
      </c>
      <c r="CS41" s="613">
        <v>4402</v>
      </c>
      <c r="CT41" s="18">
        <f t="shared" si="9"/>
        <v>29733</v>
      </c>
      <c r="CU41" s="623">
        <v>5</v>
      </c>
      <c r="CV41" s="624">
        <v>190</v>
      </c>
      <c r="CW41" s="374" t="s">
        <v>49</v>
      </c>
      <c r="CX41" s="668">
        <v>7</v>
      </c>
      <c r="CY41" s="657">
        <v>5</v>
      </c>
      <c r="CZ41" s="657">
        <v>2</v>
      </c>
      <c r="DA41" s="625">
        <v>367</v>
      </c>
      <c r="DB41" s="625">
        <v>404</v>
      </c>
      <c r="DC41" s="625">
        <v>143</v>
      </c>
      <c r="DD41" s="625">
        <v>174</v>
      </c>
      <c r="DE41" s="625">
        <v>123</v>
      </c>
      <c r="DF41" s="625">
        <v>146</v>
      </c>
      <c r="DG41" s="431">
        <f t="shared" si="10"/>
        <v>633</v>
      </c>
      <c r="DH41" s="436">
        <f t="shared" si="10"/>
        <v>724</v>
      </c>
      <c r="DI41" s="374" t="s">
        <v>49</v>
      </c>
      <c r="DJ41" s="626">
        <v>1697</v>
      </c>
      <c r="DK41" s="625">
        <v>522</v>
      </c>
      <c r="DL41" s="625">
        <v>175</v>
      </c>
      <c r="DM41" s="431">
        <f t="shared" si="11"/>
        <v>2394</v>
      </c>
      <c r="DN41" s="625">
        <v>1233</v>
      </c>
      <c r="DO41" s="625">
        <v>343</v>
      </c>
      <c r="DP41" s="625">
        <v>118</v>
      </c>
      <c r="DQ41" s="436">
        <f t="shared" si="12"/>
        <v>1694</v>
      </c>
      <c r="DR41" s="374" t="s">
        <v>49</v>
      </c>
      <c r="DS41" s="673">
        <v>6</v>
      </c>
      <c r="DT41" s="618">
        <v>630000</v>
      </c>
      <c r="DU41" s="647"/>
      <c r="DV41" s="647"/>
      <c r="DW41" s="647"/>
      <c r="DX41" s="677">
        <v>1</v>
      </c>
      <c r="DY41" s="613">
        <v>49</v>
      </c>
      <c r="DZ41" s="613">
        <v>6</v>
      </c>
      <c r="EA41" s="613">
        <v>0</v>
      </c>
      <c r="EB41" s="431">
        <f t="shared" si="21"/>
        <v>55</v>
      </c>
      <c r="EC41" s="613">
        <v>26</v>
      </c>
      <c r="ED41" s="613">
        <v>19</v>
      </c>
      <c r="EE41" s="431">
        <f t="shared" si="22"/>
        <v>45</v>
      </c>
      <c r="EF41" s="436">
        <f t="shared" si="23"/>
        <v>100</v>
      </c>
      <c r="EG41" s="374" t="s">
        <v>49</v>
      </c>
      <c r="EH41" s="501">
        <v>1</v>
      </c>
      <c r="EI41" s="502">
        <v>2</v>
      </c>
      <c r="EJ41" s="456">
        <v>5.1</v>
      </c>
      <c r="EK41" s="456">
        <v>21</v>
      </c>
      <c r="EL41" s="428">
        <v>17400</v>
      </c>
      <c r="EM41" s="461">
        <v>21000</v>
      </c>
      <c r="EN41" s="461">
        <v>10500</v>
      </c>
      <c r="EO41" s="462">
        <v>15750</v>
      </c>
      <c r="EP41" s="374" t="s">
        <v>49</v>
      </c>
      <c r="EQ41" s="652"/>
      <c r="ER41" s="613">
        <v>190000</v>
      </c>
      <c r="ES41" s="647"/>
      <c r="ET41" s="647"/>
      <c r="EU41" s="647"/>
      <c r="EV41" s="613">
        <v>1</v>
      </c>
      <c r="EW41" s="613">
        <v>53</v>
      </c>
      <c r="EX41" s="613">
        <v>5</v>
      </c>
      <c r="EY41" s="613">
        <v>0</v>
      </c>
      <c r="EZ41" s="18">
        <f t="shared" si="24"/>
        <v>58</v>
      </c>
      <c r="FA41" s="613">
        <v>25</v>
      </c>
      <c r="FB41" s="613">
        <v>17</v>
      </c>
      <c r="FC41" s="18">
        <f t="shared" si="49"/>
        <v>42</v>
      </c>
      <c r="FD41" s="467">
        <f t="shared" si="50"/>
        <v>100</v>
      </c>
      <c r="FE41" s="374" t="s">
        <v>49</v>
      </c>
      <c r="FF41" s="506">
        <v>1</v>
      </c>
      <c r="FG41" s="507">
        <v>2</v>
      </c>
      <c r="FH41" s="472">
        <v>2.7</v>
      </c>
      <c r="FI41" s="472">
        <v>9</v>
      </c>
      <c r="FJ41" s="428">
        <v>7800</v>
      </c>
      <c r="FK41" s="428">
        <v>9000</v>
      </c>
      <c r="FL41" s="428">
        <v>4500</v>
      </c>
      <c r="FM41" s="473">
        <v>6750</v>
      </c>
      <c r="FN41" s="374" t="s">
        <v>49</v>
      </c>
      <c r="FO41" s="508"/>
      <c r="FP41" s="447">
        <v>170000</v>
      </c>
      <c r="FQ41" s="480">
        <v>0</v>
      </c>
      <c r="FR41" s="480">
        <v>0</v>
      </c>
      <c r="FS41" s="480">
        <v>0</v>
      </c>
      <c r="FT41" s="503">
        <v>1</v>
      </c>
      <c r="FU41" s="428">
        <v>51</v>
      </c>
      <c r="FV41" s="428">
        <v>4</v>
      </c>
      <c r="FW41" s="428">
        <v>0</v>
      </c>
      <c r="FX41" s="431">
        <f t="shared" si="51"/>
        <v>55</v>
      </c>
      <c r="FY41" s="428">
        <v>27</v>
      </c>
      <c r="FZ41" s="428">
        <v>18</v>
      </c>
      <c r="GA41" s="431">
        <f t="shared" si="52"/>
        <v>45</v>
      </c>
      <c r="GB41" s="436">
        <f t="shared" si="53"/>
        <v>100</v>
      </c>
      <c r="GC41" s="374" t="s">
        <v>49</v>
      </c>
      <c r="GD41" s="668">
        <v>1</v>
      </c>
      <c r="GE41" s="657">
        <v>2</v>
      </c>
      <c r="GF41" s="631">
        <v>1.2</v>
      </c>
      <c r="GG41" s="631">
        <v>6</v>
      </c>
      <c r="GH41" s="613">
        <v>6000</v>
      </c>
      <c r="GI41" s="633">
        <v>4800</v>
      </c>
    </row>
    <row r="42" spans="1:191" s="39" customFormat="1" ht="16.5" customHeight="1">
      <c r="A42" s="371" t="s">
        <v>16</v>
      </c>
      <c r="B42" s="612">
        <v>5567</v>
      </c>
      <c r="C42" s="613">
        <v>11442</v>
      </c>
      <c r="D42" s="613">
        <v>2004</v>
      </c>
      <c r="E42" s="613">
        <v>0</v>
      </c>
      <c r="F42" s="432">
        <f t="shared" si="55"/>
        <v>2004</v>
      </c>
      <c r="G42" s="428">
        <v>0</v>
      </c>
      <c r="H42" s="437">
        <f t="shared" si="56"/>
        <v>2004</v>
      </c>
      <c r="I42" s="371" t="s">
        <v>16</v>
      </c>
      <c r="J42" s="612">
        <v>417</v>
      </c>
      <c r="K42" s="613">
        <v>2988</v>
      </c>
      <c r="L42" s="613">
        <v>0</v>
      </c>
      <c r="M42" s="613">
        <v>0</v>
      </c>
      <c r="N42" s="432">
        <f t="shared" si="57"/>
        <v>0</v>
      </c>
      <c r="O42" s="437">
        <f t="shared" si="58"/>
        <v>2988</v>
      </c>
      <c r="P42" s="555"/>
      <c r="Q42" s="371" t="s">
        <v>16</v>
      </c>
      <c r="R42" s="616">
        <v>2004</v>
      </c>
      <c r="S42" s="613">
        <v>0</v>
      </c>
      <c r="T42" s="441">
        <f t="shared" si="47"/>
        <v>2004</v>
      </c>
      <c r="U42" s="613">
        <v>0</v>
      </c>
      <c r="V42" s="441">
        <f t="shared" si="48"/>
        <v>2004</v>
      </c>
      <c r="W42" s="613">
        <v>2988</v>
      </c>
      <c r="X42" s="613">
        <v>0</v>
      </c>
      <c r="Y42" s="443">
        <f t="shared" si="3"/>
        <v>2988</v>
      </c>
      <c r="Z42" s="371" t="s">
        <v>16</v>
      </c>
      <c r="AA42" s="618">
        <v>832</v>
      </c>
      <c r="AB42" s="613">
        <v>0</v>
      </c>
      <c r="AC42" s="432">
        <f t="shared" si="59"/>
        <v>832</v>
      </c>
      <c r="AD42" s="613">
        <v>0</v>
      </c>
      <c r="AE42" s="432">
        <f t="shared" si="60"/>
        <v>832</v>
      </c>
      <c r="AF42" s="613">
        <v>981</v>
      </c>
      <c r="AG42" s="613">
        <v>0</v>
      </c>
      <c r="AH42" s="437">
        <f t="shared" si="61"/>
        <v>981</v>
      </c>
      <c r="AI42" s="371" t="s">
        <v>16</v>
      </c>
      <c r="AJ42" s="612">
        <v>100489</v>
      </c>
      <c r="AK42" s="613">
        <v>10286</v>
      </c>
      <c r="AL42" s="613">
        <v>43116</v>
      </c>
      <c r="AM42" s="613">
        <v>28436</v>
      </c>
      <c r="AN42" s="18">
        <f t="shared" si="4"/>
        <v>182327</v>
      </c>
      <c r="AO42" s="623">
        <v>20</v>
      </c>
      <c r="AP42" s="624">
        <v>8301</v>
      </c>
      <c r="AQ42" s="371" t="s">
        <v>16</v>
      </c>
      <c r="AR42" s="658">
        <v>7</v>
      </c>
      <c r="AS42" s="659">
        <v>5</v>
      </c>
      <c r="AT42" s="659">
        <v>2</v>
      </c>
      <c r="AU42" s="625">
        <v>833</v>
      </c>
      <c r="AV42" s="625">
        <v>1027</v>
      </c>
      <c r="AW42" s="625">
        <v>283</v>
      </c>
      <c r="AX42" s="625">
        <v>469</v>
      </c>
      <c r="AY42" s="625">
        <v>216</v>
      </c>
      <c r="AZ42" s="625">
        <v>374</v>
      </c>
      <c r="BA42" s="432">
        <f t="shared" si="5"/>
        <v>1332</v>
      </c>
      <c r="BB42" s="437">
        <f t="shared" si="5"/>
        <v>1870</v>
      </c>
      <c r="BC42" s="371" t="s">
        <v>16</v>
      </c>
      <c r="BD42" s="626">
        <v>15816</v>
      </c>
      <c r="BE42" s="625">
        <v>5159</v>
      </c>
      <c r="BF42" s="625">
        <v>1646</v>
      </c>
      <c r="BG42" s="432">
        <f t="shared" si="29"/>
        <v>22621</v>
      </c>
      <c r="BH42" s="625">
        <v>13360</v>
      </c>
      <c r="BI42" s="625">
        <v>3174</v>
      </c>
      <c r="BJ42" s="625">
        <v>972</v>
      </c>
      <c r="BK42" s="437">
        <f t="shared" si="6"/>
        <v>17506</v>
      </c>
      <c r="BL42" s="371" t="s">
        <v>16</v>
      </c>
      <c r="BM42" s="627">
        <v>33523</v>
      </c>
      <c r="BN42" s="629">
        <v>2563</v>
      </c>
      <c r="BO42" s="629">
        <v>15678</v>
      </c>
      <c r="BP42" s="629">
        <v>8294</v>
      </c>
      <c r="BQ42" s="452">
        <f t="shared" si="30"/>
        <v>60058</v>
      </c>
      <c r="BR42" s="629">
        <v>25</v>
      </c>
      <c r="BS42" s="630">
        <v>3261</v>
      </c>
      <c r="BT42" s="371" t="s">
        <v>16</v>
      </c>
      <c r="BU42" s="664">
        <v>7</v>
      </c>
      <c r="BV42" s="657">
        <v>5</v>
      </c>
      <c r="BW42" s="657">
        <v>2</v>
      </c>
      <c r="BX42" s="606">
        <v>833</v>
      </c>
      <c r="BY42" s="606">
        <v>1027</v>
      </c>
      <c r="BZ42" s="606">
        <v>283</v>
      </c>
      <c r="CA42" s="606">
        <v>469</v>
      </c>
      <c r="CB42" s="606">
        <v>216</v>
      </c>
      <c r="CC42" s="606">
        <v>374</v>
      </c>
      <c r="CD42" s="432">
        <f t="shared" si="54"/>
        <v>1332</v>
      </c>
      <c r="CE42" s="577">
        <f t="shared" si="54"/>
        <v>1870</v>
      </c>
      <c r="CF42" s="371" t="s">
        <v>16</v>
      </c>
      <c r="CG42" s="607">
        <v>5751</v>
      </c>
      <c r="CH42" s="606">
        <v>1876</v>
      </c>
      <c r="CI42" s="606">
        <v>598</v>
      </c>
      <c r="CJ42" s="432">
        <f t="shared" si="7"/>
        <v>8225</v>
      </c>
      <c r="CK42" s="606">
        <v>3897</v>
      </c>
      <c r="CL42" s="606">
        <v>926</v>
      </c>
      <c r="CM42" s="606">
        <v>284</v>
      </c>
      <c r="CN42" s="577">
        <f t="shared" si="8"/>
        <v>5107</v>
      </c>
      <c r="CO42" s="371" t="s">
        <v>16</v>
      </c>
      <c r="CP42" s="612">
        <v>10651</v>
      </c>
      <c r="CQ42" s="613">
        <v>1270</v>
      </c>
      <c r="CR42" s="613">
        <v>4630</v>
      </c>
      <c r="CS42" s="613">
        <v>4350</v>
      </c>
      <c r="CT42" s="18">
        <f t="shared" si="9"/>
        <v>20901</v>
      </c>
      <c r="CU42" s="623">
        <v>8</v>
      </c>
      <c r="CV42" s="624">
        <v>956</v>
      </c>
      <c r="CW42" s="371" t="s">
        <v>16</v>
      </c>
      <c r="CX42" s="669">
        <v>7</v>
      </c>
      <c r="CY42" s="659">
        <v>5</v>
      </c>
      <c r="CZ42" s="659">
        <v>2</v>
      </c>
      <c r="DA42" s="625">
        <v>314</v>
      </c>
      <c r="DB42" s="625">
        <v>337</v>
      </c>
      <c r="DC42" s="625">
        <v>100</v>
      </c>
      <c r="DD42" s="625">
        <v>121</v>
      </c>
      <c r="DE42" s="625">
        <v>92</v>
      </c>
      <c r="DF42" s="625">
        <v>116</v>
      </c>
      <c r="DG42" s="432">
        <f t="shared" si="10"/>
        <v>506</v>
      </c>
      <c r="DH42" s="437">
        <f t="shared" si="10"/>
        <v>574</v>
      </c>
      <c r="DI42" s="371" t="s">
        <v>16</v>
      </c>
      <c r="DJ42" s="626">
        <v>1651</v>
      </c>
      <c r="DK42" s="625">
        <v>424</v>
      </c>
      <c r="DL42" s="625">
        <v>162</v>
      </c>
      <c r="DM42" s="432">
        <f t="shared" si="11"/>
        <v>2237</v>
      </c>
      <c r="DN42" s="625">
        <v>1758</v>
      </c>
      <c r="DO42" s="625">
        <v>400</v>
      </c>
      <c r="DP42" s="625">
        <v>147</v>
      </c>
      <c r="DQ42" s="437">
        <f t="shared" si="12"/>
        <v>2305</v>
      </c>
      <c r="DR42" s="371" t="s">
        <v>16</v>
      </c>
      <c r="DS42" s="673">
        <v>8</v>
      </c>
      <c r="DT42" s="618">
        <v>630000</v>
      </c>
      <c r="DU42" s="647"/>
      <c r="DV42" s="647"/>
      <c r="DW42" s="647"/>
      <c r="DX42" s="678">
        <v>1</v>
      </c>
      <c r="DY42" s="613">
        <v>44</v>
      </c>
      <c r="DZ42" s="613">
        <v>5</v>
      </c>
      <c r="EA42" s="613">
        <v>0</v>
      </c>
      <c r="EB42" s="432">
        <f t="shared" si="21"/>
        <v>49</v>
      </c>
      <c r="EC42" s="613">
        <v>30</v>
      </c>
      <c r="ED42" s="613">
        <v>21</v>
      </c>
      <c r="EE42" s="432">
        <f t="shared" si="22"/>
        <v>51</v>
      </c>
      <c r="EF42" s="437">
        <f t="shared" si="23"/>
        <v>100</v>
      </c>
      <c r="EG42" s="371" t="s">
        <v>16</v>
      </c>
      <c r="EH42" s="509">
        <v>1</v>
      </c>
      <c r="EI42" s="510">
        <v>2</v>
      </c>
      <c r="EJ42" s="456">
        <v>6.8</v>
      </c>
      <c r="EK42" s="456">
        <v>16</v>
      </c>
      <c r="EL42" s="428">
        <v>22000</v>
      </c>
      <c r="EM42" s="461">
        <v>24000</v>
      </c>
      <c r="EN42" s="461">
        <v>12000</v>
      </c>
      <c r="EO42" s="462">
        <v>18000</v>
      </c>
      <c r="EP42" s="371" t="s">
        <v>16</v>
      </c>
      <c r="EQ42" s="652"/>
      <c r="ER42" s="613">
        <v>190000</v>
      </c>
      <c r="ES42" s="647"/>
      <c r="ET42" s="647"/>
      <c r="EU42" s="647"/>
      <c r="EV42" s="613">
        <v>1</v>
      </c>
      <c r="EW42" s="613">
        <v>46</v>
      </c>
      <c r="EX42" s="613">
        <v>3</v>
      </c>
      <c r="EY42" s="613">
        <v>0</v>
      </c>
      <c r="EZ42" s="18">
        <f t="shared" si="24"/>
        <v>49</v>
      </c>
      <c r="FA42" s="613">
        <v>33</v>
      </c>
      <c r="FB42" s="613">
        <v>18</v>
      </c>
      <c r="FC42" s="18">
        <f t="shared" si="49"/>
        <v>51</v>
      </c>
      <c r="FD42" s="467">
        <f t="shared" si="50"/>
        <v>100</v>
      </c>
      <c r="FE42" s="371" t="s">
        <v>16</v>
      </c>
      <c r="FF42" s="506">
        <v>1</v>
      </c>
      <c r="FG42" s="507">
        <v>2</v>
      </c>
      <c r="FH42" s="472">
        <v>2.3</v>
      </c>
      <c r="FI42" s="472">
        <v>4</v>
      </c>
      <c r="FJ42" s="428">
        <v>8000</v>
      </c>
      <c r="FK42" s="428">
        <v>7000</v>
      </c>
      <c r="FL42" s="428">
        <v>3500</v>
      </c>
      <c r="FM42" s="473">
        <v>5250</v>
      </c>
      <c r="FN42" s="371" t="s">
        <v>16</v>
      </c>
      <c r="FO42" s="508"/>
      <c r="FP42" s="448">
        <v>170000</v>
      </c>
      <c r="FQ42" s="480">
        <v>0</v>
      </c>
      <c r="FR42" s="480">
        <v>0</v>
      </c>
      <c r="FS42" s="480">
        <v>0</v>
      </c>
      <c r="FT42" s="507">
        <v>1</v>
      </c>
      <c r="FU42" s="428">
        <v>42</v>
      </c>
      <c r="FV42" s="428">
        <v>5</v>
      </c>
      <c r="FW42" s="428">
        <v>0</v>
      </c>
      <c r="FX42" s="432">
        <f t="shared" si="51"/>
        <v>47</v>
      </c>
      <c r="FY42" s="428">
        <v>27</v>
      </c>
      <c r="FZ42" s="428">
        <v>26</v>
      </c>
      <c r="GA42" s="432">
        <f t="shared" si="52"/>
        <v>53</v>
      </c>
      <c r="GB42" s="437">
        <f t="shared" si="53"/>
        <v>100</v>
      </c>
      <c r="GC42" s="371" t="s">
        <v>16</v>
      </c>
      <c r="GD42" s="669">
        <v>1</v>
      </c>
      <c r="GE42" s="659">
        <v>2</v>
      </c>
      <c r="GF42" s="631">
        <v>1.7</v>
      </c>
      <c r="GG42" s="631">
        <v>8.6</v>
      </c>
      <c r="GH42" s="613">
        <v>7000</v>
      </c>
      <c r="GI42" s="633">
        <v>8000</v>
      </c>
    </row>
    <row r="43" spans="1:191" s="39" customFormat="1" ht="16.5" customHeight="1">
      <c r="A43" s="373" t="s">
        <v>50</v>
      </c>
      <c r="B43" s="90">
        <f>SUM(B24:B42)</f>
        <v>89698</v>
      </c>
      <c r="C43" s="91">
        <f aca="true" t="shared" si="62" ref="C43:H43">SUM(C24:C42)</f>
        <v>210938</v>
      </c>
      <c r="D43" s="91">
        <f t="shared" si="62"/>
        <v>31767</v>
      </c>
      <c r="E43" s="91">
        <f t="shared" si="62"/>
        <v>0</v>
      </c>
      <c r="F43" s="22">
        <f t="shared" si="62"/>
        <v>31767</v>
      </c>
      <c r="G43" s="91">
        <f t="shared" si="62"/>
        <v>1</v>
      </c>
      <c r="H43" s="23">
        <f t="shared" si="62"/>
        <v>31768</v>
      </c>
      <c r="I43" s="373" t="s">
        <v>50</v>
      </c>
      <c r="J43" s="90">
        <f aca="true" t="shared" si="63" ref="J43:O43">SUM(J24:J42)</f>
        <v>7825</v>
      </c>
      <c r="K43" s="91">
        <f t="shared" si="63"/>
        <v>49856</v>
      </c>
      <c r="L43" s="91">
        <f t="shared" si="63"/>
        <v>1</v>
      </c>
      <c r="M43" s="91">
        <f t="shared" si="63"/>
        <v>0</v>
      </c>
      <c r="N43" s="22">
        <f t="shared" si="63"/>
        <v>1</v>
      </c>
      <c r="O43" s="23">
        <f t="shared" si="63"/>
        <v>49857</v>
      </c>
      <c r="P43" s="557"/>
      <c r="Q43" s="373" t="s">
        <v>50</v>
      </c>
      <c r="R43" s="93">
        <f>SUM(R24:R42)</f>
        <v>31767</v>
      </c>
      <c r="S43" s="91">
        <f>SUM(S24:S42)</f>
        <v>0</v>
      </c>
      <c r="T43" s="91">
        <f aca="true" t="shared" si="64" ref="T43:Y43">SUM(T24:T42)</f>
        <v>31767</v>
      </c>
      <c r="U43" s="91">
        <f t="shared" si="64"/>
        <v>1</v>
      </c>
      <c r="V43" s="91">
        <f t="shared" si="64"/>
        <v>31768</v>
      </c>
      <c r="W43" s="91">
        <f t="shared" si="64"/>
        <v>49856</v>
      </c>
      <c r="X43" s="91">
        <f t="shared" si="64"/>
        <v>1</v>
      </c>
      <c r="Y43" s="445">
        <f t="shared" si="64"/>
        <v>49857</v>
      </c>
      <c r="Z43" s="373" t="s">
        <v>50</v>
      </c>
      <c r="AA43" s="94">
        <f aca="true" t="shared" si="65" ref="AA43:AH43">SUM(AA24:AA42)</f>
        <v>13010</v>
      </c>
      <c r="AB43" s="91">
        <f t="shared" si="65"/>
        <v>0</v>
      </c>
      <c r="AC43" s="22">
        <f t="shared" si="65"/>
        <v>13010</v>
      </c>
      <c r="AD43" s="91">
        <f t="shared" si="65"/>
        <v>0</v>
      </c>
      <c r="AE43" s="22">
        <f t="shared" si="65"/>
        <v>13010</v>
      </c>
      <c r="AF43" s="91">
        <f t="shared" si="65"/>
        <v>15337</v>
      </c>
      <c r="AG43" s="91">
        <f t="shared" si="65"/>
        <v>0</v>
      </c>
      <c r="AH43" s="23">
        <f t="shared" si="65"/>
        <v>15337</v>
      </c>
      <c r="AI43" s="373" t="s">
        <v>50</v>
      </c>
      <c r="AJ43" s="90">
        <f aca="true" t="shared" si="66" ref="AJ43:AP43">SUM(AJ24:AJ42)</f>
        <v>1700267</v>
      </c>
      <c r="AK43" s="91">
        <f t="shared" si="66"/>
        <v>111774</v>
      </c>
      <c r="AL43" s="91">
        <f t="shared" si="66"/>
        <v>693117</v>
      </c>
      <c r="AM43" s="91">
        <f t="shared" si="66"/>
        <v>435436</v>
      </c>
      <c r="AN43" s="91">
        <f t="shared" si="66"/>
        <v>2940594</v>
      </c>
      <c r="AO43" s="40">
        <f t="shared" si="66"/>
        <v>275</v>
      </c>
      <c r="AP43" s="23">
        <f t="shared" si="66"/>
        <v>114751</v>
      </c>
      <c r="AQ43" s="373" t="s">
        <v>50</v>
      </c>
      <c r="AR43" s="518">
        <f>ROUND(AVERAGE(AR24:AR42),0)</f>
        <v>7</v>
      </c>
      <c r="AS43" s="517">
        <f>ROUND(AVERAGE(AS24:AS42),0)</f>
        <v>5</v>
      </c>
      <c r="AT43" s="519">
        <f>ROUND(AVERAGE(AT24:AT42),0)</f>
        <v>2</v>
      </c>
      <c r="AU43" s="22">
        <f aca="true" t="shared" si="67" ref="AU43:AZ43">SUM(AU24:AU42)</f>
        <v>10704</v>
      </c>
      <c r="AV43" s="22">
        <f t="shared" si="67"/>
        <v>13931</v>
      </c>
      <c r="AW43" s="22">
        <f t="shared" si="67"/>
        <v>4826</v>
      </c>
      <c r="AX43" s="22">
        <f t="shared" si="67"/>
        <v>8386</v>
      </c>
      <c r="AY43" s="22">
        <f t="shared" si="67"/>
        <v>3554</v>
      </c>
      <c r="AZ43" s="22">
        <f t="shared" si="67"/>
        <v>6527</v>
      </c>
      <c r="BA43" s="22">
        <f t="shared" si="5"/>
        <v>19084</v>
      </c>
      <c r="BB43" s="23">
        <f t="shared" si="5"/>
        <v>28844</v>
      </c>
      <c r="BC43" s="373" t="s">
        <v>50</v>
      </c>
      <c r="BD43" s="21">
        <f aca="true" t="shared" si="68" ref="BD43:BK43">SUM(BD24:BD42)</f>
        <v>194503</v>
      </c>
      <c r="BE43" s="22">
        <f t="shared" si="68"/>
        <v>84665</v>
      </c>
      <c r="BF43" s="22">
        <f t="shared" si="68"/>
        <v>26288</v>
      </c>
      <c r="BG43" s="22">
        <f t="shared" si="68"/>
        <v>305456</v>
      </c>
      <c r="BH43" s="22">
        <f t="shared" si="68"/>
        <v>153231</v>
      </c>
      <c r="BI43" s="22">
        <f t="shared" si="68"/>
        <v>47793</v>
      </c>
      <c r="BJ43" s="22">
        <f t="shared" si="68"/>
        <v>14190</v>
      </c>
      <c r="BK43" s="23">
        <f t="shared" si="68"/>
        <v>215214</v>
      </c>
      <c r="BL43" s="373" t="s">
        <v>50</v>
      </c>
      <c r="BM43" s="92">
        <f aca="true" t="shared" si="69" ref="BM43:BS43">SUM(BM24:BM42)</f>
        <v>603238</v>
      </c>
      <c r="BN43" s="22">
        <f t="shared" si="69"/>
        <v>44095</v>
      </c>
      <c r="BO43" s="22">
        <f t="shared" si="69"/>
        <v>269774</v>
      </c>
      <c r="BP43" s="22">
        <f t="shared" si="69"/>
        <v>149079</v>
      </c>
      <c r="BQ43" s="22">
        <f t="shared" si="69"/>
        <v>1066186</v>
      </c>
      <c r="BR43" s="22">
        <f t="shared" si="69"/>
        <v>449</v>
      </c>
      <c r="BS43" s="86">
        <f t="shared" si="69"/>
        <v>54297</v>
      </c>
      <c r="BT43" s="373" t="s">
        <v>50</v>
      </c>
      <c r="BU43" s="518">
        <f>ROUND(AVERAGE(BU24:BU42),0)</f>
        <v>7</v>
      </c>
      <c r="BV43" s="517">
        <f>ROUND(AVERAGE(BV24:BV42),0)</f>
        <v>5</v>
      </c>
      <c r="BW43" s="517">
        <f>ROUND(AVERAGE(BW24:BW42),0)</f>
        <v>2</v>
      </c>
      <c r="BX43" s="22">
        <f aca="true" t="shared" si="70" ref="BX43:DQ43">SUM(BX24:BX42)</f>
        <v>10704</v>
      </c>
      <c r="BY43" s="22">
        <f t="shared" si="70"/>
        <v>13931</v>
      </c>
      <c r="BZ43" s="22">
        <f t="shared" si="70"/>
        <v>4826</v>
      </c>
      <c r="CA43" s="22">
        <f t="shared" si="70"/>
        <v>8386</v>
      </c>
      <c r="CB43" s="22">
        <f t="shared" si="70"/>
        <v>3554</v>
      </c>
      <c r="CC43" s="22">
        <f t="shared" si="70"/>
        <v>6527</v>
      </c>
      <c r="CD43" s="22">
        <f t="shared" si="54"/>
        <v>19084</v>
      </c>
      <c r="CE43" s="86">
        <f t="shared" si="54"/>
        <v>28844</v>
      </c>
      <c r="CF43" s="373" t="s">
        <v>50</v>
      </c>
      <c r="CG43" s="92">
        <f t="shared" si="70"/>
        <v>76070</v>
      </c>
      <c r="CH43" s="22">
        <f t="shared" si="70"/>
        <v>33030</v>
      </c>
      <c r="CI43" s="22">
        <f t="shared" si="70"/>
        <v>10321</v>
      </c>
      <c r="CJ43" s="22">
        <f t="shared" si="70"/>
        <v>119421</v>
      </c>
      <c r="CK43" s="22">
        <f t="shared" si="70"/>
        <v>52543</v>
      </c>
      <c r="CL43" s="22">
        <f t="shared" si="70"/>
        <v>16319</v>
      </c>
      <c r="CM43" s="22">
        <f t="shared" si="70"/>
        <v>4874</v>
      </c>
      <c r="CN43" s="86">
        <f t="shared" si="70"/>
        <v>73736</v>
      </c>
      <c r="CO43" s="373" t="s">
        <v>50</v>
      </c>
      <c r="CP43" s="90">
        <f t="shared" si="70"/>
        <v>190613</v>
      </c>
      <c r="CQ43" s="91">
        <f t="shared" si="70"/>
        <v>10410</v>
      </c>
      <c r="CR43" s="91">
        <f t="shared" si="70"/>
        <v>87208</v>
      </c>
      <c r="CS43" s="91">
        <f t="shared" si="70"/>
        <v>51986</v>
      </c>
      <c r="CT43" s="91">
        <f t="shared" si="70"/>
        <v>340217</v>
      </c>
      <c r="CU43" s="40">
        <f t="shared" si="70"/>
        <v>144</v>
      </c>
      <c r="CV43" s="23">
        <f t="shared" si="70"/>
        <v>14049</v>
      </c>
      <c r="CW43" s="373" t="s">
        <v>50</v>
      </c>
      <c r="CX43" s="526">
        <f>ROUND(AVERAGE(CX24:CX42),0)</f>
        <v>7</v>
      </c>
      <c r="CY43" s="517">
        <f>ROUND(AVERAGE(CY24:CY42),0)</f>
        <v>5</v>
      </c>
      <c r="CZ43" s="519">
        <f>ROUND(AVERAGE(CZ24:CZ42),0)</f>
        <v>2</v>
      </c>
      <c r="DA43" s="22">
        <f t="shared" si="70"/>
        <v>3963</v>
      </c>
      <c r="DB43" s="22">
        <f t="shared" si="70"/>
        <v>4306</v>
      </c>
      <c r="DC43" s="22">
        <f t="shared" si="70"/>
        <v>1798</v>
      </c>
      <c r="DD43" s="22">
        <f t="shared" si="70"/>
        <v>2114</v>
      </c>
      <c r="DE43" s="22">
        <f t="shared" si="70"/>
        <v>1422</v>
      </c>
      <c r="DF43" s="22">
        <f t="shared" si="70"/>
        <v>1736</v>
      </c>
      <c r="DG43" s="22">
        <f t="shared" si="10"/>
        <v>7183</v>
      </c>
      <c r="DH43" s="23">
        <f t="shared" si="10"/>
        <v>8156</v>
      </c>
      <c r="DI43" s="373" t="s">
        <v>50</v>
      </c>
      <c r="DJ43" s="21">
        <f t="shared" si="70"/>
        <v>24374</v>
      </c>
      <c r="DK43" s="22">
        <f t="shared" si="70"/>
        <v>8633</v>
      </c>
      <c r="DL43" s="22">
        <f t="shared" si="70"/>
        <v>2804</v>
      </c>
      <c r="DM43" s="22">
        <f t="shared" si="70"/>
        <v>35811</v>
      </c>
      <c r="DN43" s="22">
        <f t="shared" si="70"/>
        <v>15777</v>
      </c>
      <c r="DO43" s="22">
        <f t="shared" si="70"/>
        <v>5130</v>
      </c>
      <c r="DP43" s="22">
        <f t="shared" si="70"/>
        <v>1644</v>
      </c>
      <c r="DQ43" s="23">
        <f t="shared" si="70"/>
        <v>22551</v>
      </c>
      <c r="DR43" s="373" t="s">
        <v>50</v>
      </c>
      <c r="DS43" s="520">
        <f>ROUND(AVERAGE(DS24:DS42),0)</f>
        <v>8</v>
      </c>
      <c r="DT43" s="94">
        <f>ROUND(AVERAGE(DT24:DT42),0)</f>
        <v>630000</v>
      </c>
      <c r="DU43" s="521"/>
      <c r="DV43" s="521"/>
      <c r="DW43" s="521"/>
      <c r="DX43" s="578"/>
      <c r="DY43" s="91">
        <f aca="true" t="shared" si="71" ref="DY43:EF43">ROUND(AVERAGE(DY24:DY42),0)</f>
        <v>49</v>
      </c>
      <c r="DZ43" s="91">
        <f t="shared" si="71"/>
        <v>4</v>
      </c>
      <c r="EA43" s="91">
        <f t="shared" si="71"/>
        <v>0</v>
      </c>
      <c r="EB43" s="22">
        <f t="shared" si="71"/>
        <v>53</v>
      </c>
      <c r="EC43" s="91">
        <f t="shared" si="71"/>
        <v>28</v>
      </c>
      <c r="ED43" s="91">
        <f t="shared" si="71"/>
        <v>19</v>
      </c>
      <c r="EE43" s="22">
        <f t="shared" si="71"/>
        <v>47</v>
      </c>
      <c r="EF43" s="23">
        <f t="shared" si="71"/>
        <v>100</v>
      </c>
      <c r="EG43" s="373" t="s">
        <v>50</v>
      </c>
      <c r="EH43" s="516"/>
      <c r="EI43" s="517"/>
      <c r="EJ43" s="579">
        <f>ROUND(AVERAGE(EJ24:EJ42),2)</f>
        <v>6.3</v>
      </c>
      <c r="EK43" s="579">
        <f>ROUND(AVERAGE(EK24:EK42),2)</f>
        <v>13.9</v>
      </c>
      <c r="EL43" s="91">
        <f>ROUND(AVERAGE(EL24:EL42),0)</f>
        <v>19311</v>
      </c>
      <c r="EM43" s="103">
        <f>ROUND(AVERAGE(EM24:EM42),0)</f>
        <v>21416</v>
      </c>
      <c r="EN43" s="103">
        <f>ROUND(AVERAGE(EN24:EN42),0)</f>
        <v>10708</v>
      </c>
      <c r="EO43" s="96">
        <f>ROUND(AVERAGE(EO24:EO42),0)</f>
        <v>16062</v>
      </c>
      <c r="EP43" s="373" t="s">
        <v>50</v>
      </c>
      <c r="EQ43" s="523"/>
      <c r="ER43" s="91">
        <f>ROUND(AVERAGE(ER24:ER42),0)</f>
        <v>190000</v>
      </c>
      <c r="ES43" s="521"/>
      <c r="ET43" s="521"/>
      <c r="EU43" s="521"/>
      <c r="EV43" s="91"/>
      <c r="EW43" s="91">
        <f aca="true" t="shared" si="72" ref="EW43:FD43">ROUND(AVERAGE(EW24:EW42),0)</f>
        <v>48</v>
      </c>
      <c r="EX43" s="91">
        <f t="shared" si="72"/>
        <v>4</v>
      </c>
      <c r="EY43" s="91">
        <f t="shared" si="72"/>
        <v>0</v>
      </c>
      <c r="EZ43" s="91">
        <f t="shared" si="72"/>
        <v>52</v>
      </c>
      <c r="FA43" s="91">
        <f t="shared" si="72"/>
        <v>30</v>
      </c>
      <c r="FB43" s="91">
        <f t="shared" si="72"/>
        <v>18</v>
      </c>
      <c r="FC43" s="91">
        <f t="shared" si="72"/>
        <v>48</v>
      </c>
      <c r="FD43" s="445">
        <f t="shared" si="72"/>
        <v>100</v>
      </c>
      <c r="FE43" s="373" t="s">
        <v>50</v>
      </c>
      <c r="FF43" s="524"/>
      <c r="FG43" s="522"/>
      <c r="FH43" s="465">
        <f>ROUND(AVERAGE(FH24:FH42),2)</f>
        <v>2.26</v>
      </c>
      <c r="FI43" s="465">
        <f>ROUND(AVERAGE(FI24:FI42),2)</f>
        <v>5.53</v>
      </c>
      <c r="FJ43" s="91">
        <f>ROUND(AVERAGE(FJ24:FJ42),0)</f>
        <v>7437</v>
      </c>
      <c r="FK43" s="91">
        <f>ROUND(AVERAGE(FK24:FK42),0)</f>
        <v>7232</v>
      </c>
      <c r="FL43" s="91">
        <f>ROUND(AVERAGE(FL24:FL42),0)</f>
        <v>3616</v>
      </c>
      <c r="FM43" s="445">
        <f>ROUND(AVERAGE(FM24:FM42),0)</f>
        <v>5424</v>
      </c>
      <c r="FN43" s="373" t="s">
        <v>50</v>
      </c>
      <c r="FO43" s="525"/>
      <c r="FP43" s="94">
        <f>ROUND(AVERAGE(FP24:FP42),0)</f>
        <v>170000</v>
      </c>
      <c r="FQ43" s="482"/>
      <c r="FR43" s="482"/>
      <c r="FS43" s="482"/>
      <c r="FT43" s="522"/>
      <c r="FU43" s="91">
        <f aca="true" t="shared" si="73" ref="FU43:GB43">ROUND(AVERAGE(FU24:FU42),0)</f>
        <v>47</v>
      </c>
      <c r="FV43" s="91">
        <f t="shared" si="73"/>
        <v>3</v>
      </c>
      <c r="FW43" s="91">
        <f t="shared" si="73"/>
        <v>0</v>
      </c>
      <c r="FX43" s="22">
        <f t="shared" si="73"/>
        <v>51</v>
      </c>
      <c r="FY43" s="91">
        <f t="shared" si="73"/>
        <v>30</v>
      </c>
      <c r="FZ43" s="91">
        <f t="shared" si="73"/>
        <v>19</v>
      </c>
      <c r="GA43" s="22">
        <f t="shared" si="73"/>
        <v>49</v>
      </c>
      <c r="GB43" s="23">
        <f t="shared" si="73"/>
        <v>100</v>
      </c>
      <c r="GC43" s="373" t="s">
        <v>50</v>
      </c>
      <c r="GD43" s="519"/>
      <c r="GE43" s="517"/>
      <c r="GF43" s="579">
        <f>ROUND(AVERAGE(GF24:GF42),2)</f>
        <v>1.79</v>
      </c>
      <c r="GG43" s="579">
        <f>ROUND(AVERAGE(GG24:GG42),2)</f>
        <v>5.35</v>
      </c>
      <c r="GH43" s="91">
        <f>ROUND(AVERAGE(GH24:GH42),0)</f>
        <v>7905</v>
      </c>
      <c r="GI43" s="96">
        <f>ROUND(AVERAGE(GI24:GI42),0)</f>
        <v>5716</v>
      </c>
    </row>
    <row r="44" spans="1:191" s="39" customFormat="1" ht="16.5" customHeight="1">
      <c r="A44" s="373" t="s">
        <v>65</v>
      </c>
      <c r="B44" s="21">
        <f aca="true" t="shared" si="74" ref="B44:H44">B23+B43</f>
        <v>532135</v>
      </c>
      <c r="C44" s="22">
        <f t="shared" si="74"/>
        <v>1197890</v>
      </c>
      <c r="D44" s="22">
        <f t="shared" si="74"/>
        <v>164252</v>
      </c>
      <c r="E44" s="22">
        <f t="shared" si="74"/>
        <v>1</v>
      </c>
      <c r="F44" s="22">
        <f t="shared" si="74"/>
        <v>164253</v>
      </c>
      <c r="G44" s="22">
        <f t="shared" si="74"/>
        <v>1</v>
      </c>
      <c r="H44" s="23">
        <f t="shared" si="74"/>
        <v>164254</v>
      </c>
      <c r="I44" s="373" t="s">
        <v>65</v>
      </c>
      <c r="J44" s="21">
        <f aca="true" t="shared" si="75" ref="J44:O44">J23+J43</f>
        <v>39356</v>
      </c>
      <c r="K44" s="22">
        <f t="shared" si="75"/>
        <v>248730</v>
      </c>
      <c r="L44" s="22">
        <f t="shared" si="75"/>
        <v>2</v>
      </c>
      <c r="M44" s="22">
        <f t="shared" si="75"/>
        <v>0</v>
      </c>
      <c r="N44" s="22">
        <f t="shared" si="75"/>
        <v>2</v>
      </c>
      <c r="O44" s="23">
        <f t="shared" si="75"/>
        <v>248732</v>
      </c>
      <c r="P44" s="558"/>
      <c r="Q44" s="373" t="s">
        <v>65</v>
      </c>
      <c r="R44" s="92">
        <f aca="true" t="shared" si="76" ref="R44:Y44">R23+R43</f>
        <v>164252</v>
      </c>
      <c r="S44" s="22">
        <f t="shared" si="76"/>
        <v>1</v>
      </c>
      <c r="T44" s="22">
        <f t="shared" si="76"/>
        <v>164253</v>
      </c>
      <c r="U44" s="22">
        <f t="shared" si="76"/>
        <v>1</v>
      </c>
      <c r="V44" s="22">
        <f t="shared" si="76"/>
        <v>164254</v>
      </c>
      <c r="W44" s="22">
        <f t="shared" si="76"/>
        <v>248730</v>
      </c>
      <c r="X44" s="22">
        <f t="shared" si="76"/>
        <v>2</v>
      </c>
      <c r="Y44" s="86">
        <f t="shared" si="76"/>
        <v>248732</v>
      </c>
      <c r="Z44" s="373" t="s">
        <v>65</v>
      </c>
      <c r="AA44" s="36">
        <f aca="true" t="shared" si="77" ref="AA44:AH44">AA23+AA43</f>
        <v>64995</v>
      </c>
      <c r="AB44" s="22">
        <f t="shared" si="77"/>
        <v>0</v>
      </c>
      <c r="AC44" s="22">
        <f t="shared" si="77"/>
        <v>64995</v>
      </c>
      <c r="AD44" s="22">
        <f t="shared" si="77"/>
        <v>1</v>
      </c>
      <c r="AE44" s="22">
        <f t="shared" si="77"/>
        <v>64996</v>
      </c>
      <c r="AF44" s="22">
        <f t="shared" si="77"/>
        <v>75181</v>
      </c>
      <c r="AG44" s="22">
        <f t="shared" si="77"/>
        <v>1</v>
      </c>
      <c r="AH44" s="23">
        <f t="shared" si="77"/>
        <v>75182</v>
      </c>
      <c r="AI44" s="373" t="s">
        <v>65</v>
      </c>
      <c r="AJ44" s="21">
        <f aca="true" t="shared" si="78" ref="AJ44:AP44">AJ23+AJ43</f>
        <v>9058294</v>
      </c>
      <c r="AK44" s="22">
        <f t="shared" si="78"/>
        <v>213463</v>
      </c>
      <c r="AL44" s="22">
        <f t="shared" si="78"/>
        <v>3501489</v>
      </c>
      <c r="AM44" s="22">
        <f t="shared" si="78"/>
        <v>2256306</v>
      </c>
      <c r="AN44" s="22">
        <f t="shared" si="78"/>
        <v>15029552</v>
      </c>
      <c r="AO44" s="40">
        <f t="shared" si="78"/>
        <v>1625</v>
      </c>
      <c r="AP44" s="23">
        <f t="shared" si="78"/>
        <v>858008</v>
      </c>
      <c r="AQ44" s="373" t="s">
        <v>65</v>
      </c>
      <c r="AR44" s="518">
        <f>ROUND(AVERAGE(AR9:AR22,AR24:AR42),0)</f>
        <v>7</v>
      </c>
      <c r="AS44" s="517">
        <f>ROUND(AVERAGE(AS9:AS22,AS24:AS42),0)</f>
        <v>5</v>
      </c>
      <c r="AT44" s="519">
        <f>ROUND(AVERAGE(AT9:AT22,AT24:AT42),0)</f>
        <v>2</v>
      </c>
      <c r="AU44" s="22">
        <f aca="true" t="shared" si="79" ref="AU44:AZ44">AU23+AU43</f>
        <v>55280</v>
      </c>
      <c r="AV44" s="22">
        <f t="shared" si="79"/>
        <v>71246</v>
      </c>
      <c r="AW44" s="22">
        <f t="shared" si="79"/>
        <v>26262</v>
      </c>
      <c r="AX44" s="22">
        <f t="shared" si="79"/>
        <v>44357</v>
      </c>
      <c r="AY44" s="22">
        <f t="shared" si="79"/>
        <v>18574</v>
      </c>
      <c r="AZ44" s="22">
        <f t="shared" si="79"/>
        <v>32866</v>
      </c>
      <c r="BA44" s="22">
        <f>BA23+BA43</f>
        <v>100116</v>
      </c>
      <c r="BB44" s="23">
        <f>BB23+BB43</f>
        <v>148469</v>
      </c>
      <c r="BC44" s="373" t="s">
        <v>65</v>
      </c>
      <c r="BD44" s="21">
        <f aca="true" t="shared" si="80" ref="BD44:BS44">BD23+BD43</f>
        <v>1011620</v>
      </c>
      <c r="BE44" s="22">
        <f t="shared" si="80"/>
        <v>449500</v>
      </c>
      <c r="BF44" s="22">
        <f t="shared" si="80"/>
        <v>133509</v>
      </c>
      <c r="BG44" s="22">
        <f t="shared" si="80"/>
        <v>1594629</v>
      </c>
      <c r="BH44" s="22">
        <f t="shared" si="80"/>
        <v>800511</v>
      </c>
      <c r="BI44" s="22">
        <f t="shared" si="80"/>
        <v>259431</v>
      </c>
      <c r="BJ44" s="22">
        <f t="shared" si="80"/>
        <v>74603</v>
      </c>
      <c r="BK44" s="23">
        <f t="shared" si="80"/>
        <v>1134545</v>
      </c>
      <c r="BL44" s="373" t="s">
        <v>65</v>
      </c>
      <c r="BM44" s="92">
        <f t="shared" si="80"/>
        <v>3072967</v>
      </c>
      <c r="BN44" s="22">
        <f t="shared" si="80"/>
        <v>83653</v>
      </c>
      <c r="BO44" s="22">
        <f t="shared" si="80"/>
        <v>1222318</v>
      </c>
      <c r="BP44" s="22">
        <f t="shared" si="80"/>
        <v>737259</v>
      </c>
      <c r="BQ44" s="22">
        <f t="shared" si="80"/>
        <v>5116197</v>
      </c>
      <c r="BR44" s="22">
        <f t="shared" si="80"/>
        <v>2195</v>
      </c>
      <c r="BS44" s="86">
        <f t="shared" si="80"/>
        <v>336240</v>
      </c>
      <c r="BT44" s="373" t="s">
        <v>65</v>
      </c>
      <c r="BU44" s="518">
        <f>ROUND(AVERAGE(BU9:BU22,BU24:BU42),0)</f>
        <v>7</v>
      </c>
      <c r="BV44" s="517">
        <f>ROUND(AVERAGE(BV9:BV22,BV24:BV42),0)</f>
        <v>5</v>
      </c>
      <c r="BW44" s="517">
        <f>ROUND(AVERAGE(BW9:BW22,BW24:BW42),0)</f>
        <v>2</v>
      </c>
      <c r="BX44" s="22">
        <f aca="true" t="shared" si="81" ref="BX44:CC44">BX23+BX43</f>
        <v>55280</v>
      </c>
      <c r="BY44" s="22">
        <f t="shared" si="81"/>
        <v>71246</v>
      </c>
      <c r="BZ44" s="22">
        <f t="shared" si="81"/>
        <v>26262</v>
      </c>
      <c r="CA44" s="22">
        <f t="shared" si="81"/>
        <v>44357</v>
      </c>
      <c r="CB44" s="22">
        <f t="shared" si="81"/>
        <v>18574</v>
      </c>
      <c r="CC44" s="22">
        <f t="shared" si="81"/>
        <v>32866</v>
      </c>
      <c r="CD44" s="22">
        <f>CD23+CD43</f>
        <v>100116</v>
      </c>
      <c r="CE44" s="86">
        <f>CE23+CE43</f>
        <v>148469</v>
      </c>
      <c r="CF44" s="373" t="s">
        <v>65</v>
      </c>
      <c r="CG44" s="92">
        <f aca="true" t="shared" si="82" ref="CG44:CV44">CG23+CG43</f>
        <v>352073</v>
      </c>
      <c r="CH44" s="22">
        <f t="shared" si="82"/>
        <v>157066</v>
      </c>
      <c r="CI44" s="22">
        <f t="shared" si="82"/>
        <v>46613</v>
      </c>
      <c r="CJ44" s="22">
        <f t="shared" si="82"/>
        <v>555752</v>
      </c>
      <c r="CK44" s="22">
        <f t="shared" si="82"/>
        <v>260245</v>
      </c>
      <c r="CL44" s="22">
        <f t="shared" si="82"/>
        <v>84660</v>
      </c>
      <c r="CM44" s="22">
        <f t="shared" si="82"/>
        <v>24364</v>
      </c>
      <c r="CN44" s="86">
        <f t="shared" si="82"/>
        <v>369269</v>
      </c>
      <c r="CO44" s="373" t="s">
        <v>65</v>
      </c>
      <c r="CP44" s="21">
        <f t="shared" si="82"/>
        <v>1009934</v>
      </c>
      <c r="CQ44" s="22">
        <f t="shared" si="82"/>
        <v>21623</v>
      </c>
      <c r="CR44" s="22">
        <f t="shared" si="82"/>
        <v>395359</v>
      </c>
      <c r="CS44" s="22">
        <f t="shared" si="82"/>
        <v>282395</v>
      </c>
      <c r="CT44" s="22">
        <f t="shared" si="82"/>
        <v>1709311</v>
      </c>
      <c r="CU44" s="40">
        <f t="shared" si="82"/>
        <v>853</v>
      </c>
      <c r="CV44" s="23">
        <f t="shared" si="82"/>
        <v>99422</v>
      </c>
      <c r="CW44" s="373" t="s">
        <v>65</v>
      </c>
      <c r="CX44" s="526">
        <f>ROUND(AVERAGE(CX9:CX22,CX24:CX42),0)</f>
        <v>7</v>
      </c>
      <c r="CY44" s="517">
        <f>ROUND(AVERAGE(CY9:CY22,CY24:CY42),0)</f>
        <v>5</v>
      </c>
      <c r="CZ44" s="519">
        <f>ROUND(AVERAGE(CZ9:CZ22,CZ24:CZ42),0)</f>
        <v>2</v>
      </c>
      <c r="DA44" s="22">
        <f aca="true" t="shared" si="83" ref="DA44:DF44">DA23+DA43</f>
        <v>21046</v>
      </c>
      <c r="DB44" s="22">
        <f t="shared" si="83"/>
        <v>22827</v>
      </c>
      <c r="DC44" s="22">
        <f t="shared" si="83"/>
        <v>9263</v>
      </c>
      <c r="DD44" s="22">
        <f t="shared" si="83"/>
        <v>10914</v>
      </c>
      <c r="DE44" s="22">
        <f t="shared" si="83"/>
        <v>6679</v>
      </c>
      <c r="DF44" s="22">
        <f t="shared" si="83"/>
        <v>8056</v>
      </c>
      <c r="DG44" s="22">
        <f>DG23+DG43</f>
        <v>36988</v>
      </c>
      <c r="DH44" s="23">
        <f>DH23+DH43</f>
        <v>41797</v>
      </c>
      <c r="DI44" s="373" t="s">
        <v>65</v>
      </c>
      <c r="DJ44" s="21">
        <f aca="true" t="shared" si="84" ref="DJ44:DQ44">DJ23+DJ43</f>
        <v>119234</v>
      </c>
      <c r="DK44" s="22">
        <f t="shared" si="84"/>
        <v>40929</v>
      </c>
      <c r="DL44" s="22">
        <f t="shared" si="84"/>
        <v>12112</v>
      </c>
      <c r="DM44" s="22">
        <f t="shared" si="84"/>
        <v>172275</v>
      </c>
      <c r="DN44" s="22">
        <f t="shared" si="84"/>
        <v>93465</v>
      </c>
      <c r="DO44" s="22">
        <f t="shared" si="84"/>
        <v>29272</v>
      </c>
      <c r="DP44" s="22">
        <f t="shared" si="84"/>
        <v>8445</v>
      </c>
      <c r="DQ44" s="23">
        <f t="shared" si="84"/>
        <v>131182</v>
      </c>
      <c r="DR44" s="373" t="s">
        <v>65</v>
      </c>
      <c r="DS44" s="516">
        <f>ROUND(AVERAGE(DS9:DS22,DS24:DS42),0)</f>
        <v>8</v>
      </c>
      <c r="DT44" s="450">
        <f>ROUND(AVERAGE(DT9:DT22,DT24:DT42),0)</f>
        <v>630000</v>
      </c>
      <c r="DU44" s="527"/>
      <c r="DV44" s="527"/>
      <c r="DW44" s="527"/>
      <c r="DX44" s="519"/>
      <c r="DY44" s="22">
        <f aca="true" t="shared" si="85" ref="DY44:EF44">ROUND(AVERAGE(DY9:DY22,DY24:DY42),0)</f>
        <v>50</v>
      </c>
      <c r="DZ44" s="22">
        <f t="shared" si="85"/>
        <v>3</v>
      </c>
      <c r="EA44" s="22">
        <f t="shared" si="85"/>
        <v>0</v>
      </c>
      <c r="EB44" s="22">
        <f t="shared" si="85"/>
        <v>52</v>
      </c>
      <c r="EC44" s="22">
        <f t="shared" si="85"/>
        <v>29</v>
      </c>
      <c r="ED44" s="22">
        <f t="shared" si="85"/>
        <v>19</v>
      </c>
      <c r="EE44" s="22">
        <f t="shared" si="85"/>
        <v>48</v>
      </c>
      <c r="EF44" s="23">
        <f t="shared" si="85"/>
        <v>100</v>
      </c>
      <c r="EG44" s="373" t="s">
        <v>65</v>
      </c>
      <c r="EH44" s="516"/>
      <c r="EI44" s="517"/>
      <c r="EJ44" s="129">
        <f>ROUND(AVERAGE(EJ9:EJ22,EJ24:EJ42),2)</f>
        <v>6.63</v>
      </c>
      <c r="EK44" s="129">
        <f>ROUND(AVERAGE(EK9:EK22,EK24:EK42),2)</f>
        <v>9.38</v>
      </c>
      <c r="EL44" s="22">
        <f>ROUND(AVERAGE(EL9:EL22,EL24:EL42),0)</f>
        <v>19788</v>
      </c>
      <c r="EM44" s="40">
        <f>ROUND(AVERAGE(EM9:EM22,EM24:EM42),0)</f>
        <v>21509</v>
      </c>
      <c r="EN44" s="40">
        <f>ROUND(AVERAGE(EN9:EN22,EN24:EN42),0)</f>
        <v>10755</v>
      </c>
      <c r="EO44" s="23">
        <f>ROUND(AVERAGE(EO9:EO22,EO24:EO42),0)</f>
        <v>16132</v>
      </c>
      <c r="EP44" s="373" t="s">
        <v>65</v>
      </c>
      <c r="EQ44" s="528"/>
      <c r="ER44" s="22">
        <f>ROUND(AVERAGE(ER9:ER22,ER24:ER42),0)</f>
        <v>190000</v>
      </c>
      <c r="ES44" s="527"/>
      <c r="ET44" s="527"/>
      <c r="EU44" s="527"/>
      <c r="EV44" s="22"/>
      <c r="EW44" s="22">
        <f aca="true" t="shared" si="86" ref="EW44:FD44">ROUND(AVERAGE(EW9:EW22,EW24:EW42),0)</f>
        <v>49</v>
      </c>
      <c r="EX44" s="22">
        <f t="shared" si="86"/>
        <v>3</v>
      </c>
      <c r="EY44" s="22">
        <f t="shared" si="86"/>
        <v>0</v>
      </c>
      <c r="EZ44" s="22">
        <f t="shared" si="86"/>
        <v>52</v>
      </c>
      <c r="FA44" s="22">
        <f t="shared" si="86"/>
        <v>30</v>
      </c>
      <c r="FB44" s="22">
        <f t="shared" si="86"/>
        <v>18</v>
      </c>
      <c r="FC44" s="22">
        <f t="shared" si="86"/>
        <v>48</v>
      </c>
      <c r="FD44" s="86">
        <f t="shared" si="86"/>
        <v>100</v>
      </c>
      <c r="FE44" s="373" t="s">
        <v>65</v>
      </c>
      <c r="FF44" s="518"/>
      <c r="FG44" s="517"/>
      <c r="FH44" s="477">
        <f>ROUND(AVERAGE(FH9:FH22,FH24:FH42),2)</f>
        <v>2.31</v>
      </c>
      <c r="FI44" s="477">
        <f>ROUND(AVERAGE(FI9:FI22,FI24:FI42),2)</f>
        <v>3.72</v>
      </c>
      <c r="FJ44" s="22">
        <f>ROUND(AVERAGE(FJ9:FJ22,FJ24:FJ42),0)</f>
        <v>7273</v>
      </c>
      <c r="FK44" s="22">
        <f>ROUND(AVERAGE(FK9:FK22,FK24:FK42),0)</f>
        <v>7024</v>
      </c>
      <c r="FL44" s="22">
        <f>ROUND(AVERAGE(FL9:FL22,FL24:FL42),0)</f>
        <v>3512</v>
      </c>
      <c r="FM44" s="86">
        <f>ROUND(AVERAGE(FM9:FM22,FM24:FM42),0)</f>
        <v>5268</v>
      </c>
      <c r="FN44" s="373" t="s">
        <v>65</v>
      </c>
      <c r="FO44" s="529"/>
      <c r="FP44" s="450">
        <f>ROUND(AVERAGE(FP9:FP22,FP24:FP42),0)</f>
        <v>170000</v>
      </c>
      <c r="FQ44" s="483"/>
      <c r="FR44" s="483"/>
      <c r="FS44" s="483"/>
      <c r="FT44" s="517"/>
      <c r="FU44" s="22">
        <f aca="true" t="shared" si="87" ref="FU44:GB44">ROUND(AVERAGE(FU9:FU22,FU24:FU42),0)</f>
        <v>49</v>
      </c>
      <c r="FV44" s="22">
        <f t="shared" si="87"/>
        <v>2</v>
      </c>
      <c r="FW44" s="22">
        <f t="shared" si="87"/>
        <v>0</v>
      </c>
      <c r="FX44" s="22">
        <f t="shared" si="87"/>
        <v>51</v>
      </c>
      <c r="FY44" s="22">
        <f t="shared" si="87"/>
        <v>30</v>
      </c>
      <c r="FZ44" s="22">
        <f t="shared" si="87"/>
        <v>20</v>
      </c>
      <c r="GA44" s="22">
        <f t="shared" si="87"/>
        <v>49</v>
      </c>
      <c r="GB44" s="23">
        <f t="shared" si="87"/>
        <v>100</v>
      </c>
      <c r="GC44" s="373" t="s">
        <v>65</v>
      </c>
      <c r="GD44" s="519"/>
      <c r="GE44" s="517"/>
      <c r="GF44" s="129">
        <f>ROUND(AVERAGE(GF9:GF22,GF24:GF42),2)</f>
        <v>1.96</v>
      </c>
      <c r="GG44" s="129">
        <f>ROUND(AVERAGE(GG9:GG22,GG24:GG42),2)</f>
        <v>3.67</v>
      </c>
      <c r="GH44" s="22">
        <f>ROUND(AVERAGE(GH9:GH22,GH24:GH42),0)</f>
        <v>7873</v>
      </c>
      <c r="GI44" s="23">
        <f>ROUND(AVERAGE(GI9:GI22,GI24:GI42),0)</f>
        <v>6015</v>
      </c>
    </row>
    <row r="45" spans="1:191" s="39" customFormat="1" ht="16.5" customHeight="1">
      <c r="A45" s="373" t="s">
        <v>727</v>
      </c>
      <c r="B45" s="130">
        <v>530755</v>
      </c>
      <c r="C45" s="131">
        <v>1213425</v>
      </c>
      <c r="D45" s="131">
        <v>166885</v>
      </c>
      <c r="E45" s="131">
        <v>1</v>
      </c>
      <c r="F45" s="131">
        <v>166886</v>
      </c>
      <c r="G45" s="131">
        <v>1</v>
      </c>
      <c r="H45" s="132">
        <v>166887</v>
      </c>
      <c r="I45" s="373" t="s">
        <v>727</v>
      </c>
      <c r="J45" s="130">
        <v>39639</v>
      </c>
      <c r="K45" s="131">
        <v>256137</v>
      </c>
      <c r="L45" s="131">
        <v>2</v>
      </c>
      <c r="M45" s="131">
        <v>0</v>
      </c>
      <c r="N45" s="131">
        <v>2</v>
      </c>
      <c r="O45" s="132">
        <v>256139</v>
      </c>
      <c r="P45" s="134"/>
      <c r="Q45" s="373" t="s">
        <v>727</v>
      </c>
      <c r="R45" s="133">
        <v>166885</v>
      </c>
      <c r="S45" s="131">
        <v>1</v>
      </c>
      <c r="T45" s="131">
        <v>166886</v>
      </c>
      <c r="U45" s="131">
        <v>1</v>
      </c>
      <c r="V45" s="131">
        <v>166887</v>
      </c>
      <c r="W45" s="131">
        <v>256137</v>
      </c>
      <c r="X45" s="131">
        <v>2</v>
      </c>
      <c r="Y45" s="134">
        <v>256139</v>
      </c>
      <c r="Z45" s="373" t="s">
        <v>727</v>
      </c>
      <c r="AA45" s="135">
        <v>67564</v>
      </c>
      <c r="AB45" s="131">
        <v>0</v>
      </c>
      <c r="AC45" s="131">
        <v>67564</v>
      </c>
      <c r="AD45" s="131">
        <v>2</v>
      </c>
      <c r="AE45" s="131">
        <v>67566</v>
      </c>
      <c r="AF45" s="131">
        <v>78424</v>
      </c>
      <c r="AG45" s="131">
        <v>2</v>
      </c>
      <c r="AH45" s="132">
        <v>78426</v>
      </c>
      <c r="AI45" s="373" t="s">
        <v>727</v>
      </c>
      <c r="AJ45" s="136">
        <v>9201401</v>
      </c>
      <c r="AK45" s="137">
        <v>255336</v>
      </c>
      <c r="AL45" s="137">
        <v>3619422</v>
      </c>
      <c r="AM45" s="137">
        <v>2358812</v>
      </c>
      <c r="AN45" s="137">
        <v>15434971</v>
      </c>
      <c r="AO45" s="138">
        <v>1626</v>
      </c>
      <c r="AP45" s="139">
        <v>934160</v>
      </c>
      <c r="AQ45" s="373" t="s">
        <v>727</v>
      </c>
      <c r="AR45" s="516">
        <v>7</v>
      </c>
      <c r="AS45" s="517">
        <v>5</v>
      </c>
      <c r="AT45" s="517">
        <v>2</v>
      </c>
      <c r="AU45" s="137">
        <v>53848</v>
      </c>
      <c r="AV45" s="137">
        <v>69579</v>
      </c>
      <c r="AW45" s="137">
        <v>27313</v>
      </c>
      <c r="AX45" s="137">
        <v>46337</v>
      </c>
      <c r="AY45" s="137">
        <v>19542</v>
      </c>
      <c r="AZ45" s="137">
        <v>34780</v>
      </c>
      <c r="BA45" s="137">
        <v>100703</v>
      </c>
      <c r="BB45" s="139">
        <v>150696</v>
      </c>
      <c r="BC45" s="373" t="s">
        <v>727</v>
      </c>
      <c r="BD45" s="136">
        <v>962046</v>
      </c>
      <c r="BE45" s="137">
        <v>455687</v>
      </c>
      <c r="BF45" s="137">
        <v>137085</v>
      </c>
      <c r="BG45" s="137">
        <v>1554818</v>
      </c>
      <c r="BH45" s="137">
        <v>765173</v>
      </c>
      <c r="BI45" s="137">
        <v>263392</v>
      </c>
      <c r="BJ45" s="137">
        <v>76566</v>
      </c>
      <c r="BK45" s="139">
        <v>1105131</v>
      </c>
      <c r="BL45" s="373" t="s">
        <v>727</v>
      </c>
      <c r="BM45" s="133">
        <v>3204329</v>
      </c>
      <c r="BN45" s="131">
        <v>93152</v>
      </c>
      <c r="BO45" s="131">
        <v>1303089</v>
      </c>
      <c r="BP45" s="131">
        <v>792408</v>
      </c>
      <c r="BQ45" s="131">
        <v>5392978</v>
      </c>
      <c r="BR45" s="131">
        <v>2278</v>
      </c>
      <c r="BS45" s="134">
        <v>373197</v>
      </c>
      <c r="BT45" s="373" t="s">
        <v>727</v>
      </c>
      <c r="BU45" s="530">
        <v>7</v>
      </c>
      <c r="BV45" s="531">
        <v>5</v>
      </c>
      <c r="BW45" s="531">
        <v>2</v>
      </c>
      <c r="BX45" s="131">
        <v>53848</v>
      </c>
      <c r="BY45" s="131">
        <v>69579</v>
      </c>
      <c r="BZ45" s="131">
        <v>27313</v>
      </c>
      <c r="CA45" s="131">
        <v>46337</v>
      </c>
      <c r="CB45" s="131">
        <v>19542</v>
      </c>
      <c r="CC45" s="131">
        <v>34780</v>
      </c>
      <c r="CD45" s="131">
        <v>100703</v>
      </c>
      <c r="CE45" s="134">
        <v>150696</v>
      </c>
      <c r="CF45" s="373" t="s">
        <v>727</v>
      </c>
      <c r="CG45" s="133">
        <v>342193</v>
      </c>
      <c r="CH45" s="131">
        <v>163380</v>
      </c>
      <c r="CI45" s="131">
        <v>49031</v>
      </c>
      <c r="CJ45" s="131">
        <v>554604</v>
      </c>
      <c r="CK45" s="131">
        <v>253012</v>
      </c>
      <c r="CL45" s="131">
        <v>87727</v>
      </c>
      <c r="CM45" s="131">
        <v>25485</v>
      </c>
      <c r="CN45" s="134">
        <v>366224</v>
      </c>
      <c r="CO45" s="373" t="s">
        <v>727</v>
      </c>
      <c r="CP45" s="130">
        <v>1072819</v>
      </c>
      <c r="CQ45" s="131">
        <v>25690</v>
      </c>
      <c r="CR45" s="131">
        <v>434393</v>
      </c>
      <c r="CS45" s="131">
        <v>307190</v>
      </c>
      <c r="CT45" s="131">
        <v>1840092</v>
      </c>
      <c r="CU45" s="140">
        <v>949</v>
      </c>
      <c r="CV45" s="132">
        <v>108585</v>
      </c>
      <c r="CW45" s="373" t="s">
        <v>727</v>
      </c>
      <c r="CX45" s="519">
        <v>7</v>
      </c>
      <c r="CY45" s="517">
        <v>5</v>
      </c>
      <c r="CZ45" s="517">
        <v>2</v>
      </c>
      <c r="DA45" s="131">
        <v>20534</v>
      </c>
      <c r="DB45" s="131">
        <v>22184</v>
      </c>
      <c r="DC45" s="131">
        <v>9876</v>
      </c>
      <c r="DD45" s="131">
        <v>11589</v>
      </c>
      <c r="DE45" s="131">
        <v>7383</v>
      </c>
      <c r="DF45" s="131">
        <v>8896</v>
      </c>
      <c r="DG45" s="131">
        <v>37793</v>
      </c>
      <c r="DH45" s="132">
        <v>42669</v>
      </c>
      <c r="DI45" s="373" t="s">
        <v>727</v>
      </c>
      <c r="DJ45" s="130">
        <v>116870</v>
      </c>
      <c r="DK45" s="131">
        <v>43820</v>
      </c>
      <c r="DL45" s="131">
        <v>13440</v>
      </c>
      <c r="DM45" s="131">
        <v>174130</v>
      </c>
      <c r="DN45" s="131">
        <v>90478</v>
      </c>
      <c r="DO45" s="131">
        <v>31006</v>
      </c>
      <c r="DP45" s="131">
        <v>9249</v>
      </c>
      <c r="DQ45" s="132">
        <v>130733</v>
      </c>
      <c r="DR45" s="373" t="s">
        <v>727</v>
      </c>
      <c r="DS45" s="532">
        <v>8</v>
      </c>
      <c r="DT45" s="36">
        <v>630000</v>
      </c>
      <c r="DU45" s="376"/>
      <c r="DV45" s="376"/>
      <c r="DW45" s="376"/>
      <c r="DX45" s="519"/>
      <c r="DY45" s="131">
        <v>50</v>
      </c>
      <c r="DZ45" s="131">
        <v>3</v>
      </c>
      <c r="EA45" s="131">
        <v>0</v>
      </c>
      <c r="EB45" s="131">
        <v>53</v>
      </c>
      <c r="EC45" s="131">
        <v>28</v>
      </c>
      <c r="ED45" s="131">
        <v>19</v>
      </c>
      <c r="EE45" s="131">
        <v>47</v>
      </c>
      <c r="EF45" s="132">
        <v>100</v>
      </c>
      <c r="EG45" s="373" t="s">
        <v>727</v>
      </c>
      <c r="EH45" s="532"/>
      <c r="EI45" s="533"/>
      <c r="EJ45" s="129">
        <v>52.68</v>
      </c>
      <c r="EK45" s="129">
        <v>0</v>
      </c>
      <c r="EL45" s="131">
        <v>19600</v>
      </c>
      <c r="EM45" s="140">
        <v>21391</v>
      </c>
      <c r="EN45" s="140">
        <v>10695</v>
      </c>
      <c r="EO45" s="132">
        <v>16043</v>
      </c>
      <c r="EP45" s="373" t="s">
        <v>727</v>
      </c>
      <c r="EQ45" s="375"/>
      <c r="ER45" s="131">
        <v>190000</v>
      </c>
      <c r="ES45" s="376"/>
      <c r="ET45" s="376"/>
      <c r="EU45" s="376"/>
      <c r="EV45" s="131"/>
      <c r="EW45" s="131">
        <v>50</v>
      </c>
      <c r="EX45" s="131">
        <v>3</v>
      </c>
      <c r="EY45" s="131">
        <v>0</v>
      </c>
      <c r="EZ45" s="131">
        <v>53</v>
      </c>
      <c r="FA45" s="131">
        <v>29</v>
      </c>
      <c r="FB45" s="131">
        <v>17</v>
      </c>
      <c r="FC45" s="131">
        <v>47</v>
      </c>
      <c r="FD45" s="134">
        <v>100</v>
      </c>
      <c r="FE45" s="373" t="s">
        <v>727</v>
      </c>
      <c r="FF45" s="534"/>
      <c r="FG45" s="533"/>
      <c r="FH45" s="142">
        <v>2.31</v>
      </c>
      <c r="FI45" s="142">
        <v>3.88</v>
      </c>
      <c r="FJ45" s="131">
        <v>7258</v>
      </c>
      <c r="FK45" s="131">
        <v>7024</v>
      </c>
      <c r="FL45" s="131">
        <v>3512</v>
      </c>
      <c r="FM45" s="132">
        <v>5268</v>
      </c>
      <c r="FN45" s="373" t="s">
        <v>727</v>
      </c>
      <c r="FO45" s="143"/>
      <c r="FP45" s="36">
        <v>169697</v>
      </c>
      <c r="FQ45" s="144"/>
      <c r="FR45" s="144"/>
      <c r="FS45" s="144"/>
      <c r="FT45" s="517"/>
      <c r="FU45" s="131">
        <v>50</v>
      </c>
      <c r="FV45" s="131">
        <v>2</v>
      </c>
      <c r="FW45" s="131">
        <v>0</v>
      </c>
      <c r="FX45" s="131">
        <v>52</v>
      </c>
      <c r="FY45" s="131">
        <v>29</v>
      </c>
      <c r="FZ45" s="131">
        <v>19</v>
      </c>
      <c r="GA45" s="131">
        <v>48</v>
      </c>
      <c r="GB45" s="132">
        <v>100</v>
      </c>
      <c r="GC45" s="373" t="s">
        <v>727</v>
      </c>
      <c r="GD45" s="519"/>
      <c r="GE45" s="517"/>
      <c r="GF45" s="141">
        <v>0</v>
      </c>
      <c r="GG45" s="141">
        <v>0</v>
      </c>
      <c r="GH45" s="131">
        <v>7891</v>
      </c>
      <c r="GI45" s="132">
        <v>6003</v>
      </c>
    </row>
    <row r="46" spans="99:100" ht="5.25" customHeight="1">
      <c r="CU46" s="117"/>
      <c r="CV46" s="117"/>
    </row>
    <row r="47" spans="2:191" ht="10.5" customHeight="1">
      <c r="B47" s="1"/>
      <c r="AR47" s="535" t="s">
        <v>183</v>
      </c>
      <c r="AS47" s="535" t="s">
        <v>568</v>
      </c>
      <c r="CU47" s="117"/>
      <c r="CV47" s="117"/>
      <c r="DX47" s="536" t="s">
        <v>458</v>
      </c>
      <c r="DY47" s="1" t="s">
        <v>184</v>
      </c>
      <c r="DZ47" s="119"/>
      <c r="EA47" s="119"/>
      <c r="EB47" s="119"/>
      <c r="EL47" s="120"/>
      <c r="EM47" s="120"/>
      <c r="EN47" s="120"/>
      <c r="EO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F47" s="120"/>
      <c r="FG47" s="120"/>
      <c r="FH47" s="120"/>
      <c r="FI47" s="120"/>
      <c r="FJ47" s="120"/>
      <c r="FK47" s="120"/>
      <c r="FL47" s="120"/>
      <c r="FM47" s="120"/>
      <c r="FS47" s="536"/>
      <c r="FT47" s="1"/>
      <c r="FU47" s="1"/>
      <c r="FV47" s="1"/>
      <c r="FW47" s="1"/>
      <c r="FX47" s="119"/>
      <c r="GH47" s="120"/>
      <c r="GI47" s="120"/>
    </row>
    <row r="48" spans="44:191" ht="10.5" customHeight="1">
      <c r="AR48" s="535" t="s">
        <v>569</v>
      </c>
      <c r="CU48" s="117"/>
      <c r="CV48" s="117"/>
      <c r="DW48" s="119"/>
      <c r="DY48" s="1" t="s">
        <v>185</v>
      </c>
      <c r="DZ48" s="119"/>
      <c r="EA48" s="119"/>
      <c r="EB48" s="119"/>
      <c r="EL48" s="120"/>
      <c r="EM48" s="120"/>
      <c r="EN48" s="120"/>
      <c r="EO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F48" s="120"/>
      <c r="FG48" s="120"/>
      <c r="FH48" s="120"/>
      <c r="FI48" s="120"/>
      <c r="FJ48" s="120"/>
      <c r="FK48" s="120"/>
      <c r="FL48" s="120"/>
      <c r="FM48" s="120"/>
      <c r="FS48" s="1"/>
      <c r="FT48" s="1"/>
      <c r="FU48" s="1"/>
      <c r="FV48" s="1"/>
      <c r="FW48" s="1"/>
      <c r="FX48" s="119"/>
      <c r="GH48" s="120"/>
      <c r="GI48" s="120"/>
    </row>
    <row r="49" spans="44:191" ht="10.5" customHeight="1">
      <c r="AR49" s="535" t="s">
        <v>570</v>
      </c>
      <c r="CU49" s="117"/>
      <c r="CV49" s="117"/>
      <c r="DW49" s="119"/>
      <c r="DY49" s="1" t="s">
        <v>186</v>
      </c>
      <c r="DZ49" s="119"/>
      <c r="EA49" s="119"/>
      <c r="EB49" s="119"/>
      <c r="EL49" s="120"/>
      <c r="EM49" s="120"/>
      <c r="EN49" s="120"/>
      <c r="EO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F49" s="120"/>
      <c r="FG49" s="120"/>
      <c r="FH49" s="120"/>
      <c r="FI49" s="120"/>
      <c r="FJ49" s="120"/>
      <c r="FK49" s="120"/>
      <c r="FL49" s="120"/>
      <c r="FM49" s="120"/>
      <c r="FS49" s="1"/>
      <c r="FT49" s="1"/>
      <c r="FU49" s="1"/>
      <c r="FV49" s="1"/>
      <c r="FW49" s="1"/>
      <c r="FX49" s="119"/>
      <c r="GH49" s="120"/>
      <c r="GI49" s="120"/>
    </row>
    <row r="50" spans="44:180" ht="10.5" customHeight="1">
      <c r="AR50" s="535" t="s">
        <v>571</v>
      </c>
      <c r="CU50" s="117"/>
      <c r="CV50" s="117"/>
      <c r="DW50" s="119"/>
      <c r="DY50" s="1" t="s">
        <v>187</v>
      </c>
      <c r="DZ50" s="119"/>
      <c r="EA50" s="119"/>
      <c r="EB50" s="119"/>
      <c r="FS50" s="1"/>
      <c r="FT50" s="1"/>
      <c r="FU50" s="1"/>
      <c r="FV50" s="1"/>
      <c r="FW50" s="1"/>
      <c r="FX50" s="119"/>
    </row>
    <row r="51" spans="44:180" ht="10.5" customHeight="1">
      <c r="AR51" s="119"/>
      <c r="BD51" s="119"/>
      <c r="CU51" s="117"/>
      <c r="CV51" s="117"/>
      <c r="CX51" s="119"/>
      <c r="DJ51" s="119"/>
      <c r="DW51" s="119"/>
      <c r="DX51" s="119"/>
      <c r="DY51" s="119"/>
      <c r="DZ51" s="119"/>
      <c r="EA51" s="119"/>
      <c r="EB51" s="119"/>
      <c r="FS51" s="119"/>
      <c r="FT51" s="119"/>
      <c r="FU51" s="119"/>
      <c r="FV51" s="119"/>
      <c r="FW51" s="119"/>
      <c r="FX51" s="119"/>
    </row>
    <row r="52" spans="30:189" s="106" customFormat="1" ht="10.5" customHeight="1">
      <c r="AD52" s="121"/>
      <c r="AV52" s="6"/>
      <c r="CS52" s="121"/>
      <c r="CU52" s="122"/>
      <c r="CV52" s="122"/>
      <c r="DN52" s="6"/>
      <c r="DX52" s="121"/>
      <c r="EI52" s="121"/>
      <c r="EJ52" s="123"/>
      <c r="EK52" s="123"/>
      <c r="FT52" s="121"/>
      <c r="GE52" s="121"/>
      <c r="GF52" s="118"/>
      <c r="GG52" s="118"/>
    </row>
    <row r="53" spans="123:171" ht="10.5" customHeight="1">
      <c r="DS53" s="124"/>
      <c r="FO53" s="124"/>
    </row>
    <row r="54" spans="123:171" ht="10.5" customHeight="1">
      <c r="DS54" s="124"/>
      <c r="FO54" s="124"/>
    </row>
    <row r="55" spans="123:139" ht="10.5" customHeight="1">
      <c r="DS55" s="2" t="s">
        <v>383</v>
      </c>
      <c r="EI55" s="125"/>
    </row>
    <row r="56" ht="12">
      <c r="EI56" s="125"/>
    </row>
    <row r="57" spans="2:139" ht="12">
      <c r="B57" s="126"/>
      <c r="EI57" s="125"/>
    </row>
    <row r="58" ht="12">
      <c r="EI58" s="125"/>
    </row>
    <row r="59" ht="12">
      <c r="EI59" s="125"/>
    </row>
    <row r="60" ht="12">
      <c r="EI60" s="125"/>
    </row>
    <row r="61" ht="12">
      <c r="EI61" s="125"/>
    </row>
    <row r="62" ht="12">
      <c r="EI62" s="125"/>
    </row>
    <row r="63" ht="12">
      <c r="EI63" s="125"/>
    </row>
    <row r="64" ht="12">
      <c r="EI64" s="125"/>
    </row>
    <row r="65" ht="12">
      <c r="EI65" s="125"/>
    </row>
    <row r="66" ht="12">
      <c r="EI66" s="125"/>
    </row>
    <row r="67" ht="12">
      <c r="EI67" s="125"/>
    </row>
    <row r="68" ht="12">
      <c r="EI68" s="125"/>
    </row>
    <row r="69" ht="12">
      <c r="EI69" s="125"/>
    </row>
    <row r="70" ht="12">
      <c r="EI70" s="125"/>
    </row>
    <row r="71" ht="12">
      <c r="EI71" s="125"/>
    </row>
    <row r="72" ht="12">
      <c r="EI72" s="125"/>
    </row>
    <row r="73" ht="12">
      <c r="EI73" s="125"/>
    </row>
    <row r="74" ht="12">
      <c r="EI74" s="125"/>
    </row>
    <row r="75" ht="12">
      <c r="EI75" s="125"/>
    </row>
    <row r="76" ht="12">
      <c r="EI76" s="125"/>
    </row>
    <row r="77" ht="12">
      <c r="EI77" s="125"/>
    </row>
    <row r="78" ht="12">
      <c r="EI78" s="125"/>
    </row>
    <row r="79" ht="12">
      <c r="EI79" s="125"/>
    </row>
    <row r="80" ht="12">
      <c r="EI80" s="125"/>
    </row>
    <row r="81" ht="12">
      <c r="EI81" s="125"/>
    </row>
    <row r="82" ht="12">
      <c r="EI82" s="125"/>
    </row>
    <row r="83" ht="12">
      <c r="EI83" s="125"/>
    </row>
    <row r="84" ht="12">
      <c r="EI84" s="125"/>
    </row>
    <row r="85" ht="12">
      <c r="EI85" s="125"/>
    </row>
    <row r="86" ht="12">
      <c r="EI86" s="127"/>
    </row>
    <row r="87" ht="12">
      <c r="EI87" s="127"/>
    </row>
    <row r="88" ht="12">
      <c r="EI88" s="125"/>
    </row>
    <row r="89" ht="12">
      <c r="EI89" s="125"/>
    </row>
    <row r="90" ht="12">
      <c r="EI90" s="125"/>
    </row>
    <row r="91" ht="12">
      <c r="EI91" s="125"/>
    </row>
  </sheetData>
  <sheetProtection/>
  <mergeCells count="227">
    <mergeCell ref="DE7:DE8"/>
    <mergeCell ref="DF7:DF8"/>
    <mergeCell ref="BG6:BG8"/>
    <mergeCell ref="BJ6:BJ8"/>
    <mergeCell ref="DG7:DG8"/>
    <mergeCell ref="BW6:BW8"/>
    <mergeCell ref="BX6:BY6"/>
    <mergeCell ref="BX7:BX8"/>
    <mergeCell ref="BY7:BY8"/>
    <mergeCell ref="BQ5:BQ8"/>
    <mergeCell ref="DH7:DH8"/>
    <mergeCell ref="BZ7:BZ8"/>
    <mergeCell ref="CA7:CA8"/>
    <mergeCell ref="CB7:CB8"/>
    <mergeCell ref="CC7:CC8"/>
    <mergeCell ref="CD7:CD8"/>
    <mergeCell ref="DD7:DD8"/>
    <mergeCell ref="DB7:DB8"/>
    <mergeCell ref="DA7:DA8"/>
    <mergeCell ref="CR5:CR8"/>
    <mergeCell ref="AY7:AY8"/>
    <mergeCell ref="CH6:CH8"/>
    <mergeCell ref="CI6:CI8"/>
    <mergeCell ref="CJ6:CJ8"/>
    <mergeCell ref="CE7:CE8"/>
    <mergeCell ref="BR5:BR8"/>
    <mergeCell ref="BD6:BD8"/>
    <mergeCell ref="BK6:BK8"/>
    <mergeCell ref="BU6:BU8"/>
    <mergeCell ref="BV6:BV8"/>
    <mergeCell ref="FY5:GA5"/>
    <mergeCell ref="GB5:GB8"/>
    <mergeCell ref="FT4:FT8"/>
    <mergeCell ref="FY6:FY8"/>
    <mergeCell ref="FZ6:FZ8"/>
    <mergeCell ref="CY6:CY8"/>
    <mergeCell ref="CZ6:CZ8"/>
    <mergeCell ref="DA6:DB6"/>
    <mergeCell ref="DC6:DD6"/>
    <mergeCell ref="DC7:DC8"/>
    <mergeCell ref="EY6:EY8"/>
    <mergeCell ref="EZ6:EZ8"/>
    <mergeCell ref="FA6:FA8"/>
    <mergeCell ref="FB6:FB8"/>
    <mergeCell ref="FC6:FC8"/>
    <mergeCell ref="FU4:GB4"/>
    <mergeCell ref="FP4:FP7"/>
    <mergeCell ref="FQ4:FS4"/>
    <mergeCell ref="GA6:GA8"/>
    <mergeCell ref="FU5:FX5"/>
    <mergeCell ref="EL5:EL7"/>
    <mergeCell ref="EM5:EO5"/>
    <mergeCell ref="EU6:EU8"/>
    <mergeCell ref="EQ4:EQ7"/>
    <mergeCell ref="ER4:ER7"/>
    <mergeCell ref="ES4:EU4"/>
    <mergeCell ref="EJ4:EO4"/>
    <mergeCell ref="DV6:DV8"/>
    <mergeCell ref="DW6:DW8"/>
    <mergeCell ref="DY6:DY8"/>
    <mergeCell ref="DZ6:DZ8"/>
    <mergeCell ref="DX4:DX8"/>
    <mergeCell ref="DY4:EF4"/>
    <mergeCell ref="EA6:EA8"/>
    <mergeCell ref="EB6:EB8"/>
    <mergeCell ref="DM6:DM8"/>
    <mergeCell ref="DN6:DN8"/>
    <mergeCell ref="DO6:DO8"/>
    <mergeCell ref="DP6:DP8"/>
    <mergeCell ref="DQ6:DQ8"/>
    <mergeCell ref="DU6:DU8"/>
    <mergeCell ref="BI6:BI8"/>
    <mergeCell ref="AS6:AS8"/>
    <mergeCell ref="AT6:AT8"/>
    <mergeCell ref="AU6:AV6"/>
    <mergeCell ref="AW6:AX6"/>
    <mergeCell ref="AY6:AZ6"/>
    <mergeCell ref="BA6:BB6"/>
    <mergeCell ref="AW7:AW8"/>
    <mergeCell ref="AZ7:AZ8"/>
    <mergeCell ref="BE6:BE8"/>
    <mergeCell ref="S6:S8"/>
    <mergeCell ref="T6:T8"/>
    <mergeCell ref="AA6:AA8"/>
    <mergeCell ref="AB6:AB8"/>
    <mergeCell ref="AC6:AC8"/>
    <mergeCell ref="AR6:AR8"/>
    <mergeCell ref="AK5:AK8"/>
    <mergeCell ref="AL5:AL8"/>
    <mergeCell ref="AM5:AM8"/>
    <mergeCell ref="AO5:AO8"/>
    <mergeCell ref="AV7:AV8"/>
    <mergeCell ref="AX7:AX8"/>
    <mergeCell ref="GG5:GG7"/>
    <mergeCell ref="GH5:GH7"/>
    <mergeCell ref="FR6:FR8"/>
    <mergeCell ref="FS6:FS8"/>
    <mergeCell ref="FU6:FU8"/>
    <mergeCell ref="FV6:FV8"/>
    <mergeCell ref="FW6:FW8"/>
    <mergeCell ref="FX6:FX8"/>
    <mergeCell ref="FQ5:FS5"/>
    <mergeCell ref="FQ6:FQ8"/>
    <mergeCell ref="GI5:GI7"/>
    <mergeCell ref="B6:B8"/>
    <mergeCell ref="C6:C8"/>
    <mergeCell ref="D6:D8"/>
    <mergeCell ref="E6:E8"/>
    <mergeCell ref="F6:F8"/>
    <mergeCell ref="L6:L8"/>
    <mergeCell ref="AU7:AU8"/>
    <mergeCell ref="M6:M8"/>
    <mergeCell ref="GF5:GF7"/>
    <mergeCell ref="EW5:EZ5"/>
    <mergeCell ref="FA5:FC5"/>
    <mergeCell ref="EN6:EN7"/>
    <mergeCell ref="EO6:EO7"/>
    <mergeCell ref="ES6:ES8"/>
    <mergeCell ref="ET6:ET8"/>
    <mergeCell ref="EV4:EV8"/>
    <mergeCell ref="EW4:FD4"/>
    <mergeCell ref="EW6:EW8"/>
    <mergeCell ref="EX6:EX8"/>
    <mergeCell ref="BZ6:CA6"/>
    <mergeCell ref="CB6:CC6"/>
    <mergeCell ref="CD6:CE6"/>
    <mergeCell ref="CG6:CG8"/>
    <mergeCell ref="CQ5:CQ8"/>
    <mergeCell ref="EK5:EK7"/>
    <mergeCell ref="DA4:DH5"/>
    <mergeCell ref="DJ4:DM5"/>
    <mergeCell ref="BX4:CE5"/>
    <mergeCell ref="CG4:CJ5"/>
    <mergeCell ref="CM6:CM8"/>
    <mergeCell ref="CK6:CK8"/>
    <mergeCell ref="CL6:CL8"/>
    <mergeCell ref="CP5:CP8"/>
    <mergeCell ref="CK4:CN5"/>
    <mergeCell ref="CP4:CT4"/>
    <mergeCell ref="CN6:CN8"/>
    <mergeCell ref="BA7:BA8"/>
    <mergeCell ref="BB7:BB8"/>
    <mergeCell ref="BH6:BH8"/>
    <mergeCell ref="GF4:GI4"/>
    <mergeCell ref="D5:F5"/>
    <mergeCell ref="G5:G8"/>
    <mergeCell ref="H5:H8"/>
    <mergeCell ref="K5:K8"/>
    <mergeCell ref="L5:N5"/>
    <mergeCell ref="O5:O8"/>
    <mergeCell ref="R5:T5"/>
    <mergeCell ref="FH4:FM4"/>
    <mergeCell ref="FO4:FO7"/>
    <mergeCell ref="FD5:FD8"/>
    <mergeCell ref="FH5:FH7"/>
    <mergeCell ref="FI5:FI7"/>
    <mergeCell ref="FJ5:FJ7"/>
    <mergeCell ref="FK5:FM5"/>
    <mergeCell ref="FK6:FK7"/>
    <mergeCell ref="FL6:FL7"/>
    <mergeCell ref="FM6:FM7"/>
    <mergeCell ref="DY5:EB5"/>
    <mergeCell ref="EC5:EE5"/>
    <mergeCell ref="EF5:EF8"/>
    <mergeCell ref="EJ5:EJ7"/>
    <mergeCell ref="ES5:EU5"/>
    <mergeCell ref="EC6:EC8"/>
    <mergeCell ref="ED6:ED8"/>
    <mergeCell ref="EE6:EE8"/>
    <mergeCell ref="EM6:EM7"/>
    <mergeCell ref="DN4:DQ5"/>
    <mergeCell ref="DS4:DS7"/>
    <mergeCell ref="DT4:DT7"/>
    <mergeCell ref="DU4:DW4"/>
    <mergeCell ref="DU5:DW5"/>
    <mergeCell ref="DE6:DF6"/>
    <mergeCell ref="DG6:DH6"/>
    <mergeCell ref="DJ6:DJ8"/>
    <mergeCell ref="DK6:DK8"/>
    <mergeCell ref="DL6:DL8"/>
    <mergeCell ref="CU4:CV4"/>
    <mergeCell ref="CX4:CZ5"/>
    <mergeCell ref="CS5:CS8"/>
    <mergeCell ref="CT5:CT8"/>
    <mergeCell ref="CU5:CU8"/>
    <mergeCell ref="CV5:CV8"/>
    <mergeCell ref="CX6:CX8"/>
    <mergeCell ref="BD4:BG5"/>
    <mergeCell ref="BH4:BK5"/>
    <mergeCell ref="BM4:BQ4"/>
    <mergeCell ref="BR4:BS4"/>
    <mergeCell ref="BU4:BW5"/>
    <mergeCell ref="BN5:BN8"/>
    <mergeCell ref="BO5:BO8"/>
    <mergeCell ref="BP5:BP8"/>
    <mergeCell ref="BF6:BF8"/>
    <mergeCell ref="BS5:BS8"/>
    <mergeCell ref="W4:Y4"/>
    <mergeCell ref="AA4:AE4"/>
    <mergeCell ref="AF4:AH4"/>
    <mergeCell ref="AJ4:AN4"/>
    <mergeCell ref="AO4:AP4"/>
    <mergeCell ref="AU4:BB5"/>
    <mergeCell ref="AH5:AH8"/>
    <mergeCell ref="AJ5:AJ8"/>
    <mergeCell ref="AN5:AN8"/>
    <mergeCell ref="AP5:AP8"/>
    <mergeCell ref="B4:C5"/>
    <mergeCell ref="D4:H4"/>
    <mergeCell ref="J4:J8"/>
    <mergeCell ref="K4:O4"/>
    <mergeCell ref="P4:P8"/>
    <mergeCell ref="BM5:BM8"/>
    <mergeCell ref="AD5:AD8"/>
    <mergeCell ref="AE5:AE8"/>
    <mergeCell ref="AF5:AF8"/>
    <mergeCell ref="AG5:AG8"/>
    <mergeCell ref="R4:V4"/>
    <mergeCell ref="U5:U8"/>
    <mergeCell ref="V5:V8"/>
    <mergeCell ref="N6:N8"/>
    <mergeCell ref="R6:R8"/>
    <mergeCell ref="AR4:AT5"/>
    <mergeCell ref="W5:W8"/>
    <mergeCell ref="X5:X8"/>
    <mergeCell ref="Y5:Y8"/>
    <mergeCell ref="AA5:AC5"/>
  </mergeCells>
  <conditionalFormatting sqref="R44">
    <cfRule type="cellIs" priority="5" dxfId="0" operator="notEqual" stopIfTrue="1">
      <formula>$D$44</formula>
    </cfRule>
  </conditionalFormatting>
  <conditionalFormatting sqref="S44">
    <cfRule type="cellIs" priority="4" dxfId="0" operator="notEqual" stopIfTrue="1">
      <formula>$E$44</formula>
    </cfRule>
  </conditionalFormatting>
  <conditionalFormatting sqref="U44">
    <cfRule type="cellIs" priority="3" dxfId="0" operator="notEqual" stopIfTrue="1">
      <formula>$G$44</formula>
    </cfRule>
  </conditionalFormatting>
  <conditionalFormatting sqref="W44">
    <cfRule type="cellIs" priority="2" dxfId="0" operator="notEqual" stopIfTrue="1">
      <formula>$K$44</formula>
    </cfRule>
  </conditionalFormatting>
  <conditionalFormatting sqref="X44">
    <cfRule type="cellIs" priority="1" dxfId="0" operator="notEqual" stopIfTrue="1">
      <formula>$N$44</formula>
    </cfRule>
  </conditionalFormatting>
  <printOptions/>
  <pageMargins left="0.5905511811023623" right="0.5905511811023623" top="0.5905511811023623" bottom="0.3937007874015748" header="0.5118110236220472" footer="0.31496062992125984"/>
  <pageSetup firstPageNumber="93" useFirstPageNumber="1" fitToHeight="0" horizontalDpi="600" verticalDpi="600" orientation="portrait" paperSize="9" scale="92" r:id="rId2"/>
  <headerFooter alignWithMargins="0">
    <oddFooter>&amp;C&amp;P</oddFooter>
  </headerFooter>
  <colBreaks count="18" manualBreakCount="18">
    <brk id="8" max="44" man="1"/>
    <brk id="16" max="44" man="1"/>
    <brk id="25" max="44" man="1"/>
    <brk id="34" max="44" man="1"/>
    <brk id="42" max="44" man="1"/>
    <brk id="54" max="44" man="1"/>
    <brk id="63" max="44" man="1"/>
    <brk id="71" max="44" man="1"/>
    <brk id="83" max="44" man="1"/>
    <brk id="92" max="44" man="1"/>
    <brk id="100" max="44" man="1"/>
    <brk id="112" max="44" man="1"/>
    <brk id="121" max="44" man="1"/>
    <brk id="136" max="44" man="1"/>
    <brk id="145" max="44" man="1"/>
    <brk id="160" max="44" man="1"/>
    <brk id="169" max="44" man="1"/>
    <brk id="184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N64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35" sqref="A35"/>
      <selection pane="bottomLeft" activeCell="A1" sqref="A1"/>
    </sheetView>
  </sheetViews>
  <sheetFormatPr defaultColWidth="9.00390625" defaultRowHeight="10.5" customHeight="1"/>
  <cols>
    <col min="1" max="1" width="10.25390625" style="1" bestFit="1" customWidth="1"/>
    <col min="2" max="8" width="12.125" style="1" customWidth="1"/>
    <col min="9" max="9" width="10.25390625" style="1" bestFit="1" customWidth="1"/>
    <col min="10" max="14" width="16.625" style="1" customWidth="1"/>
    <col min="15" max="16384" width="9.00390625" style="1" customWidth="1"/>
  </cols>
  <sheetData>
    <row r="1" spans="1:9" s="538" customFormat="1" ht="15" customHeight="1">
      <c r="A1" s="538" t="str">
        <f>'設定用'!A6</f>
        <v>第２表　令和４年度個人の市町村民税の納税義務者等の状況</v>
      </c>
      <c r="I1" s="538" t="str">
        <f>A1&amp;"（つづき）"</f>
        <v>第２表　令和４年度個人の市町村民税の納税義務者等の状況（つづき）</v>
      </c>
    </row>
    <row r="4" spans="1:14" s="5" customFormat="1" ht="15" customHeight="1">
      <c r="A4" s="7" t="s">
        <v>81</v>
      </c>
      <c r="B4" s="727" t="s">
        <v>66</v>
      </c>
      <c r="C4" s="728"/>
      <c r="D4" s="728" t="s">
        <v>67</v>
      </c>
      <c r="E4" s="728"/>
      <c r="F4" s="728" t="s">
        <v>68</v>
      </c>
      <c r="G4" s="728"/>
      <c r="H4" s="729"/>
      <c r="I4" s="7" t="s">
        <v>81</v>
      </c>
      <c r="J4" s="720" t="s">
        <v>264</v>
      </c>
      <c r="K4" s="721"/>
      <c r="L4" s="721"/>
      <c r="M4" s="721"/>
      <c r="N4" s="722"/>
    </row>
    <row r="5" spans="1:14" s="5" customFormat="1" ht="15" customHeight="1">
      <c r="A5" s="8"/>
      <c r="B5" s="723"/>
      <c r="C5" s="724"/>
      <c r="D5" s="724"/>
      <c r="E5" s="724"/>
      <c r="F5" s="724"/>
      <c r="G5" s="724"/>
      <c r="H5" s="730"/>
      <c r="I5" s="8"/>
      <c r="J5" s="723" t="s">
        <v>188</v>
      </c>
      <c r="K5" s="724"/>
      <c r="L5" s="724" t="s">
        <v>189</v>
      </c>
      <c r="M5" s="724"/>
      <c r="N5" s="718" t="s">
        <v>190</v>
      </c>
    </row>
    <row r="6" spans="1:14" s="5" customFormat="1" ht="15" customHeight="1">
      <c r="A6" s="8"/>
      <c r="B6" s="731" t="s">
        <v>190</v>
      </c>
      <c r="C6" s="725" t="s">
        <v>191</v>
      </c>
      <c r="D6" s="725" t="s">
        <v>190</v>
      </c>
      <c r="E6" s="725" t="s">
        <v>399</v>
      </c>
      <c r="F6" s="725" t="s">
        <v>190</v>
      </c>
      <c r="G6" s="725" t="s">
        <v>191</v>
      </c>
      <c r="H6" s="718" t="s">
        <v>192</v>
      </c>
      <c r="I6" s="8"/>
      <c r="J6" s="29" t="s">
        <v>190</v>
      </c>
      <c r="K6" s="9" t="s">
        <v>193</v>
      </c>
      <c r="L6" s="9" t="s">
        <v>190</v>
      </c>
      <c r="M6" s="9" t="s">
        <v>194</v>
      </c>
      <c r="N6" s="719"/>
    </row>
    <row r="7" spans="1:14" s="5" customFormat="1" ht="15" customHeight="1">
      <c r="A7" s="8"/>
      <c r="B7" s="732"/>
      <c r="C7" s="726"/>
      <c r="D7" s="726"/>
      <c r="E7" s="726"/>
      <c r="F7" s="726"/>
      <c r="G7" s="726"/>
      <c r="H7" s="719"/>
      <c r="I7" s="8"/>
      <c r="J7" s="32" t="s">
        <v>195</v>
      </c>
      <c r="K7" s="33" t="s">
        <v>196</v>
      </c>
      <c r="L7" s="33" t="s">
        <v>197</v>
      </c>
      <c r="M7" s="33" t="s">
        <v>198</v>
      </c>
      <c r="N7" s="30" t="s">
        <v>199</v>
      </c>
    </row>
    <row r="8" spans="1:14" s="5" customFormat="1" ht="15" customHeight="1">
      <c r="A8" s="10" t="s">
        <v>200</v>
      </c>
      <c r="B8" s="34" t="s">
        <v>201</v>
      </c>
      <c r="C8" s="12" t="s">
        <v>202</v>
      </c>
      <c r="D8" s="12" t="s">
        <v>203</v>
      </c>
      <c r="E8" s="12" t="s">
        <v>204</v>
      </c>
      <c r="F8" s="12" t="s">
        <v>205</v>
      </c>
      <c r="G8" s="12" t="s">
        <v>206</v>
      </c>
      <c r="H8" s="35" t="s">
        <v>207</v>
      </c>
      <c r="I8" s="10" t="s">
        <v>93</v>
      </c>
      <c r="J8" s="34" t="s">
        <v>208</v>
      </c>
      <c r="K8" s="12" t="s">
        <v>209</v>
      </c>
      <c r="L8" s="12" t="s">
        <v>208</v>
      </c>
      <c r="M8" s="12" t="s">
        <v>209</v>
      </c>
      <c r="N8" s="35" t="s">
        <v>208</v>
      </c>
    </row>
    <row r="9" spans="1:14" s="5" customFormat="1" ht="16.5" customHeight="1">
      <c r="A9" s="13" t="s">
        <v>53</v>
      </c>
      <c r="B9" s="391">
        <v>9691</v>
      </c>
      <c r="C9" s="395">
        <v>33919</v>
      </c>
      <c r="D9" s="14">
        <v>0</v>
      </c>
      <c r="E9" s="14">
        <v>0</v>
      </c>
      <c r="F9" s="395">
        <v>137349</v>
      </c>
      <c r="G9" s="395">
        <v>480721</v>
      </c>
      <c r="H9" s="397">
        <v>15717573</v>
      </c>
      <c r="I9" s="13" t="s">
        <v>53</v>
      </c>
      <c r="J9" s="391">
        <v>147040</v>
      </c>
      <c r="K9" s="395">
        <v>514640</v>
      </c>
      <c r="L9" s="395">
        <v>137349</v>
      </c>
      <c r="M9" s="395">
        <v>15717573</v>
      </c>
      <c r="N9" s="397">
        <v>147040</v>
      </c>
    </row>
    <row r="10" spans="1:14" s="5" customFormat="1" ht="16.5" customHeight="1">
      <c r="A10" s="15" t="s">
        <v>54</v>
      </c>
      <c r="B10" s="392">
        <v>3063</v>
      </c>
      <c r="C10" s="387">
        <v>10721</v>
      </c>
      <c r="D10" s="16">
        <v>0</v>
      </c>
      <c r="E10" s="16">
        <v>0</v>
      </c>
      <c r="F10" s="387">
        <v>20288</v>
      </c>
      <c r="G10" s="387">
        <v>71008</v>
      </c>
      <c r="H10" s="388">
        <v>1764269</v>
      </c>
      <c r="I10" s="15" t="s">
        <v>54</v>
      </c>
      <c r="J10" s="391">
        <v>23351</v>
      </c>
      <c r="K10" s="395">
        <v>81729</v>
      </c>
      <c r="L10" s="395">
        <v>20288</v>
      </c>
      <c r="M10" s="395">
        <v>1764269</v>
      </c>
      <c r="N10" s="397">
        <v>23351</v>
      </c>
    </row>
    <row r="11" spans="1:14" s="5" customFormat="1" ht="16.5" customHeight="1">
      <c r="A11" s="15" t="s">
        <v>55</v>
      </c>
      <c r="B11" s="392">
        <v>1933</v>
      </c>
      <c r="C11" s="387">
        <v>6766</v>
      </c>
      <c r="D11" s="16">
        <v>0</v>
      </c>
      <c r="E11" s="16">
        <v>0</v>
      </c>
      <c r="F11" s="387">
        <v>14835</v>
      </c>
      <c r="G11" s="387">
        <v>51923</v>
      </c>
      <c r="H11" s="388">
        <v>1355756</v>
      </c>
      <c r="I11" s="15" t="s">
        <v>55</v>
      </c>
      <c r="J11" s="391">
        <v>16768</v>
      </c>
      <c r="K11" s="395">
        <v>58689</v>
      </c>
      <c r="L11" s="395">
        <v>14835</v>
      </c>
      <c r="M11" s="395">
        <v>1355756</v>
      </c>
      <c r="N11" s="397">
        <v>16768</v>
      </c>
    </row>
    <row r="12" spans="1:14" s="5" customFormat="1" ht="16.5" customHeight="1">
      <c r="A12" s="15" t="s">
        <v>56</v>
      </c>
      <c r="B12" s="392">
        <v>5056</v>
      </c>
      <c r="C12" s="387">
        <v>17696</v>
      </c>
      <c r="D12" s="16">
        <v>0</v>
      </c>
      <c r="E12" s="16">
        <v>0</v>
      </c>
      <c r="F12" s="387">
        <v>42342</v>
      </c>
      <c r="G12" s="387">
        <v>148197</v>
      </c>
      <c r="H12" s="388">
        <v>3723899</v>
      </c>
      <c r="I12" s="15" t="s">
        <v>56</v>
      </c>
      <c r="J12" s="391">
        <v>47398</v>
      </c>
      <c r="K12" s="395">
        <v>165893</v>
      </c>
      <c r="L12" s="395">
        <v>42342</v>
      </c>
      <c r="M12" s="395">
        <v>3723899</v>
      </c>
      <c r="N12" s="397">
        <v>47398</v>
      </c>
    </row>
    <row r="13" spans="1:14" s="5" customFormat="1" ht="16.5" customHeight="1">
      <c r="A13" s="15" t="s">
        <v>57</v>
      </c>
      <c r="B13" s="392">
        <v>4438</v>
      </c>
      <c r="C13" s="387">
        <v>15533</v>
      </c>
      <c r="D13" s="16">
        <v>0</v>
      </c>
      <c r="E13" s="16">
        <v>0</v>
      </c>
      <c r="F13" s="387">
        <v>45449</v>
      </c>
      <c r="G13" s="387">
        <v>159072</v>
      </c>
      <c r="H13" s="388">
        <v>4661361</v>
      </c>
      <c r="I13" s="15" t="s">
        <v>57</v>
      </c>
      <c r="J13" s="391">
        <v>49887</v>
      </c>
      <c r="K13" s="395">
        <v>174605</v>
      </c>
      <c r="L13" s="395">
        <v>45449</v>
      </c>
      <c r="M13" s="395">
        <v>4661361</v>
      </c>
      <c r="N13" s="397">
        <v>49887</v>
      </c>
    </row>
    <row r="14" spans="1:14" s="5" customFormat="1" ht="16.5" customHeight="1">
      <c r="A14" s="15" t="s">
        <v>58</v>
      </c>
      <c r="B14" s="392">
        <v>1678</v>
      </c>
      <c r="C14" s="387">
        <v>5872</v>
      </c>
      <c r="D14" s="16">
        <v>0</v>
      </c>
      <c r="E14" s="16">
        <v>0</v>
      </c>
      <c r="F14" s="387">
        <v>14126</v>
      </c>
      <c r="G14" s="387">
        <v>49442</v>
      </c>
      <c r="H14" s="388">
        <v>1304303</v>
      </c>
      <c r="I14" s="15" t="s">
        <v>58</v>
      </c>
      <c r="J14" s="391">
        <v>15804</v>
      </c>
      <c r="K14" s="395">
        <v>55314</v>
      </c>
      <c r="L14" s="395">
        <v>14126</v>
      </c>
      <c r="M14" s="395">
        <v>1304303</v>
      </c>
      <c r="N14" s="397">
        <v>15804</v>
      </c>
    </row>
    <row r="15" spans="1:14" s="5" customFormat="1" ht="16.5" customHeight="1">
      <c r="A15" s="15" t="s">
        <v>59</v>
      </c>
      <c r="B15" s="392">
        <v>1550</v>
      </c>
      <c r="C15" s="387">
        <v>5425</v>
      </c>
      <c r="D15" s="16">
        <v>0</v>
      </c>
      <c r="E15" s="16">
        <v>0</v>
      </c>
      <c r="F15" s="387">
        <v>10364</v>
      </c>
      <c r="G15" s="387">
        <v>36274</v>
      </c>
      <c r="H15" s="388">
        <v>820650</v>
      </c>
      <c r="I15" s="15" t="s">
        <v>59</v>
      </c>
      <c r="J15" s="391">
        <v>11914</v>
      </c>
      <c r="K15" s="395">
        <v>41699</v>
      </c>
      <c r="L15" s="395">
        <v>10364</v>
      </c>
      <c r="M15" s="395">
        <v>820650</v>
      </c>
      <c r="N15" s="397">
        <v>11914</v>
      </c>
    </row>
    <row r="16" spans="1:14" s="5" customFormat="1" ht="16.5" customHeight="1">
      <c r="A16" s="15" t="s">
        <v>60</v>
      </c>
      <c r="B16" s="392">
        <v>6760</v>
      </c>
      <c r="C16" s="387">
        <v>23660</v>
      </c>
      <c r="D16" s="16">
        <v>0</v>
      </c>
      <c r="E16" s="16">
        <v>0</v>
      </c>
      <c r="F16" s="387">
        <v>47802</v>
      </c>
      <c r="G16" s="387">
        <v>167307</v>
      </c>
      <c r="H16" s="388">
        <v>4093767</v>
      </c>
      <c r="I16" s="15" t="s">
        <v>60</v>
      </c>
      <c r="J16" s="391">
        <v>54562</v>
      </c>
      <c r="K16" s="395">
        <v>190967</v>
      </c>
      <c r="L16" s="395">
        <v>47802</v>
      </c>
      <c r="M16" s="395">
        <v>4093767</v>
      </c>
      <c r="N16" s="397">
        <v>54562</v>
      </c>
    </row>
    <row r="17" spans="1:14" s="5" customFormat="1" ht="16.5" customHeight="1">
      <c r="A17" s="15" t="s">
        <v>61</v>
      </c>
      <c r="B17" s="392">
        <v>1146</v>
      </c>
      <c r="C17" s="387">
        <v>4011</v>
      </c>
      <c r="D17" s="16">
        <v>0</v>
      </c>
      <c r="E17" s="16">
        <v>0</v>
      </c>
      <c r="F17" s="387">
        <v>7391</v>
      </c>
      <c r="G17" s="387">
        <v>25869</v>
      </c>
      <c r="H17" s="388">
        <v>574318</v>
      </c>
      <c r="I17" s="15" t="s">
        <v>61</v>
      </c>
      <c r="J17" s="391">
        <v>8537</v>
      </c>
      <c r="K17" s="395">
        <v>29880</v>
      </c>
      <c r="L17" s="395">
        <v>7391</v>
      </c>
      <c r="M17" s="395">
        <v>574318</v>
      </c>
      <c r="N17" s="397">
        <v>8537</v>
      </c>
    </row>
    <row r="18" spans="1:14" s="5" customFormat="1" ht="16.5" customHeight="1">
      <c r="A18" s="15" t="s">
        <v>62</v>
      </c>
      <c r="B18" s="392">
        <v>1754</v>
      </c>
      <c r="C18" s="387">
        <v>6139</v>
      </c>
      <c r="D18" s="16">
        <v>0</v>
      </c>
      <c r="E18" s="16">
        <v>0</v>
      </c>
      <c r="F18" s="387">
        <v>13407</v>
      </c>
      <c r="G18" s="387">
        <v>46925</v>
      </c>
      <c r="H18" s="388">
        <v>1224639</v>
      </c>
      <c r="I18" s="15" t="s">
        <v>62</v>
      </c>
      <c r="J18" s="391">
        <v>15161</v>
      </c>
      <c r="K18" s="395">
        <v>53064</v>
      </c>
      <c r="L18" s="395">
        <v>13407</v>
      </c>
      <c r="M18" s="395">
        <v>1224639</v>
      </c>
      <c r="N18" s="397">
        <v>15161</v>
      </c>
    </row>
    <row r="19" spans="1:14" s="5" customFormat="1" ht="16.5" customHeight="1">
      <c r="A19" s="17" t="s">
        <v>63</v>
      </c>
      <c r="B19" s="393">
        <v>1507</v>
      </c>
      <c r="C19" s="396">
        <v>5275</v>
      </c>
      <c r="D19" s="18">
        <v>0</v>
      </c>
      <c r="E19" s="18">
        <v>0</v>
      </c>
      <c r="F19" s="396">
        <v>10963</v>
      </c>
      <c r="G19" s="396">
        <v>38370</v>
      </c>
      <c r="H19" s="398">
        <v>927292</v>
      </c>
      <c r="I19" s="17" t="s">
        <v>63</v>
      </c>
      <c r="J19" s="391">
        <v>12470</v>
      </c>
      <c r="K19" s="395">
        <v>43645</v>
      </c>
      <c r="L19" s="395">
        <v>10963</v>
      </c>
      <c r="M19" s="395">
        <v>927292</v>
      </c>
      <c r="N19" s="397">
        <v>12470</v>
      </c>
    </row>
    <row r="20" spans="1:14" s="5" customFormat="1" ht="16.5" customHeight="1">
      <c r="A20" s="15" t="s">
        <v>69</v>
      </c>
      <c r="B20" s="392">
        <v>1624</v>
      </c>
      <c r="C20" s="387">
        <v>5684</v>
      </c>
      <c r="D20" s="16">
        <v>0</v>
      </c>
      <c r="E20" s="16">
        <v>0</v>
      </c>
      <c r="F20" s="387">
        <v>9881</v>
      </c>
      <c r="G20" s="387">
        <v>34584</v>
      </c>
      <c r="H20" s="388">
        <v>798222</v>
      </c>
      <c r="I20" s="15" t="s">
        <v>69</v>
      </c>
      <c r="J20" s="391">
        <v>11505</v>
      </c>
      <c r="K20" s="395">
        <v>40268</v>
      </c>
      <c r="L20" s="395">
        <v>9881</v>
      </c>
      <c r="M20" s="395">
        <v>798222</v>
      </c>
      <c r="N20" s="397">
        <v>11505</v>
      </c>
    </row>
    <row r="21" spans="1:14" s="5" customFormat="1" ht="16.5" customHeight="1">
      <c r="A21" s="17" t="s">
        <v>46</v>
      </c>
      <c r="B21" s="393">
        <v>6186</v>
      </c>
      <c r="C21" s="396">
        <v>21651</v>
      </c>
      <c r="D21" s="18">
        <v>0</v>
      </c>
      <c r="E21" s="18">
        <v>0</v>
      </c>
      <c r="F21" s="396">
        <v>50749</v>
      </c>
      <c r="G21" s="396">
        <v>177622</v>
      </c>
      <c r="H21" s="398">
        <v>4576028</v>
      </c>
      <c r="I21" s="17" t="s">
        <v>46</v>
      </c>
      <c r="J21" s="391">
        <v>56935</v>
      </c>
      <c r="K21" s="395">
        <v>199273</v>
      </c>
      <c r="L21" s="395">
        <v>50749</v>
      </c>
      <c r="M21" s="395">
        <v>4576028</v>
      </c>
      <c r="N21" s="397">
        <v>56935</v>
      </c>
    </row>
    <row r="22" spans="1:14" s="5" customFormat="1" ht="16.5" customHeight="1">
      <c r="A22" s="19" t="s">
        <v>351</v>
      </c>
      <c r="B22" s="392">
        <v>2627</v>
      </c>
      <c r="C22" s="387">
        <v>9196</v>
      </c>
      <c r="D22" s="16">
        <v>0</v>
      </c>
      <c r="E22" s="16">
        <v>0</v>
      </c>
      <c r="F22" s="387">
        <v>26463</v>
      </c>
      <c r="G22" s="387">
        <v>92620</v>
      </c>
      <c r="H22" s="388">
        <v>2385799</v>
      </c>
      <c r="I22" s="19" t="s">
        <v>351</v>
      </c>
      <c r="J22" s="391">
        <v>29090</v>
      </c>
      <c r="K22" s="395">
        <v>101816</v>
      </c>
      <c r="L22" s="395">
        <v>26463</v>
      </c>
      <c r="M22" s="395">
        <v>2385799</v>
      </c>
      <c r="N22" s="397">
        <v>29090</v>
      </c>
    </row>
    <row r="23" spans="1:14" s="5" customFormat="1" ht="16.5" customHeight="1">
      <c r="A23" s="20" t="s">
        <v>278</v>
      </c>
      <c r="B23" s="93">
        <f aca="true" t="shared" si="0" ref="B23:G23">SUM(B9:B22)</f>
        <v>49013</v>
      </c>
      <c r="C23" s="91">
        <f t="shared" si="0"/>
        <v>171548</v>
      </c>
      <c r="D23" s="91">
        <f t="shared" si="0"/>
        <v>0</v>
      </c>
      <c r="E23" s="91">
        <f t="shared" si="0"/>
        <v>0</v>
      </c>
      <c r="F23" s="91">
        <f t="shared" si="0"/>
        <v>451409</v>
      </c>
      <c r="G23" s="91">
        <f t="shared" si="0"/>
        <v>1579934</v>
      </c>
      <c r="H23" s="96">
        <f aca="true" t="shared" si="1" ref="H23:N23">SUM(H9:H22)</f>
        <v>43927876</v>
      </c>
      <c r="I23" s="20" t="s">
        <v>278</v>
      </c>
      <c r="J23" s="90">
        <f t="shared" si="1"/>
        <v>500422</v>
      </c>
      <c r="K23" s="91">
        <f t="shared" si="1"/>
        <v>1751482</v>
      </c>
      <c r="L23" s="91">
        <f t="shared" si="1"/>
        <v>451409</v>
      </c>
      <c r="M23" s="91">
        <f t="shared" si="1"/>
        <v>43927876</v>
      </c>
      <c r="N23" s="96">
        <f t="shared" si="1"/>
        <v>500422</v>
      </c>
    </row>
    <row r="24" spans="1:14" s="5" customFormat="1" ht="16.5" customHeight="1">
      <c r="A24" s="13" t="s">
        <v>0</v>
      </c>
      <c r="B24" s="391">
        <v>1128</v>
      </c>
      <c r="C24" s="395">
        <v>3949</v>
      </c>
      <c r="D24" s="14">
        <v>0</v>
      </c>
      <c r="E24" s="14">
        <v>0</v>
      </c>
      <c r="F24" s="395">
        <v>6527</v>
      </c>
      <c r="G24" s="395">
        <v>22844</v>
      </c>
      <c r="H24" s="397">
        <v>521168</v>
      </c>
      <c r="I24" s="13" t="s">
        <v>0</v>
      </c>
      <c r="J24" s="391">
        <v>7655</v>
      </c>
      <c r="K24" s="395">
        <v>26793</v>
      </c>
      <c r="L24" s="395">
        <v>6527</v>
      </c>
      <c r="M24" s="395">
        <v>521168</v>
      </c>
      <c r="N24" s="397">
        <v>7655</v>
      </c>
    </row>
    <row r="25" spans="1:14" s="5" customFormat="1" ht="16.5" customHeight="1">
      <c r="A25" s="15" t="s">
        <v>1</v>
      </c>
      <c r="B25" s="392">
        <v>427</v>
      </c>
      <c r="C25" s="387">
        <v>1495</v>
      </c>
      <c r="D25" s="16">
        <v>0</v>
      </c>
      <c r="E25" s="16">
        <v>0</v>
      </c>
      <c r="F25" s="387">
        <v>2097</v>
      </c>
      <c r="G25" s="387">
        <v>7339</v>
      </c>
      <c r="H25" s="388">
        <v>150768</v>
      </c>
      <c r="I25" s="15" t="s">
        <v>1</v>
      </c>
      <c r="J25" s="391">
        <v>2524</v>
      </c>
      <c r="K25" s="395">
        <v>8834</v>
      </c>
      <c r="L25" s="395">
        <v>2097</v>
      </c>
      <c r="M25" s="395">
        <v>150768</v>
      </c>
      <c r="N25" s="397">
        <v>2524</v>
      </c>
    </row>
    <row r="26" spans="1:14" s="5" customFormat="1" ht="16.5" customHeight="1">
      <c r="A26" s="15" t="s">
        <v>2</v>
      </c>
      <c r="B26" s="392">
        <v>789</v>
      </c>
      <c r="C26" s="387">
        <v>2762</v>
      </c>
      <c r="D26" s="16">
        <v>0</v>
      </c>
      <c r="E26" s="16">
        <v>0</v>
      </c>
      <c r="F26" s="387">
        <v>5035</v>
      </c>
      <c r="G26" s="387">
        <v>17623</v>
      </c>
      <c r="H26" s="388">
        <v>383176</v>
      </c>
      <c r="I26" s="15" t="s">
        <v>2</v>
      </c>
      <c r="J26" s="391">
        <v>5824</v>
      </c>
      <c r="K26" s="395">
        <v>20385</v>
      </c>
      <c r="L26" s="395">
        <v>5035</v>
      </c>
      <c r="M26" s="395">
        <v>383176</v>
      </c>
      <c r="N26" s="397">
        <v>5824</v>
      </c>
    </row>
    <row r="27" spans="1:14" s="5" customFormat="1" ht="16.5" customHeight="1">
      <c r="A27" s="15" t="s">
        <v>4</v>
      </c>
      <c r="B27" s="392">
        <v>1986</v>
      </c>
      <c r="C27" s="387">
        <v>6952</v>
      </c>
      <c r="D27" s="16">
        <v>0</v>
      </c>
      <c r="E27" s="16">
        <v>0</v>
      </c>
      <c r="F27" s="387">
        <v>14863</v>
      </c>
      <c r="G27" s="387">
        <v>52021</v>
      </c>
      <c r="H27" s="388">
        <v>1250891</v>
      </c>
      <c r="I27" s="15" t="s">
        <v>4</v>
      </c>
      <c r="J27" s="391">
        <v>16849</v>
      </c>
      <c r="K27" s="395">
        <v>58973</v>
      </c>
      <c r="L27" s="395">
        <v>14863</v>
      </c>
      <c r="M27" s="395">
        <v>1250891</v>
      </c>
      <c r="N27" s="397">
        <v>16849</v>
      </c>
    </row>
    <row r="28" spans="1:14" s="5" customFormat="1" ht="16.5" customHeight="1">
      <c r="A28" s="15" t="s">
        <v>5</v>
      </c>
      <c r="B28" s="392">
        <v>1357</v>
      </c>
      <c r="C28" s="387">
        <v>4751</v>
      </c>
      <c r="D28" s="16">
        <v>0</v>
      </c>
      <c r="E28" s="16">
        <v>0</v>
      </c>
      <c r="F28" s="387">
        <v>12901</v>
      </c>
      <c r="G28" s="387">
        <v>45153</v>
      </c>
      <c r="H28" s="388">
        <v>1248041</v>
      </c>
      <c r="I28" s="15" t="s">
        <v>5</v>
      </c>
      <c r="J28" s="391">
        <v>14258</v>
      </c>
      <c r="K28" s="395">
        <v>49904</v>
      </c>
      <c r="L28" s="395">
        <v>12901</v>
      </c>
      <c r="M28" s="395">
        <v>1248041</v>
      </c>
      <c r="N28" s="397">
        <v>14258</v>
      </c>
    </row>
    <row r="29" spans="1:14" s="5" customFormat="1" ht="16.5" customHeight="1">
      <c r="A29" s="15" t="s">
        <v>48</v>
      </c>
      <c r="B29" s="394">
        <v>428</v>
      </c>
      <c r="C29" s="387">
        <v>1498</v>
      </c>
      <c r="D29" s="16">
        <v>0</v>
      </c>
      <c r="E29" s="16">
        <v>0</v>
      </c>
      <c r="F29" s="387">
        <v>1914</v>
      </c>
      <c r="G29" s="387">
        <v>6700</v>
      </c>
      <c r="H29" s="388">
        <v>148018</v>
      </c>
      <c r="I29" s="15" t="s">
        <v>48</v>
      </c>
      <c r="J29" s="391">
        <v>2342</v>
      </c>
      <c r="K29" s="395">
        <v>8198</v>
      </c>
      <c r="L29" s="395">
        <v>1914</v>
      </c>
      <c r="M29" s="395">
        <v>148018</v>
      </c>
      <c r="N29" s="397">
        <v>2342</v>
      </c>
    </row>
    <row r="30" spans="1:14" s="5" customFormat="1" ht="16.5" customHeight="1">
      <c r="A30" s="15" t="s">
        <v>398</v>
      </c>
      <c r="B30" s="392">
        <v>834</v>
      </c>
      <c r="C30" s="387">
        <v>2919</v>
      </c>
      <c r="D30" s="16">
        <v>0</v>
      </c>
      <c r="E30" s="16">
        <v>0</v>
      </c>
      <c r="F30" s="387">
        <v>7050</v>
      </c>
      <c r="G30" s="387">
        <v>24675</v>
      </c>
      <c r="H30" s="388">
        <v>638300</v>
      </c>
      <c r="I30" s="15" t="s">
        <v>398</v>
      </c>
      <c r="J30" s="391">
        <v>7884</v>
      </c>
      <c r="K30" s="395">
        <v>27594</v>
      </c>
      <c r="L30" s="395">
        <v>7050</v>
      </c>
      <c r="M30" s="395">
        <v>638300</v>
      </c>
      <c r="N30" s="397">
        <v>7884</v>
      </c>
    </row>
    <row r="31" spans="1:14" s="5" customFormat="1" ht="16.5" customHeight="1">
      <c r="A31" s="15" t="s">
        <v>6</v>
      </c>
      <c r="B31" s="392">
        <v>603</v>
      </c>
      <c r="C31" s="387">
        <v>2111</v>
      </c>
      <c r="D31" s="16">
        <v>0</v>
      </c>
      <c r="E31" s="16">
        <v>0</v>
      </c>
      <c r="F31" s="387">
        <v>2908</v>
      </c>
      <c r="G31" s="387">
        <v>10178</v>
      </c>
      <c r="H31" s="388">
        <v>222833</v>
      </c>
      <c r="I31" s="15" t="s">
        <v>6</v>
      </c>
      <c r="J31" s="391">
        <v>3511</v>
      </c>
      <c r="K31" s="395">
        <v>12289</v>
      </c>
      <c r="L31" s="395">
        <v>2908</v>
      </c>
      <c r="M31" s="395">
        <v>222833</v>
      </c>
      <c r="N31" s="397">
        <v>3511</v>
      </c>
    </row>
    <row r="32" spans="1:14" s="5" customFormat="1" ht="16.5" customHeight="1">
      <c r="A32" s="15" t="s">
        <v>7</v>
      </c>
      <c r="B32" s="392">
        <v>357</v>
      </c>
      <c r="C32" s="387">
        <v>1250</v>
      </c>
      <c r="D32" s="16">
        <v>0</v>
      </c>
      <c r="E32" s="16">
        <v>0</v>
      </c>
      <c r="F32" s="387">
        <v>1975</v>
      </c>
      <c r="G32" s="387">
        <v>6912</v>
      </c>
      <c r="H32" s="388">
        <v>142968</v>
      </c>
      <c r="I32" s="15" t="s">
        <v>7</v>
      </c>
      <c r="J32" s="391">
        <v>2332</v>
      </c>
      <c r="K32" s="395">
        <v>8162</v>
      </c>
      <c r="L32" s="395">
        <v>1975</v>
      </c>
      <c r="M32" s="395">
        <v>142968</v>
      </c>
      <c r="N32" s="397">
        <v>2332</v>
      </c>
    </row>
    <row r="33" spans="1:14" s="5" customFormat="1" ht="16.5" customHeight="1">
      <c r="A33" s="15" t="s">
        <v>8</v>
      </c>
      <c r="B33" s="392">
        <v>652</v>
      </c>
      <c r="C33" s="387">
        <v>2282</v>
      </c>
      <c r="D33" s="16">
        <v>0</v>
      </c>
      <c r="E33" s="16">
        <v>0</v>
      </c>
      <c r="F33" s="387">
        <v>4451</v>
      </c>
      <c r="G33" s="387">
        <v>15579</v>
      </c>
      <c r="H33" s="388">
        <v>366752</v>
      </c>
      <c r="I33" s="15" t="s">
        <v>8</v>
      </c>
      <c r="J33" s="391">
        <v>5103</v>
      </c>
      <c r="K33" s="395">
        <v>17861</v>
      </c>
      <c r="L33" s="395">
        <v>4451</v>
      </c>
      <c r="M33" s="395">
        <v>366752</v>
      </c>
      <c r="N33" s="397">
        <v>5103</v>
      </c>
    </row>
    <row r="34" spans="1:14" s="5" customFormat="1" ht="16.5" customHeight="1">
      <c r="A34" s="15" t="s">
        <v>9</v>
      </c>
      <c r="B34" s="392">
        <v>907</v>
      </c>
      <c r="C34" s="387">
        <v>3175</v>
      </c>
      <c r="D34" s="16">
        <v>0</v>
      </c>
      <c r="E34" s="16">
        <v>0</v>
      </c>
      <c r="F34" s="387">
        <v>5665</v>
      </c>
      <c r="G34" s="387">
        <v>19827</v>
      </c>
      <c r="H34" s="388">
        <v>444615</v>
      </c>
      <c r="I34" s="15" t="s">
        <v>9</v>
      </c>
      <c r="J34" s="391">
        <v>6572</v>
      </c>
      <c r="K34" s="395">
        <v>23002</v>
      </c>
      <c r="L34" s="395">
        <v>5665</v>
      </c>
      <c r="M34" s="395">
        <v>444615</v>
      </c>
      <c r="N34" s="397">
        <v>6572</v>
      </c>
    </row>
    <row r="35" spans="1:14" s="5" customFormat="1" ht="16.5" customHeight="1">
      <c r="A35" s="15" t="s">
        <v>10</v>
      </c>
      <c r="B35" s="392">
        <v>508</v>
      </c>
      <c r="C35" s="387">
        <v>1778</v>
      </c>
      <c r="D35" s="16">
        <v>0</v>
      </c>
      <c r="E35" s="16">
        <v>0</v>
      </c>
      <c r="F35" s="387">
        <v>3141</v>
      </c>
      <c r="G35" s="387">
        <v>10994</v>
      </c>
      <c r="H35" s="388">
        <v>237805</v>
      </c>
      <c r="I35" s="15" t="s">
        <v>10</v>
      </c>
      <c r="J35" s="391">
        <v>3649</v>
      </c>
      <c r="K35" s="395">
        <v>12772</v>
      </c>
      <c r="L35" s="395">
        <v>3141</v>
      </c>
      <c r="M35" s="395">
        <v>237805</v>
      </c>
      <c r="N35" s="397">
        <v>3649</v>
      </c>
    </row>
    <row r="36" spans="1:14" s="5" customFormat="1" ht="16.5" customHeight="1">
      <c r="A36" s="15" t="s">
        <v>11</v>
      </c>
      <c r="B36" s="392">
        <v>191</v>
      </c>
      <c r="C36" s="387">
        <v>669</v>
      </c>
      <c r="D36" s="16">
        <v>0</v>
      </c>
      <c r="E36" s="16">
        <v>0</v>
      </c>
      <c r="F36" s="387">
        <v>1232</v>
      </c>
      <c r="G36" s="387">
        <v>4312</v>
      </c>
      <c r="H36" s="388">
        <v>87807</v>
      </c>
      <c r="I36" s="15" t="s">
        <v>11</v>
      </c>
      <c r="J36" s="391">
        <v>1423</v>
      </c>
      <c r="K36" s="395">
        <v>4981</v>
      </c>
      <c r="L36" s="395">
        <v>1232</v>
      </c>
      <c r="M36" s="395">
        <v>87807</v>
      </c>
      <c r="N36" s="397">
        <v>1423</v>
      </c>
    </row>
    <row r="37" spans="1:14" s="5" customFormat="1" ht="16.5" customHeight="1">
      <c r="A37" s="15" t="s">
        <v>12</v>
      </c>
      <c r="B37" s="392">
        <v>192</v>
      </c>
      <c r="C37" s="387">
        <v>672</v>
      </c>
      <c r="D37" s="16">
        <v>0</v>
      </c>
      <c r="E37" s="16">
        <v>0</v>
      </c>
      <c r="F37" s="387">
        <v>885</v>
      </c>
      <c r="G37" s="387">
        <v>3098</v>
      </c>
      <c r="H37" s="388">
        <v>64856</v>
      </c>
      <c r="I37" s="15" t="s">
        <v>12</v>
      </c>
      <c r="J37" s="391">
        <v>1077</v>
      </c>
      <c r="K37" s="395">
        <v>3770</v>
      </c>
      <c r="L37" s="395">
        <v>885</v>
      </c>
      <c r="M37" s="395">
        <v>64856</v>
      </c>
      <c r="N37" s="397">
        <v>1077</v>
      </c>
    </row>
    <row r="38" spans="1:14" s="5" customFormat="1" ht="16.5" customHeight="1">
      <c r="A38" s="15" t="s">
        <v>13</v>
      </c>
      <c r="B38" s="392">
        <v>572</v>
      </c>
      <c r="C38" s="387">
        <v>2002</v>
      </c>
      <c r="D38" s="16">
        <v>0</v>
      </c>
      <c r="E38" s="16">
        <v>0</v>
      </c>
      <c r="F38" s="387">
        <v>3286</v>
      </c>
      <c r="G38" s="387">
        <v>11501</v>
      </c>
      <c r="H38" s="388">
        <v>259479</v>
      </c>
      <c r="I38" s="15" t="s">
        <v>13</v>
      </c>
      <c r="J38" s="391">
        <v>3858</v>
      </c>
      <c r="K38" s="395">
        <v>13503</v>
      </c>
      <c r="L38" s="395">
        <v>3286</v>
      </c>
      <c r="M38" s="395">
        <v>259479</v>
      </c>
      <c r="N38" s="397">
        <v>3858</v>
      </c>
    </row>
    <row r="39" spans="1:14" s="5" customFormat="1" ht="16.5" customHeight="1">
      <c r="A39" s="15" t="s">
        <v>14</v>
      </c>
      <c r="B39" s="392">
        <v>240</v>
      </c>
      <c r="C39" s="387">
        <v>840</v>
      </c>
      <c r="D39" s="16">
        <v>0</v>
      </c>
      <c r="E39" s="16">
        <v>0</v>
      </c>
      <c r="F39" s="387">
        <v>1566</v>
      </c>
      <c r="G39" s="387">
        <v>5481</v>
      </c>
      <c r="H39" s="388">
        <v>128633</v>
      </c>
      <c r="I39" s="15" t="s">
        <v>14</v>
      </c>
      <c r="J39" s="391">
        <v>1806</v>
      </c>
      <c r="K39" s="395">
        <v>6321</v>
      </c>
      <c r="L39" s="395">
        <v>1566</v>
      </c>
      <c r="M39" s="395">
        <v>128633</v>
      </c>
      <c r="N39" s="397">
        <v>1806</v>
      </c>
    </row>
    <row r="40" spans="1:14" s="5" customFormat="1" ht="16.5" customHeight="1">
      <c r="A40" s="15" t="s">
        <v>15</v>
      </c>
      <c r="B40" s="392">
        <v>378</v>
      </c>
      <c r="C40" s="387">
        <v>1323</v>
      </c>
      <c r="D40" s="16">
        <v>0</v>
      </c>
      <c r="E40" s="16">
        <v>0</v>
      </c>
      <c r="F40" s="387">
        <v>2041</v>
      </c>
      <c r="G40" s="387">
        <v>7144</v>
      </c>
      <c r="H40" s="388">
        <v>141710</v>
      </c>
      <c r="I40" s="15" t="s">
        <v>15</v>
      </c>
      <c r="J40" s="391">
        <v>2419</v>
      </c>
      <c r="K40" s="395">
        <v>8467</v>
      </c>
      <c r="L40" s="395">
        <v>2041</v>
      </c>
      <c r="M40" s="395">
        <v>141710</v>
      </c>
      <c r="N40" s="397">
        <v>2419</v>
      </c>
    </row>
    <row r="41" spans="1:14" s="5" customFormat="1" ht="16.5" customHeight="1">
      <c r="A41" s="17" t="s">
        <v>49</v>
      </c>
      <c r="B41" s="393">
        <v>906</v>
      </c>
      <c r="C41" s="396">
        <v>3171</v>
      </c>
      <c r="D41" s="18">
        <v>0</v>
      </c>
      <c r="E41" s="18">
        <v>0</v>
      </c>
      <c r="F41" s="396">
        <v>6058</v>
      </c>
      <c r="G41" s="396">
        <v>21203</v>
      </c>
      <c r="H41" s="398">
        <v>461732</v>
      </c>
      <c r="I41" s="17" t="s">
        <v>49</v>
      </c>
      <c r="J41" s="391">
        <v>6964</v>
      </c>
      <c r="K41" s="395">
        <v>24374</v>
      </c>
      <c r="L41" s="395">
        <v>6058</v>
      </c>
      <c r="M41" s="395">
        <v>461732</v>
      </c>
      <c r="N41" s="397">
        <v>6964</v>
      </c>
    </row>
    <row r="42" spans="1:14" s="5" customFormat="1" ht="16.5" customHeight="1">
      <c r="A42" s="24" t="s">
        <v>16</v>
      </c>
      <c r="B42" s="393">
        <v>772</v>
      </c>
      <c r="C42" s="396">
        <v>2702</v>
      </c>
      <c r="D42" s="18">
        <v>0</v>
      </c>
      <c r="E42" s="18">
        <v>0</v>
      </c>
      <c r="F42" s="396">
        <v>4398</v>
      </c>
      <c r="G42" s="396">
        <v>15393</v>
      </c>
      <c r="H42" s="398">
        <v>327901</v>
      </c>
      <c r="I42" s="24" t="s">
        <v>16</v>
      </c>
      <c r="J42" s="391">
        <v>5170</v>
      </c>
      <c r="K42" s="395">
        <v>18095</v>
      </c>
      <c r="L42" s="395">
        <v>4398</v>
      </c>
      <c r="M42" s="395">
        <v>327901</v>
      </c>
      <c r="N42" s="397">
        <v>5170</v>
      </c>
    </row>
    <row r="43" spans="1:14" s="5" customFormat="1" ht="16.5" customHeight="1">
      <c r="A43" s="20" t="s">
        <v>64</v>
      </c>
      <c r="B43" s="21">
        <f aca="true" t="shared" si="2" ref="B43:N43">SUM(B24:B42)</f>
        <v>13227</v>
      </c>
      <c r="C43" s="22">
        <f t="shared" si="2"/>
        <v>46301</v>
      </c>
      <c r="D43" s="22">
        <f t="shared" si="2"/>
        <v>0</v>
      </c>
      <c r="E43" s="22">
        <f t="shared" si="2"/>
        <v>0</v>
      </c>
      <c r="F43" s="22">
        <f t="shared" si="2"/>
        <v>87993</v>
      </c>
      <c r="G43" s="22">
        <f t="shared" si="2"/>
        <v>307977</v>
      </c>
      <c r="H43" s="23">
        <f t="shared" si="2"/>
        <v>7227453</v>
      </c>
      <c r="I43" s="20" t="s">
        <v>64</v>
      </c>
      <c r="J43" s="21">
        <f t="shared" si="2"/>
        <v>101220</v>
      </c>
      <c r="K43" s="22">
        <f t="shared" si="2"/>
        <v>354278</v>
      </c>
      <c r="L43" s="22">
        <f t="shared" si="2"/>
        <v>87993</v>
      </c>
      <c r="M43" s="22">
        <f t="shared" si="2"/>
        <v>7227453</v>
      </c>
      <c r="N43" s="23">
        <f t="shared" si="2"/>
        <v>101220</v>
      </c>
    </row>
    <row r="44" spans="1:14" s="5" customFormat="1" ht="16.5" customHeight="1">
      <c r="A44" s="20" t="s">
        <v>65</v>
      </c>
      <c r="B44" s="92">
        <f aca="true" t="shared" si="3" ref="B44:N44">B23+B43</f>
        <v>62240</v>
      </c>
      <c r="C44" s="22">
        <f t="shared" si="3"/>
        <v>217849</v>
      </c>
      <c r="D44" s="22">
        <f t="shared" si="3"/>
        <v>0</v>
      </c>
      <c r="E44" s="22">
        <f t="shared" si="3"/>
        <v>0</v>
      </c>
      <c r="F44" s="22">
        <f t="shared" si="3"/>
        <v>539402</v>
      </c>
      <c r="G44" s="22">
        <f t="shared" si="3"/>
        <v>1887911</v>
      </c>
      <c r="H44" s="86">
        <f t="shared" si="3"/>
        <v>51155329</v>
      </c>
      <c r="I44" s="20" t="s">
        <v>65</v>
      </c>
      <c r="J44" s="92">
        <f t="shared" si="3"/>
        <v>601642</v>
      </c>
      <c r="K44" s="22">
        <f t="shared" si="3"/>
        <v>2105760</v>
      </c>
      <c r="L44" s="22">
        <f t="shared" si="3"/>
        <v>539402</v>
      </c>
      <c r="M44" s="22">
        <f t="shared" si="3"/>
        <v>51155329</v>
      </c>
      <c r="N44" s="86">
        <f t="shared" si="3"/>
        <v>601642</v>
      </c>
    </row>
    <row r="45" spans="1:14" s="5" customFormat="1" ht="16.5" customHeight="1">
      <c r="A45" s="20" t="s">
        <v>52</v>
      </c>
      <c r="B45" s="164">
        <v>62720</v>
      </c>
      <c r="C45" s="165">
        <v>219531</v>
      </c>
      <c r="D45" s="165">
        <v>0</v>
      </c>
      <c r="E45" s="165">
        <v>0</v>
      </c>
      <c r="F45" s="165">
        <v>543952</v>
      </c>
      <c r="G45" s="165">
        <v>1903837</v>
      </c>
      <c r="H45" s="166">
        <v>50827699</v>
      </c>
      <c r="I45" s="20" t="s">
        <v>52</v>
      </c>
      <c r="J45" s="164">
        <v>606672</v>
      </c>
      <c r="K45" s="165">
        <v>2123368</v>
      </c>
      <c r="L45" s="165">
        <v>543952</v>
      </c>
      <c r="M45" s="165">
        <v>50827699</v>
      </c>
      <c r="N45" s="166">
        <v>606672</v>
      </c>
    </row>
    <row r="52" ht="10.5" customHeight="1">
      <c r="L52" s="87"/>
    </row>
    <row r="53" spans="5:12" ht="10.5" customHeight="1">
      <c r="E53" s="88"/>
      <c r="L53" s="88"/>
    </row>
    <row r="54" ht="10.5" customHeight="1">
      <c r="L54" s="87"/>
    </row>
    <row r="56" ht="10.5" customHeight="1" hidden="1"/>
    <row r="57" spans="1:9" ht="10.5" customHeight="1" hidden="1">
      <c r="A57" s="1" t="s">
        <v>500</v>
      </c>
      <c r="I57" s="1" t="s">
        <v>500</v>
      </c>
    </row>
    <row r="58" spans="1:14" ht="10.5" customHeight="1" hidden="1">
      <c r="A58" s="1" t="s">
        <v>501</v>
      </c>
      <c r="B58" s="389" t="s">
        <v>503</v>
      </c>
      <c r="C58" s="389" t="s">
        <v>504</v>
      </c>
      <c r="D58" s="389" t="s">
        <v>619</v>
      </c>
      <c r="E58" s="389" t="s">
        <v>620</v>
      </c>
      <c r="F58" s="389" t="s">
        <v>621</v>
      </c>
      <c r="G58" s="389" t="s">
        <v>622</v>
      </c>
      <c r="H58" s="389" t="s">
        <v>623</v>
      </c>
      <c r="I58" s="1" t="s">
        <v>501</v>
      </c>
      <c r="J58" s="389" t="s">
        <v>625</v>
      </c>
      <c r="K58" s="389" t="s">
        <v>515</v>
      </c>
      <c r="L58" s="389" t="s">
        <v>626</v>
      </c>
      <c r="M58" s="389" t="s">
        <v>518</v>
      </c>
      <c r="N58" s="389" t="s">
        <v>627</v>
      </c>
    </row>
    <row r="59" spans="1:9" ht="10.5" customHeight="1" hidden="1">
      <c r="A59" s="1" t="s">
        <v>522</v>
      </c>
      <c r="B59" s="87" t="s">
        <v>624</v>
      </c>
      <c r="I59" s="1" t="s">
        <v>522</v>
      </c>
    </row>
    <row r="60" ht="10.5" customHeight="1" hidden="1"/>
    <row r="61" ht="10.5" customHeight="1" hidden="1"/>
    <row r="62" spans="1:14" s="5" customFormat="1" ht="16.5" customHeight="1" hidden="1">
      <c r="A62" s="20" t="s">
        <v>52</v>
      </c>
      <c r="B62" s="164">
        <f>B44</f>
        <v>62240</v>
      </c>
      <c r="C62" s="165">
        <f aca="true" t="shared" si="4" ref="C62:H62">C44</f>
        <v>217849</v>
      </c>
      <c r="D62" s="165">
        <f t="shared" si="4"/>
        <v>0</v>
      </c>
      <c r="E62" s="165">
        <f t="shared" si="4"/>
        <v>0</v>
      </c>
      <c r="F62" s="165">
        <f t="shared" si="4"/>
        <v>539402</v>
      </c>
      <c r="G62" s="165">
        <f t="shared" si="4"/>
        <v>1887911</v>
      </c>
      <c r="H62" s="166">
        <f t="shared" si="4"/>
        <v>51155329</v>
      </c>
      <c r="I62" s="20" t="s">
        <v>52</v>
      </c>
      <c r="J62" s="164">
        <f>J44</f>
        <v>601642</v>
      </c>
      <c r="K62" s="165">
        <f>K44</f>
        <v>2105760</v>
      </c>
      <c r="L62" s="165">
        <f>L44</f>
        <v>539402</v>
      </c>
      <c r="M62" s="165">
        <f>M44</f>
        <v>51155329</v>
      </c>
      <c r="N62" s="166">
        <f>N44</f>
        <v>601642</v>
      </c>
    </row>
    <row r="63" s="182" customFormat="1" ht="10.5" customHeight="1" hidden="1"/>
    <row r="64" s="182" customFormat="1" ht="10.5" customHeight="1" hidden="1">
      <c r="A64" s="569" t="s">
        <v>618</v>
      </c>
    </row>
    <row r="65" ht="10.5" customHeight="1" hidden="1"/>
    <row r="66" ht="10.5" customHeight="1" hidden="1"/>
    <row r="67" ht="10.5" customHeight="1" hidden="1"/>
    <row r="68" ht="10.5" customHeight="1" hidden="1"/>
    <row r="69" ht="10.5" customHeight="1" hidden="1"/>
    <row r="70" ht="10.5" customHeight="1" hidden="1"/>
    <row r="71" ht="10.5" customHeight="1" hidden="1"/>
    <row r="72" ht="10.5" customHeight="1" hidden="1"/>
  </sheetData>
  <sheetProtection/>
  <mergeCells count="14">
    <mergeCell ref="B4:C5"/>
    <mergeCell ref="D4:E5"/>
    <mergeCell ref="F4:H5"/>
    <mergeCell ref="B6:B7"/>
    <mergeCell ref="C6:C7"/>
    <mergeCell ref="D6:D7"/>
    <mergeCell ref="E6:E7"/>
    <mergeCell ref="N5:N6"/>
    <mergeCell ref="J4:N4"/>
    <mergeCell ref="J5:K5"/>
    <mergeCell ref="L5:M5"/>
    <mergeCell ref="F6:F7"/>
    <mergeCell ref="G6:G7"/>
    <mergeCell ref="H6:H7"/>
  </mergeCells>
  <printOptions verticalCentered="1"/>
  <pageMargins left="0.5905511811023623" right="0.5905511811023623" top="0.5905511811023623" bottom="0.3937007874015748" header="0.5118110236220472" footer="0.31496062992125984"/>
  <pageSetup firstPageNumber="40" useFirstPageNumber="1" horizontalDpi="600" verticalDpi="600" orientation="portrait" paperSize="9" scale="95" r:id="rId2"/>
  <headerFooter alignWithMargins="0">
    <oddFooter>&amp;C&amp;P</oddFooter>
  </headerFooter>
  <colBreaks count="1" manualBreakCount="1">
    <brk id="8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N56"/>
  <sheetViews>
    <sheetView view="pageBreakPreview" zoomScale="85" zoomScaleSheetLayoutView="85" workbookViewId="0" topLeftCell="A1">
      <pane ySplit="9" topLeftCell="A10" activePane="bottomLeft" state="frozen"/>
      <selection pane="topLeft" activeCell="N9" sqref="N9:N22"/>
      <selection pane="bottomLeft" activeCell="A1" sqref="A1"/>
    </sheetView>
  </sheetViews>
  <sheetFormatPr defaultColWidth="9.00390625" defaultRowHeight="10.5" customHeight="1"/>
  <cols>
    <col min="1" max="1" width="10.25390625" style="148" bestFit="1" customWidth="1"/>
    <col min="2" max="7" width="13.125" style="148" customWidth="1"/>
    <col min="8" max="8" width="10.25390625" style="148" bestFit="1" customWidth="1"/>
    <col min="9" max="14" width="13.125" style="148" customWidth="1"/>
    <col min="15" max="16384" width="9.00390625" style="148" customWidth="1"/>
  </cols>
  <sheetData>
    <row r="1" spans="1:8" s="537" customFormat="1" ht="15" customHeight="1">
      <c r="A1" s="537" t="str">
        <f>'設定用'!A7</f>
        <v>第３表　令和４年度市町村民税の特別徴収義務者等の状況</v>
      </c>
      <c r="H1" s="537" t="str">
        <f>A1&amp;"（つづき）"</f>
        <v>第３表　令和４年度市町村民税の特別徴収義務者等の状況（つづき）</v>
      </c>
    </row>
    <row r="4" spans="1:14" ht="15" customHeight="1">
      <c r="A4" s="184" t="s">
        <v>81</v>
      </c>
      <c r="B4" s="741" t="s">
        <v>285</v>
      </c>
      <c r="C4" s="742"/>
      <c r="D4" s="742"/>
      <c r="E4" s="742"/>
      <c r="F4" s="742"/>
      <c r="G4" s="743"/>
      <c r="H4" s="184" t="s">
        <v>81</v>
      </c>
      <c r="I4" s="742" t="s">
        <v>286</v>
      </c>
      <c r="J4" s="742"/>
      <c r="K4" s="742"/>
      <c r="L4" s="742"/>
      <c r="M4" s="742"/>
      <c r="N4" s="743"/>
    </row>
    <row r="5" spans="1:14" ht="15" customHeight="1">
      <c r="A5" s="185"/>
      <c r="B5" s="733" t="s">
        <v>628</v>
      </c>
      <c r="C5" s="738" t="s">
        <v>190</v>
      </c>
      <c r="D5" s="738"/>
      <c r="E5" s="735" t="s">
        <v>71</v>
      </c>
      <c r="F5" s="738" t="s">
        <v>210</v>
      </c>
      <c r="G5" s="739"/>
      <c r="H5" s="185"/>
      <c r="I5" s="744" t="s">
        <v>628</v>
      </c>
      <c r="J5" s="738" t="s">
        <v>190</v>
      </c>
      <c r="K5" s="738"/>
      <c r="L5" s="735" t="s">
        <v>71</v>
      </c>
      <c r="M5" s="738" t="s">
        <v>210</v>
      </c>
      <c r="N5" s="739"/>
    </row>
    <row r="6" spans="1:14" ht="15" customHeight="1">
      <c r="A6" s="185"/>
      <c r="B6" s="733"/>
      <c r="C6" s="734" t="s">
        <v>72</v>
      </c>
      <c r="D6" s="740" t="s">
        <v>265</v>
      </c>
      <c r="E6" s="735"/>
      <c r="F6" s="734" t="s">
        <v>192</v>
      </c>
      <c r="G6" s="736" t="s">
        <v>191</v>
      </c>
      <c r="H6" s="185"/>
      <c r="I6" s="744"/>
      <c r="J6" s="734" t="s">
        <v>72</v>
      </c>
      <c r="K6" s="740" t="s">
        <v>265</v>
      </c>
      <c r="L6" s="735"/>
      <c r="M6" s="734" t="s">
        <v>192</v>
      </c>
      <c r="N6" s="736" t="s">
        <v>191</v>
      </c>
    </row>
    <row r="7" spans="1:14" ht="15" customHeight="1">
      <c r="A7" s="185"/>
      <c r="B7" s="733"/>
      <c r="C7" s="735"/>
      <c r="D7" s="708"/>
      <c r="E7" s="240" t="s">
        <v>211</v>
      </c>
      <c r="F7" s="735"/>
      <c r="G7" s="737"/>
      <c r="H7" s="185"/>
      <c r="I7" s="744"/>
      <c r="J7" s="735"/>
      <c r="K7" s="708"/>
      <c r="L7" s="240" t="s">
        <v>211</v>
      </c>
      <c r="M7" s="735"/>
      <c r="N7" s="737"/>
    </row>
    <row r="8" spans="1:14" ht="18" customHeight="1">
      <c r="A8" s="185"/>
      <c r="B8" s="733"/>
      <c r="C8" s="735"/>
      <c r="D8" s="708"/>
      <c r="E8" s="188" t="s">
        <v>212</v>
      </c>
      <c r="F8" s="188" t="s">
        <v>213</v>
      </c>
      <c r="G8" s="189" t="s">
        <v>214</v>
      </c>
      <c r="H8" s="185"/>
      <c r="I8" s="744"/>
      <c r="J8" s="735"/>
      <c r="K8" s="708"/>
      <c r="L8" s="188" t="s">
        <v>212</v>
      </c>
      <c r="M8" s="188" t="s">
        <v>213</v>
      </c>
      <c r="N8" s="189" t="s">
        <v>214</v>
      </c>
    </row>
    <row r="9" spans="1:14" ht="19.5" customHeight="1">
      <c r="A9" s="214" t="s">
        <v>93</v>
      </c>
      <c r="B9" s="215" t="s">
        <v>208</v>
      </c>
      <c r="C9" s="192" t="s">
        <v>208</v>
      </c>
      <c r="D9" s="192" t="s">
        <v>208</v>
      </c>
      <c r="E9" s="192" t="s">
        <v>209</v>
      </c>
      <c r="F9" s="192" t="s">
        <v>215</v>
      </c>
      <c r="G9" s="217" t="s">
        <v>209</v>
      </c>
      <c r="H9" s="214" t="s">
        <v>93</v>
      </c>
      <c r="I9" s="218" t="s">
        <v>208</v>
      </c>
      <c r="J9" s="192" t="s">
        <v>208</v>
      </c>
      <c r="K9" s="192" t="s">
        <v>208</v>
      </c>
      <c r="L9" s="192" t="s">
        <v>209</v>
      </c>
      <c r="M9" s="192" t="s">
        <v>215</v>
      </c>
      <c r="N9" s="217" t="s">
        <v>209</v>
      </c>
    </row>
    <row r="10" spans="1:14" ht="16.5" customHeight="1">
      <c r="A10" s="202" t="s">
        <v>53</v>
      </c>
      <c r="B10" s="391">
        <v>11541</v>
      </c>
      <c r="C10" s="395">
        <v>104485</v>
      </c>
      <c r="D10" s="169">
        <v>3595</v>
      </c>
      <c r="E10" s="169">
        <v>12799152</v>
      </c>
      <c r="F10" s="169">
        <v>12433454</v>
      </c>
      <c r="G10" s="170">
        <v>365698</v>
      </c>
      <c r="H10" s="202" t="s">
        <v>53</v>
      </c>
      <c r="I10" s="168">
        <v>8</v>
      </c>
      <c r="J10" s="169">
        <v>23071</v>
      </c>
      <c r="K10" s="169">
        <v>4807</v>
      </c>
      <c r="L10" s="169">
        <v>657150</v>
      </c>
      <c r="M10" s="169">
        <v>594517</v>
      </c>
      <c r="N10" s="170">
        <v>62633</v>
      </c>
    </row>
    <row r="11" spans="1:14" ht="16.5" customHeight="1">
      <c r="A11" s="196" t="s">
        <v>54</v>
      </c>
      <c r="B11" s="392">
        <v>1777</v>
      </c>
      <c r="C11" s="387">
        <v>14564</v>
      </c>
      <c r="D11" s="173">
        <v>762</v>
      </c>
      <c r="E11" s="173">
        <v>1341536</v>
      </c>
      <c r="F11" s="173">
        <v>1290562</v>
      </c>
      <c r="G11" s="174">
        <v>50974</v>
      </c>
      <c r="H11" s="196" t="s">
        <v>54</v>
      </c>
      <c r="I11" s="172">
        <v>7</v>
      </c>
      <c r="J11" s="173">
        <v>4063</v>
      </c>
      <c r="K11" s="173">
        <v>1319</v>
      </c>
      <c r="L11" s="173">
        <v>81138</v>
      </c>
      <c r="M11" s="173">
        <v>70195</v>
      </c>
      <c r="N11" s="174">
        <v>10943</v>
      </c>
    </row>
    <row r="12" spans="1:14" ht="16.5" customHeight="1">
      <c r="A12" s="196" t="s">
        <v>55</v>
      </c>
      <c r="B12" s="392">
        <v>1572</v>
      </c>
      <c r="C12" s="387">
        <v>11233</v>
      </c>
      <c r="D12" s="173">
        <v>687</v>
      </c>
      <c r="E12" s="173">
        <v>1062834</v>
      </c>
      <c r="F12" s="173">
        <v>1023648</v>
      </c>
      <c r="G12" s="174">
        <v>39186</v>
      </c>
      <c r="H12" s="196" t="s">
        <v>55</v>
      </c>
      <c r="I12" s="172">
        <v>6</v>
      </c>
      <c r="J12" s="173">
        <v>2881</v>
      </c>
      <c r="K12" s="173">
        <v>853</v>
      </c>
      <c r="L12" s="173">
        <v>62002</v>
      </c>
      <c r="M12" s="173">
        <v>54486</v>
      </c>
      <c r="N12" s="174">
        <v>7516</v>
      </c>
    </row>
    <row r="13" spans="1:14" ht="16.5" customHeight="1">
      <c r="A13" s="196" t="s">
        <v>56</v>
      </c>
      <c r="B13" s="392">
        <v>4798</v>
      </c>
      <c r="C13" s="387">
        <v>32776</v>
      </c>
      <c r="D13" s="173">
        <v>1700</v>
      </c>
      <c r="E13" s="173">
        <v>3126707</v>
      </c>
      <c r="F13" s="173">
        <v>3011991</v>
      </c>
      <c r="G13" s="174">
        <v>114716</v>
      </c>
      <c r="H13" s="196" t="s">
        <v>56</v>
      </c>
      <c r="I13" s="172">
        <v>6</v>
      </c>
      <c r="J13" s="173">
        <v>8947</v>
      </c>
      <c r="K13" s="173">
        <v>3516</v>
      </c>
      <c r="L13" s="173">
        <v>177799</v>
      </c>
      <c r="M13" s="173">
        <v>153865</v>
      </c>
      <c r="N13" s="174">
        <v>23934</v>
      </c>
    </row>
    <row r="14" spans="1:14" ht="16.5" customHeight="1">
      <c r="A14" s="196" t="s">
        <v>57</v>
      </c>
      <c r="B14" s="392">
        <v>4497</v>
      </c>
      <c r="C14" s="387">
        <v>36475</v>
      </c>
      <c r="D14" s="173">
        <v>1552</v>
      </c>
      <c r="E14" s="173">
        <v>3995697</v>
      </c>
      <c r="F14" s="173">
        <v>3868054</v>
      </c>
      <c r="G14" s="174">
        <v>127643</v>
      </c>
      <c r="H14" s="196" t="s">
        <v>57</v>
      </c>
      <c r="I14" s="172">
        <v>6</v>
      </c>
      <c r="J14" s="173">
        <v>7462</v>
      </c>
      <c r="K14" s="173">
        <v>1831</v>
      </c>
      <c r="L14" s="173">
        <v>171719</v>
      </c>
      <c r="M14" s="173">
        <v>151534</v>
      </c>
      <c r="N14" s="174">
        <v>20185</v>
      </c>
    </row>
    <row r="15" spans="1:14" ht="16.5" customHeight="1">
      <c r="A15" s="196" t="s">
        <v>58</v>
      </c>
      <c r="B15" s="392">
        <v>1683</v>
      </c>
      <c r="C15" s="387">
        <v>10972</v>
      </c>
      <c r="D15" s="173">
        <v>654</v>
      </c>
      <c r="E15" s="173">
        <v>1004147</v>
      </c>
      <c r="F15" s="173">
        <v>965745</v>
      </c>
      <c r="G15" s="174">
        <v>38402</v>
      </c>
      <c r="H15" s="196" t="s">
        <v>58</v>
      </c>
      <c r="I15" s="172">
        <v>5</v>
      </c>
      <c r="J15" s="173">
        <v>2267</v>
      </c>
      <c r="K15" s="173">
        <v>942</v>
      </c>
      <c r="L15" s="173">
        <v>40216</v>
      </c>
      <c r="M15" s="173">
        <v>34118</v>
      </c>
      <c r="N15" s="174">
        <v>6098</v>
      </c>
    </row>
    <row r="16" spans="1:14" ht="16.5" customHeight="1">
      <c r="A16" s="196" t="s">
        <v>59</v>
      </c>
      <c r="B16" s="392">
        <v>1401</v>
      </c>
      <c r="C16" s="387">
        <v>8302</v>
      </c>
      <c r="D16" s="173">
        <v>598</v>
      </c>
      <c r="E16" s="173">
        <v>675452</v>
      </c>
      <c r="F16" s="173">
        <v>646395</v>
      </c>
      <c r="G16" s="174">
        <v>29057</v>
      </c>
      <c r="H16" s="196" t="s">
        <v>59</v>
      </c>
      <c r="I16" s="172">
        <v>6</v>
      </c>
      <c r="J16" s="173">
        <v>1803</v>
      </c>
      <c r="K16" s="173">
        <v>568</v>
      </c>
      <c r="L16" s="173">
        <v>35964</v>
      </c>
      <c r="M16" s="173">
        <v>31398</v>
      </c>
      <c r="N16" s="174">
        <v>4566</v>
      </c>
    </row>
    <row r="17" spans="1:14" ht="16.5" customHeight="1">
      <c r="A17" s="196" t="s">
        <v>60</v>
      </c>
      <c r="B17" s="392">
        <v>4348</v>
      </c>
      <c r="C17" s="387">
        <v>36982</v>
      </c>
      <c r="D17" s="173">
        <v>2323</v>
      </c>
      <c r="E17" s="173">
        <v>3347651</v>
      </c>
      <c r="F17" s="173">
        <v>3218214</v>
      </c>
      <c r="G17" s="174">
        <v>129437</v>
      </c>
      <c r="H17" s="196" t="s">
        <v>60</v>
      </c>
      <c r="I17" s="172">
        <v>7</v>
      </c>
      <c r="J17" s="173">
        <v>8984</v>
      </c>
      <c r="K17" s="173">
        <v>2866</v>
      </c>
      <c r="L17" s="173">
        <v>184107</v>
      </c>
      <c r="M17" s="173">
        <v>160909</v>
      </c>
      <c r="N17" s="174">
        <v>23198</v>
      </c>
    </row>
    <row r="18" spans="1:14" ht="16.5" customHeight="1">
      <c r="A18" s="196" t="s">
        <v>61</v>
      </c>
      <c r="B18" s="392">
        <v>1208</v>
      </c>
      <c r="C18" s="387">
        <v>5668</v>
      </c>
      <c r="D18" s="173">
        <v>422</v>
      </c>
      <c r="E18" s="173">
        <v>449911</v>
      </c>
      <c r="F18" s="173">
        <v>430073</v>
      </c>
      <c r="G18" s="174">
        <v>19838</v>
      </c>
      <c r="H18" s="196" t="s">
        <v>61</v>
      </c>
      <c r="I18" s="172">
        <v>4</v>
      </c>
      <c r="J18" s="173">
        <v>1362</v>
      </c>
      <c r="K18" s="173">
        <v>477</v>
      </c>
      <c r="L18" s="173">
        <v>25589</v>
      </c>
      <c r="M18" s="173">
        <v>21940</v>
      </c>
      <c r="N18" s="174">
        <v>3649</v>
      </c>
    </row>
    <row r="19" spans="1:14" ht="16.5" customHeight="1">
      <c r="A19" s="196" t="s">
        <v>62</v>
      </c>
      <c r="B19" s="392">
        <v>1337</v>
      </c>
      <c r="C19" s="387">
        <v>10135</v>
      </c>
      <c r="D19" s="173">
        <v>539</v>
      </c>
      <c r="E19" s="173">
        <v>1017395</v>
      </c>
      <c r="F19" s="173">
        <v>981922</v>
      </c>
      <c r="G19" s="174">
        <v>35473</v>
      </c>
      <c r="H19" s="196" t="s">
        <v>62</v>
      </c>
      <c r="I19" s="172">
        <v>5</v>
      </c>
      <c r="J19" s="173">
        <v>2883</v>
      </c>
      <c r="K19" s="173">
        <v>904</v>
      </c>
      <c r="L19" s="173">
        <v>59731</v>
      </c>
      <c r="M19" s="173">
        <v>51993</v>
      </c>
      <c r="N19" s="174">
        <v>7738</v>
      </c>
    </row>
    <row r="20" spans="1:14" ht="16.5" customHeight="1">
      <c r="A20" s="197" t="s">
        <v>63</v>
      </c>
      <c r="B20" s="393">
        <v>1313</v>
      </c>
      <c r="C20" s="396">
        <v>8386</v>
      </c>
      <c r="D20" s="177">
        <v>489</v>
      </c>
      <c r="E20" s="173">
        <v>731573</v>
      </c>
      <c r="F20" s="177">
        <v>702222</v>
      </c>
      <c r="G20" s="178">
        <v>29351</v>
      </c>
      <c r="H20" s="197" t="s">
        <v>63</v>
      </c>
      <c r="I20" s="176">
        <v>6</v>
      </c>
      <c r="J20" s="177">
        <v>1728</v>
      </c>
      <c r="K20" s="177">
        <v>505</v>
      </c>
      <c r="L20" s="173">
        <v>37629</v>
      </c>
      <c r="M20" s="177">
        <v>33305</v>
      </c>
      <c r="N20" s="178">
        <v>4324</v>
      </c>
    </row>
    <row r="21" spans="1:14" ht="16.5" customHeight="1">
      <c r="A21" s="196" t="s">
        <v>45</v>
      </c>
      <c r="B21" s="392">
        <v>1778</v>
      </c>
      <c r="C21" s="387">
        <v>7683</v>
      </c>
      <c r="D21" s="173">
        <v>574</v>
      </c>
      <c r="E21" s="173">
        <v>655222</v>
      </c>
      <c r="F21" s="173">
        <v>628331</v>
      </c>
      <c r="G21" s="174">
        <v>26891</v>
      </c>
      <c r="H21" s="196" t="s">
        <v>45</v>
      </c>
      <c r="I21" s="172">
        <v>6</v>
      </c>
      <c r="J21" s="173">
        <v>1750</v>
      </c>
      <c r="K21" s="173">
        <v>586</v>
      </c>
      <c r="L21" s="173">
        <v>32547</v>
      </c>
      <c r="M21" s="173">
        <v>28350</v>
      </c>
      <c r="N21" s="174">
        <v>4197</v>
      </c>
    </row>
    <row r="22" spans="1:14" ht="16.5" customHeight="1">
      <c r="A22" s="197" t="s">
        <v>46</v>
      </c>
      <c r="B22" s="393">
        <v>4494</v>
      </c>
      <c r="C22" s="396">
        <v>39070</v>
      </c>
      <c r="D22" s="177">
        <v>2101</v>
      </c>
      <c r="E22" s="177">
        <v>3796436</v>
      </c>
      <c r="F22" s="177">
        <v>3659691</v>
      </c>
      <c r="G22" s="178">
        <v>136745</v>
      </c>
      <c r="H22" s="197" t="s">
        <v>46</v>
      </c>
      <c r="I22" s="176">
        <v>6</v>
      </c>
      <c r="J22" s="177">
        <v>8844</v>
      </c>
      <c r="K22" s="177">
        <v>2723</v>
      </c>
      <c r="L22" s="177">
        <v>193964</v>
      </c>
      <c r="M22" s="177">
        <v>170857</v>
      </c>
      <c r="N22" s="178">
        <v>23107</v>
      </c>
    </row>
    <row r="23" spans="1:14" ht="16.5" customHeight="1">
      <c r="A23" s="196" t="s">
        <v>3</v>
      </c>
      <c r="B23" s="392">
        <v>5010</v>
      </c>
      <c r="C23" s="173">
        <v>21531</v>
      </c>
      <c r="D23" s="173">
        <v>1190</v>
      </c>
      <c r="E23" s="173">
        <v>2033527</v>
      </c>
      <c r="F23" s="173">
        <v>1958168</v>
      </c>
      <c r="G23" s="174">
        <v>75359</v>
      </c>
      <c r="H23" s="196" t="s">
        <v>3</v>
      </c>
      <c r="I23" s="172">
        <v>7</v>
      </c>
      <c r="J23" s="173">
        <v>4763</v>
      </c>
      <c r="K23" s="173">
        <v>1868</v>
      </c>
      <c r="L23" s="173">
        <v>97603</v>
      </c>
      <c r="M23" s="173">
        <v>85163</v>
      </c>
      <c r="N23" s="174">
        <v>12440</v>
      </c>
    </row>
    <row r="24" spans="1:14" ht="16.5" customHeight="1">
      <c r="A24" s="199" t="s">
        <v>278</v>
      </c>
      <c r="B24" s="25">
        <f>SUM(B10:B23)</f>
        <v>46757</v>
      </c>
      <c r="C24" s="28">
        <f aca="true" t="shared" si="0" ref="C24:N24">SUM(C10:C23)</f>
        <v>348262</v>
      </c>
      <c r="D24" s="28">
        <f t="shared" si="0"/>
        <v>17186</v>
      </c>
      <c r="E24" s="28">
        <f t="shared" si="0"/>
        <v>36037240</v>
      </c>
      <c r="F24" s="28">
        <f t="shared" si="0"/>
        <v>34818470</v>
      </c>
      <c r="G24" s="204">
        <f t="shared" si="0"/>
        <v>1218770</v>
      </c>
      <c r="H24" s="199" t="s">
        <v>278</v>
      </c>
      <c r="I24" s="28">
        <f t="shared" si="0"/>
        <v>85</v>
      </c>
      <c r="J24" s="28">
        <f t="shared" si="0"/>
        <v>80808</v>
      </c>
      <c r="K24" s="28">
        <f t="shared" si="0"/>
        <v>23765</v>
      </c>
      <c r="L24" s="28">
        <f t="shared" si="0"/>
        <v>1857158</v>
      </c>
      <c r="M24" s="28">
        <f t="shared" si="0"/>
        <v>1642630</v>
      </c>
      <c r="N24" s="204">
        <f t="shared" si="0"/>
        <v>214528</v>
      </c>
    </row>
    <row r="25" spans="1:14" ht="16.5" customHeight="1">
      <c r="A25" s="202" t="s">
        <v>0</v>
      </c>
      <c r="B25" s="391">
        <v>1785</v>
      </c>
      <c r="C25" s="169">
        <v>5120</v>
      </c>
      <c r="D25" s="169">
        <v>398</v>
      </c>
      <c r="E25" s="169">
        <v>423235</v>
      </c>
      <c r="F25" s="169">
        <v>405315</v>
      </c>
      <c r="G25" s="170">
        <v>17920</v>
      </c>
      <c r="H25" s="202" t="s">
        <v>0</v>
      </c>
      <c r="I25" s="399">
        <v>3</v>
      </c>
      <c r="J25" s="400">
        <v>1176</v>
      </c>
      <c r="K25" s="400">
        <v>438</v>
      </c>
      <c r="L25" s="400">
        <v>20378</v>
      </c>
      <c r="M25" s="400">
        <v>17441</v>
      </c>
      <c r="N25" s="405">
        <v>2937</v>
      </c>
    </row>
    <row r="26" spans="1:14" ht="16.5" customHeight="1">
      <c r="A26" s="196" t="s">
        <v>1</v>
      </c>
      <c r="B26" s="392">
        <v>406</v>
      </c>
      <c r="C26" s="173">
        <v>1546</v>
      </c>
      <c r="D26" s="173">
        <v>147</v>
      </c>
      <c r="E26" s="173">
        <v>111687</v>
      </c>
      <c r="F26" s="173">
        <v>106276</v>
      </c>
      <c r="G26" s="174">
        <v>5411</v>
      </c>
      <c r="H26" s="196" t="s">
        <v>1</v>
      </c>
      <c r="I26" s="401">
        <v>3</v>
      </c>
      <c r="J26" s="402">
        <v>366</v>
      </c>
      <c r="K26" s="402">
        <v>119</v>
      </c>
      <c r="L26" s="402">
        <v>6104</v>
      </c>
      <c r="M26" s="402">
        <v>5190</v>
      </c>
      <c r="N26" s="406">
        <v>914</v>
      </c>
    </row>
    <row r="27" spans="1:14" ht="16.5" customHeight="1">
      <c r="A27" s="196" t="s">
        <v>2</v>
      </c>
      <c r="B27" s="392">
        <v>1109</v>
      </c>
      <c r="C27" s="173">
        <v>3917</v>
      </c>
      <c r="D27" s="173">
        <v>320</v>
      </c>
      <c r="E27" s="173">
        <v>311341</v>
      </c>
      <c r="F27" s="173">
        <v>297638</v>
      </c>
      <c r="G27" s="174">
        <v>13703</v>
      </c>
      <c r="H27" s="196" t="s">
        <v>2</v>
      </c>
      <c r="I27" s="401">
        <v>4</v>
      </c>
      <c r="J27" s="402">
        <v>1265</v>
      </c>
      <c r="K27" s="402">
        <v>554</v>
      </c>
      <c r="L27" s="402">
        <v>21168</v>
      </c>
      <c r="M27" s="402">
        <v>17804</v>
      </c>
      <c r="N27" s="406">
        <v>3364</v>
      </c>
    </row>
    <row r="28" spans="1:14" ht="16.5" customHeight="1">
      <c r="A28" s="196" t="s">
        <v>4</v>
      </c>
      <c r="B28" s="392">
        <v>3379</v>
      </c>
      <c r="C28" s="173">
        <v>11947</v>
      </c>
      <c r="D28" s="173">
        <v>750</v>
      </c>
      <c r="E28" s="173">
        <v>1043725</v>
      </c>
      <c r="F28" s="173">
        <v>1001910</v>
      </c>
      <c r="G28" s="174">
        <v>41815</v>
      </c>
      <c r="H28" s="196" t="s">
        <v>4</v>
      </c>
      <c r="I28" s="401">
        <v>6</v>
      </c>
      <c r="J28" s="402">
        <v>3177</v>
      </c>
      <c r="K28" s="402">
        <v>1567</v>
      </c>
      <c r="L28" s="402">
        <v>52317</v>
      </c>
      <c r="M28" s="402">
        <v>43793</v>
      </c>
      <c r="N28" s="406">
        <v>8524</v>
      </c>
    </row>
    <row r="29" spans="1:14" ht="16.5" customHeight="1">
      <c r="A29" s="196" t="s">
        <v>5</v>
      </c>
      <c r="B29" s="392">
        <v>3148</v>
      </c>
      <c r="C29" s="173">
        <v>10404</v>
      </c>
      <c r="D29" s="173">
        <v>594</v>
      </c>
      <c r="E29" s="173">
        <v>1043706</v>
      </c>
      <c r="F29" s="173">
        <v>1007292</v>
      </c>
      <c r="G29" s="174">
        <v>36414</v>
      </c>
      <c r="H29" s="196" t="s">
        <v>5</v>
      </c>
      <c r="I29" s="401">
        <v>5</v>
      </c>
      <c r="J29" s="402">
        <v>2503</v>
      </c>
      <c r="K29" s="402">
        <v>1121</v>
      </c>
      <c r="L29" s="402">
        <v>46475</v>
      </c>
      <c r="M29" s="402">
        <v>39839</v>
      </c>
      <c r="N29" s="406">
        <v>6636</v>
      </c>
    </row>
    <row r="30" spans="1:14" ht="16.5" customHeight="1">
      <c r="A30" s="196" t="s">
        <v>48</v>
      </c>
      <c r="B30" s="392">
        <v>357</v>
      </c>
      <c r="C30" s="173">
        <v>1460</v>
      </c>
      <c r="D30" s="173">
        <v>140</v>
      </c>
      <c r="E30" s="173">
        <v>117429</v>
      </c>
      <c r="F30" s="173">
        <v>112319</v>
      </c>
      <c r="G30" s="174">
        <v>5110</v>
      </c>
      <c r="H30" s="196" t="s">
        <v>48</v>
      </c>
      <c r="I30" s="401">
        <v>4</v>
      </c>
      <c r="J30" s="402">
        <v>410</v>
      </c>
      <c r="K30" s="402">
        <v>167</v>
      </c>
      <c r="L30" s="402">
        <v>6239</v>
      </c>
      <c r="M30" s="402">
        <v>5252</v>
      </c>
      <c r="N30" s="406">
        <v>987</v>
      </c>
    </row>
    <row r="31" spans="1:14" ht="16.5" customHeight="1">
      <c r="A31" s="196" t="s">
        <v>398</v>
      </c>
      <c r="B31" s="392">
        <v>1529</v>
      </c>
      <c r="C31" s="173">
        <v>5707</v>
      </c>
      <c r="D31" s="173">
        <v>308</v>
      </c>
      <c r="E31" s="173">
        <v>559425</v>
      </c>
      <c r="F31" s="173">
        <v>539481</v>
      </c>
      <c r="G31" s="174">
        <v>19944</v>
      </c>
      <c r="H31" s="196" t="s">
        <v>398</v>
      </c>
      <c r="I31" s="401">
        <v>5</v>
      </c>
      <c r="J31" s="402">
        <v>975</v>
      </c>
      <c r="K31" s="402">
        <v>322</v>
      </c>
      <c r="L31" s="402">
        <v>19425</v>
      </c>
      <c r="M31" s="402">
        <v>16834</v>
      </c>
      <c r="N31" s="406">
        <v>2591</v>
      </c>
    </row>
    <row r="32" spans="1:14" ht="16.5" customHeight="1">
      <c r="A32" s="196" t="s">
        <v>6</v>
      </c>
      <c r="B32" s="392">
        <v>887</v>
      </c>
      <c r="C32" s="173">
        <v>2192</v>
      </c>
      <c r="D32" s="173">
        <v>154</v>
      </c>
      <c r="E32" s="173">
        <v>183714</v>
      </c>
      <c r="F32" s="173">
        <v>176042</v>
      </c>
      <c r="G32" s="174">
        <v>7672</v>
      </c>
      <c r="H32" s="196" t="s">
        <v>6</v>
      </c>
      <c r="I32" s="401">
        <v>4</v>
      </c>
      <c r="J32" s="402">
        <v>580</v>
      </c>
      <c r="K32" s="402">
        <v>226</v>
      </c>
      <c r="L32" s="402">
        <v>9887</v>
      </c>
      <c r="M32" s="402">
        <v>8406</v>
      </c>
      <c r="N32" s="406">
        <v>1481</v>
      </c>
    </row>
    <row r="33" spans="1:14" ht="16.5" customHeight="1">
      <c r="A33" s="196" t="s">
        <v>7</v>
      </c>
      <c r="B33" s="392">
        <v>440</v>
      </c>
      <c r="C33" s="173">
        <v>1563</v>
      </c>
      <c r="D33" s="173">
        <v>111</v>
      </c>
      <c r="E33" s="173">
        <v>117713</v>
      </c>
      <c r="F33" s="173">
        <v>112242</v>
      </c>
      <c r="G33" s="174">
        <v>5471</v>
      </c>
      <c r="H33" s="196" t="s">
        <v>7</v>
      </c>
      <c r="I33" s="401">
        <v>4</v>
      </c>
      <c r="J33" s="402">
        <v>408</v>
      </c>
      <c r="K33" s="402">
        <v>149</v>
      </c>
      <c r="L33" s="402">
        <v>6515</v>
      </c>
      <c r="M33" s="402">
        <v>5458</v>
      </c>
      <c r="N33" s="406">
        <v>1057</v>
      </c>
    </row>
    <row r="34" spans="1:14" ht="16.5" customHeight="1">
      <c r="A34" s="196" t="s">
        <v>8</v>
      </c>
      <c r="B34" s="392">
        <v>808</v>
      </c>
      <c r="C34" s="173">
        <v>3370</v>
      </c>
      <c r="D34" s="173">
        <v>213</v>
      </c>
      <c r="E34" s="173">
        <v>295192</v>
      </c>
      <c r="F34" s="173">
        <v>283400</v>
      </c>
      <c r="G34" s="174">
        <v>11792</v>
      </c>
      <c r="H34" s="196" t="s">
        <v>8</v>
      </c>
      <c r="I34" s="401">
        <v>3</v>
      </c>
      <c r="J34" s="402">
        <v>961</v>
      </c>
      <c r="K34" s="402">
        <v>268</v>
      </c>
      <c r="L34" s="402">
        <v>18909</v>
      </c>
      <c r="M34" s="402">
        <v>16177</v>
      </c>
      <c r="N34" s="406">
        <v>2732</v>
      </c>
    </row>
    <row r="35" spans="1:14" ht="16.5" customHeight="1">
      <c r="A35" s="196" t="s">
        <v>9</v>
      </c>
      <c r="B35" s="392">
        <v>998</v>
      </c>
      <c r="C35" s="173">
        <v>4042</v>
      </c>
      <c r="D35" s="173">
        <v>264</v>
      </c>
      <c r="E35" s="173">
        <v>338822</v>
      </c>
      <c r="F35" s="173">
        <v>324675</v>
      </c>
      <c r="G35" s="174">
        <v>14147</v>
      </c>
      <c r="H35" s="196" t="s">
        <v>9</v>
      </c>
      <c r="I35" s="401">
        <v>4</v>
      </c>
      <c r="J35" s="402">
        <v>820</v>
      </c>
      <c r="K35" s="402">
        <v>317</v>
      </c>
      <c r="L35" s="402">
        <v>14105</v>
      </c>
      <c r="M35" s="402">
        <v>11873</v>
      </c>
      <c r="N35" s="406">
        <v>2232</v>
      </c>
    </row>
    <row r="36" spans="1:14" ht="16.5" customHeight="1">
      <c r="A36" s="196" t="s">
        <v>10</v>
      </c>
      <c r="B36" s="392">
        <v>374</v>
      </c>
      <c r="C36" s="173">
        <v>2266</v>
      </c>
      <c r="D36" s="173">
        <v>151</v>
      </c>
      <c r="E36" s="173">
        <v>181325</v>
      </c>
      <c r="F36" s="173">
        <v>173394</v>
      </c>
      <c r="G36" s="174">
        <v>7931</v>
      </c>
      <c r="H36" s="196" t="s">
        <v>10</v>
      </c>
      <c r="I36" s="401">
        <v>4</v>
      </c>
      <c r="J36" s="402">
        <v>521</v>
      </c>
      <c r="K36" s="402">
        <v>187</v>
      </c>
      <c r="L36" s="402">
        <v>9275</v>
      </c>
      <c r="M36" s="402">
        <v>7991</v>
      </c>
      <c r="N36" s="406">
        <v>1284</v>
      </c>
    </row>
    <row r="37" spans="1:14" ht="16.5" customHeight="1">
      <c r="A37" s="196" t="s">
        <v>11</v>
      </c>
      <c r="B37" s="392">
        <v>211</v>
      </c>
      <c r="C37" s="173">
        <v>862</v>
      </c>
      <c r="D37" s="173">
        <v>47</v>
      </c>
      <c r="E37" s="173">
        <v>64741</v>
      </c>
      <c r="F37" s="173">
        <v>61724</v>
      </c>
      <c r="G37" s="174">
        <v>3017</v>
      </c>
      <c r="H37" s="196" t="s">
        <v>11</v>
      </c>
      <c r="I37" s="401">
        <v>2</v>
      </c>
      <c r="J37" s="402">
        <v>234</v>
      </c>
      <c r="K37" s="402">
        <v>63</v>
      </c>
      <c r="L37" s="402">
        <v>4194</v>
      </c>
      <c r="M37" s="402">
        <v>3576</v>
      </c>
      <c r="N37" s="406">
        <v>618</v>
      </c>
    </row>
    <row r="38" spans="1:14" ht="16.5" customHeight="1">
      <c r="A38" s="196" t="s">
        <v>12</v>
      </c>
      <c r="B38" s="392">
        <v>199</v>
      </c>
      <c r="C38" s="173">
        <v>604</v>
      </c>
      <c r="D38" s="173">
        <v>57</v>
      </c>
      <c r="E38" s="173">
        <v>44283</v>
      </c>
      <c r="F38" s="173">
        <v>42169</v>
      </c>
      <c r="G38" s="174">
        <v>2114</v>
      </c>
      <c r="H38" s="196" t="s">
        <v>12</v>
      </c>
      <c r="I38" s="401">
        <v>1</v>
      </c>
      <c r="J38" s="402">
        <v>183</v>
      </c>
      <c r="K38" s="402">
        <v>49</v>
      </c>
      <c r="L38" s="402">
        <v>2996</v>
      </c>
      <c r="M38" s="402">
        <v>2498</v>
      </c>
      <c r="N38" s="406">
        <v>498</v>
      </c>
    </row>
    <row r="39" spans="1:14" ht="16.5" customHeight="1">
      <c r="A39" s="196" t="s">
        <v>13</v>
      </c>
      <c r="B39" s="392">
        <v>719</v>
      </c>
      <c r="C39" s="173">
        <v>2418</v>
      </c>
      <c r="D39" s="173">
        <v>183</v>
      </c>
      <c r="E39" s="173">
        <v>196075</v>
      </c>
      <c r="F39" s="173">
        <v>187612</v>
      </c>
      <c r="G39" s="174">
        <v>8463</v>
      </c>
      <c r="H39" s="196" t="s">
        <v>13</v>
      </c>
      <c r="I39" s="401">
        <v>4</v>
      </c>
      <c r="J39" s="402">
        <v>476</v>
      </c>
      <c r="K39" s="402">
        <v>160</v>
      </c>
      <c r="L39" s="402">
        <v>8245</v>
      </c>
      <c r="M39" s="402">
        <v>7046</v>
      </c>
      <c r="N39" s="406">
        <v>1199</v>
      </c>
    </row>
    <row r="40" spans="1:14" ht="16.5" customHeight="1">
      <c r="A40" s="196" t="s">
        <v>14</v>
      </c>
      <c r="B40" s="392">
        <v>388</v>
      </c>
      <c r="C40" s="173">
        <v>1188</v>
      </c>
      <c r="D40" s="173">
        <v>82</v>
      </c>
      <c r="E40" s="173">
        <v>96678</v>
      </c>
      <c r="F40" s="173">
        <v>92522</v>
      </c>
      <c r="G40" s="174">
        <v>4156</v>
      </c>
      <c r="H40" s="196" t="s">
        <v>14</v>
      </c>
      <c r="I40" s="401">
        <v>2</v>
      </c>
      <c r="J40" s="402">
        <v>214</v>
      </c>
      <c r="K40" s="402">
        <v>71</v>
      </c>
      <c r="L40" s="402">
        <v>3580</v>
      </c>
      <c r="M40" s="402">
        <v>3003</v>
      </c>
      <c r="N40" s="406">
        <v>577</v>
      </c>
    </row>
    <row r="41" spans="1:14" ht="16.5" customHeight="1">
      <c r="A41" s="196" t="s">
        <v>15</v>
      </c>
      <c r="B41" s="392">
        <v>409</v>
      </c>
      <c r="C41" s="173">
        <v>1517</v>
      </c>
      <c r="D41" s="173">
        <v>111</v>
      </c>
      <c r="E41" s="173">
        <v>105918</v>
      </c>
      <c r="F41" s="173">
        <v>100608</v>
      </c>
      <c r="G41" s="174">
        <v>5310</v>
      </c>
      <c r="H41" s="196" t="s">
        <v>15</v>
      </c>
      <c r="I41" s="401">
        <v>3</v>
      </c>
      <c r="J41" s="402">
        <v>299</v>
      </c>
      <c r="K41" s="402">
        <v>112</v>
      </c>
      <c r="L41" s="402">
        <v>4508</v>
      </c>
      <c r="M41" s="402">
        <v>3757</v>
      </c>
      <c r="N41" s="406">
        <v>751</v>
      </c>
    </row>
    <row r="42" spans="1:14" ht="16.5" customHeight="1">
      <c r="A42" s="197" t="s">
        <v>49</v>
      </c>
      <c r="B42" s="393">
        <v>1383</v>
      </c>
      <c r="C42" s="177">
        <v>4445</v>
      </c>
      <c r="D42" s="177">
        <v>340</v>
      </c>
      <c r="E42" s="173">
        <v>344509</v>
      </c>
      <c r="F42" s="177">
        <v>328951</v>
      </c>
      <c r="G42" s="178">
        <v>15558</v>
      </c>
      <c r="H42" s="197" t="s">
        <v>49</v>
      </c>
      <c r="I42" s="401">
        <v>3</v>
      </c>
      <c r="J42" s="402">
        <v>878</v>
      </c>
      <c r="K42" s="402">
        <v>286</v>
      </c>
      <c r="L42" s="402">
        <v>16045</v>
      </c>
      <c r="M42" s="402">
        <v>13742</v>
      </c>
      <c r="N42" s="406">
        <v>2303</v>
      </c>
    </row>
    <row r="43" spans="1:14" ht="16.5" customHeight="1">
      <c r="A43" s="203" t="s">
        <v>16</v>
      </c>
      <c r="B43" s="393">
        <v>798</v>
      </c>
      <c r="C43" s="177">
        <v>3342</v>
      </c>
      <c r="D43" s="177">
        <v>267</v>
      </c>
      <c r="E43" s="173">
        <v>253730</v>
      </c>
      <c r="F43" s="177">
        <v>242033</v>
      </c>
      <c r="G43" s="178">
        <v>11697</v>
      </c>
      <c r="H43" s="203" t="s">
        <v>16</v>
      </c>
      <c r="I43" s="403">
        <v>4</v>
      </c>
      <c r="J43" s="404">
        <v>769</v>
      </c>
      <c r="K43" s="404">
        <v>240</v>
      </c>
      <c r="L43" s="404">
        <v>15920</v>
      </c>
      <c r="M43" s="404">
        <v>13916</v>
      </c>
      <c r="N43" s="407">
        <v>2004</v>
      </c>
    </row>
    <row r="44" spans="1:14" ht="16.5" customHeight="1">
      <c r="A44" s="199" t="s">
        <v>64</v>
      </c>
      <c r="B44" s="25">
        <f aca="true" t="shared" si="1" ref="B44:G44">SUM(B25:B43)</f>
        <v>19327</v>
      </c>
      <c r="C44" s="26">
        <f t="shared" si="1"/>
        <v>67910</v>
      </c>
      <c r="D44" s="26">
        <f t="shared" si="1"/>
        <v>4637</v>
      </c>
      <c r="E44" s="26">
        <f t="shared" si="1"/>
        <v>5833248</v>
      </c>
      <c r="F44" s="26">
        <f t="shared" si="1"/>
        <v>5595603</v>
      </c>
      <c r="G44" s="27">
        <f t="shared" si="1"/>
        <v>237645</v>
      </c>
      <c r="H44" s="199" t="s">
        <v>64</v>
      </c>
      <c r="I44" s="25">
        <f aca="true" t="shared" si="2" ref="I44:N44">SUM(I25:I43)</f>
        <v>68</v>
      </c>
      <c r="J44" s="28">
        <f t="shared" si="2"/>
        <v>16215</v>
      </c>
      <c r="K44" s="26">
        <f t="shared" si="2"/>
        <v>6416</v>
      </c>
      <c r="L44" s="26">
        <f t="shared" si="2"/>
        <v>286285</v>
      </c>
      <c r="M44" s="26">
        <f t="shared" si="2"/>
        <v>243596</v>
      </c>
      <c r="N44" s="27">
        <f t="shared" si="2"/>
        <v>42689</v>
      </c>
    </row>
    <row r="45" spans="1:14" ht="16.5" customHeight="1">
      <c r="A45" s="199" t="s">
        <v>65</v>
      </c>
      <c r="B45" s="25">
        <f aca="true" t="shared" si="3" ref="B45:N45">B44+B24</f>
        <v>66084</v>
      </c>
      <c r="C45" s="28">
        <f t="shared" si="3"/>
        <v>416172</v>
      </c>
      <c r="D45" s="28">
        <f t="shared" si="3"/>
        <v>21823</v>
      </c>
      <c r="E45" s="28">
        <f t="shared" si="3"/>
        <v>41870488</v>
      </c>
      <c r="F45" s="28">
        <f t="shared" si="3"/>
        <v>40414073</v>
      </c>
      <c r="G45" s="204">
        <f t="shared" si="3"/>
        <v>1456415</v>
      </c>
      <c r="H45" s="199" t="s">
        <v>65</v>
      </c>
      <c r="I45" s="28">
        <f t="shared" si="3"/>
        <v>153</v>
      </c>
      <c r="J45" s="28">
        <f t="shared" si="3"/>
        <v>97023</v>
      </c>
      <c r="K45" s="28">
        <f t="shared" si="3"/>
        <v>30181</v>
      </c>
      <c r="L45" s="28">
        <f t="shared" si="3"/>
        <v>2143443</v>
      </c>
      <c r="M45" s="28">
        <f t="shared" si="3"/>
        <v>1886226</v>
      </c>
      <c r="N45" s="204">
        <f t="shared" si="3"/>
        <v>257217</v>
      </c>
    </row>
    <row r="46" spans="1:14" ht="16.5" customHeight="1">
      <c r="A46" s="199" t="s">
        <v>52</v>
      </c>
      <c r="B46" s="25">
        <v>66080</v>
      </c>
      <c r="C46" s="26">
        <v>418251</v>
      </c>
      <c r="D46" s="26">
        <v>22688</v>
      </c>
      <c r="E46" s="26">
        <v>41360165</v>
      </c>
      <c r="F46" s="26">
        <v>39896329</v>
      </c>
      <c r="G46" s="27">
        <v>1463836</v>
      </c>
      <c r="H46" s="199" t="s">
        <v>52</v>
      </c>
      <c r="I46" s="99">
        <v>161</v>
      </c>
      <c r="J46" s="100">
        <v>96293</v>
      </c>
      <c r="K46" s="100">
        <v>29640</v>
      </c>
      <c r="L46" s="100">
        <v>2142783</v>
      </c>
      <c r="M46" s="100">
        <v>1888082</v>
      </c>
      <c r="N46" s="101">
        <v>254701</v>
      </c>
    </row>
    <row r="48" ht="10.5" customHeight="1" hidden="1"/>
    <row r="49" spans="1:8" ht="12" hidden="1">
      <c r="A49" s="182" t="s">
        <v>500</v>
      </c>
      <c r="H49" s="182" t="s">
        <v>500</v>
      </c>
    </row>
    <row r="50" spans="1:14" ht="12" hidden="1">
      <c r="A50" s="182" t="s">
        <v>501</v>
      </c>
      <c r="B50" s="570" t="s">
        <v>629</v>
      </c>
      <c r="C50" s="570" t="s">
        <v>631</v>
      </c>
      <c r="D50" s="570" t="s">
        <v>632</v>
      </c>
      <c r="E50" s="570" t="s">
        <v>619</v>
      </c>
      <c r="F50" s="570" t="s">
        <v>620</v>
      </c>
      <c r="G50" s="570" t="s">
        <v>633</v>
      </c>
      <c r="H50" s="182" t="s">
        <v>501</v>
      </c>
      <c r="I50" s="570" t="s">
        <v>629</v>
      </c>
      <c r="J50" s="570" t="s">
        <v>631</v>
      </c>
      <c r="K50" s="570" t="s">
        <v>632</v>
      </c>
      <c r="L50" s="570" t="s">
        <v>619</v>
      </c>
      <c r="M50" s="570" t="s">
        <v>620</v>
      </c>
      <c r="N50" s="570" t="s">
        <v>633</v>
      </c>
    </row>
    <row r="51" spans="1:9" ht="12" hidden="1">
      <c r="A51" s="182" t="s">
        <v>521</v>
      </c>
      <c r="B51" s="571" t="s">
        <v>630</v>
      </c>
      <c r="H51" s="182" t="s">
        <v>521</v>
      </c>
      <c r="I51" s="571" t="s">
        <v>634</v>
      </c>
    </row>
    <row r="52" spans="1:8" ht="10.5" customHeight="1" hidden="1">
      <c r="A52" s="182"/>
      <c r="H52" s="182"/>
    </row>
    <row r="53" ht="10.5" customHeight="1" hidden="1"/>
    <row r="54" spans="1:14" ht="16.5" customHeight="1" hidden="1">
      <c r="A54" s="199" t="s">
        <v>52</v>
      </c>
      <c r="B54" s="25">
        <f aca="true" t="shared" si="4" ref="B54:G54">B45</f>
        <v>66084</v>
      </c>
      <c r="C54" s="26">
        <f t="shared" si="4"/>
        <v>416172</v>
      </c>
      <c r="D54" s="26">
        <f t="shared" si="4"/>
        <v>21823</v>
      </c>
      <c r="E54" s="26">
        <f t="shared" si="4"/>
        <v>41870488</v>
      </c>
      <c r="F54" s="26">
        <f t="shared" si="4"/>
        <v>40414073</v>
      </c>
      <c r="G54" s="27">
        <f t="shared" si="4"/>
        <v>1456415</v>
      </c>
      <c r="H54" s="199" t="s">
        <v>52</v>
      </c>
      <c r="I54" s="99">
        <f aca="true" t="shared" si="5" ref="I54:N54">I45</f>
        <v>153</v>
      </c>
      <c r="J54" s="100">
        <f t="shared" si="5"/>
        <v>97023</v>
      </c>
      <c r="K54" s="100">
        <f t="shared" si="5"/>
        <v>30181</v>
      </c>
      <c r="L54" s="100">
        <f t="shared" si="5"/>
        <v>2143443</v>
      </c>
      <c r="M54" s="100">
        <f t="shared" si="5"/>
        <v>1886226</v>
      </c>
      <c r="N54" s="101">
        <f t="shared" si="5"/>
        <v>257217</v>
      </c>
    </row>
    <row r="55" ht="10.5" customHeight="1" hidden="1"/>
    <row r="56" s="182" customFormat="1" ht="10.5" customHeight="1" hidden="1">
      <c r="A56" s="569" t="s">
        <v>618</v>
      </c>
    </row>
    <row r="57" ht="10.5" customHeight="1" hidden="1"/>
    <row r="58" ht="10.5" customHeight="1" hidden="1"/>
    <row r="59" ht="10.5" customHeight="1" hidden="1"/>
    <row r="60" ht="10.5" customHeight="1" hidden="1"/>
    <row r="61" ht="10.5" customHeight="1" hidden="1"/>
  </sheetData>
  <sheetProtection/>
  <mergeCells count="18">
    <mergeCell ref="B4:G4"/>
    <mergeCell ref="I4:N4"/>
    <mergeCell ref="J5:K5"/>
    <mergeCell ref="L5:L6"/>
    <mergeCell ref="M5:N5"/>
    <mergeCell ref="J6:J8"/>
    <mergeCell ref="K6:K8"/>
    <mergeCell ref="M6:M7"/>
    <mergeCell ref="N6:N7"/>
    <mergeCell ref="I5:I8"/>
    <mergeCell ref="B5:B8"/>
    <mergeCell ref="F6:F7"/>
    <mergeCell ref="G6:G7"/>
    <mergeCell ref="F5:G5"/>
    <mergeCell ref="C5:D5"/>
    <mergeCell ref="C6:C8"/>
    <mergeCell ref="D6:D8"/>
    <mergeCell ref="E5:E6"/>
  </mergeCells>
  <printOptions/>
  <pageMargins left="0.5905511811023623" right="0.5905511811023623" top="0.5905511811023623" bottom="0.3937007874015748" header="0.5118110236220472" footer="0.31496062992125984"/>
  <pageSetup firstPageNumber="42" useFirstPageNumber="1" horizontalDpi="600" verticalDpi="600" orientation="portrait" paperSize="9" r:id="rId2"/>
  <headerFooter alignWithMargins="0">
    <oddFooter>&amp;C&amp;P</oddFooter>
  </headerFooter>
  <colBreaks count="1" manualBreakCount="1">
    <brk id="7" max="4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X54"/>
  <sheetViews>
    <sheetView view="pageBreakPreview" zoomScale="85" zoomScaleSheetLayoutView="85" workbookViewId="0" topLeftCell="A1">
      <pane ySplit="8" topLeftCell="A9" activePane="bottomLeft" state="frozen"/>
      <selection pane="topLeft" activeCell="N9" sqref="N9:N22"/>
      <selection pane="bottomLeft" activeCell="A1" sqref="A1"/>
    </sheetView>
  </sheetViews>
  <sheetFormatPr defaultColWidth="9.00390625" defaultRowHeight="10.5" customHeight="1"/>
  <cols>
    <col min="1" max="1" width="10.25390625" style="182" customWidth="1"/>
    <col min="2" max="8" width="12.625" style="206" customWidth="1"/>
    <col min="9" max="9" width="10.25390625" style="182" customWidth="1"/>
    <col min="10" max="19" width="8.75390625" style="206" customWidth="1"/>
    <col min="20" max="20" width="10.25390625" style="182" customWidth="1"/>
    <col min="21" max="23" width="12.625" style="206" customWidth="1"/>
    <col min="24" max="24" width="12.625" style="182" customWidth="1"/>
    <col min="25" max="16384" width="9.00390625" style="206" customWidth="1"/>
  </cols>
  <sheetData>
    <row r="1" spans="1:20" s="537" customFormat="1" ht="15" customHeight="1">
      <c r="A1" s="537" t="str">
        <f>'設定用'!A8</f>
        <v>第４表　課税標準額段階別令和４年度分所得割額等の状況</v>
      </c>
      <c r="I1" s="537" t="str">
        <f>A1</f>
        <v>第４表　課税標準額段階別令和４年度分所得割額等の状況</v>
      </c>
      <c r="T1" s="537" t="str">
        <f>A1</f>
        <v>第４表　課税標準額段階別令和４年度分所得割額等の状況</v>
      </c>
    </row>
    <row r="2" s="182" customFormat="1" ht="10.5" customHeight="1"/>
    <row r="3" spans="1:24" s="148" customFormat="1" ht="15" customHeight="1">
      <c r="A3" s="148" t="s">
        <v>572</v>
      </c>
      <c r="H3" s="183"/>
      <c r="I3" s="148" t="s">
        <v>573</v>
      </c>
      <c r="K3" s="183"/>
      <c r="L3" s="183"/>
      <c r="M3" s="183"/>
      <c r="N3" s="183"/>
      <c r="T3" s="148" t="str">
        <f>I3</f>
        <v>  （１） 給与所得者（つづき）</v>
      </c>
      <c r="V3" s="183"/>
      <c r="X3" s="183"/>
    </row>
    <row r="4" spans="1:24" s="148" customFormat="1" ht="15" customHeight="1">
      <c r="A4" s="184" t="s">
        <v>81</v>
      </c>
      <c r="B4" s="711" t="s">
        <v>82</v>
      </c>
      <c r="C4" s="697"/>
      <c r="D4" s="697"/>
      <c r="E4" s="750" t="s">
        <v>83</v>
      </c>
      <c r="F4" s="750" t="s">
        <v>84</v>
      </c>
      <c r="G4" s="750" t="s">
        <v>85</v>
      </c>
      <c r="H4" s="745" t="s">
        <v>86</v>
      </c>
      <c r="I4" s="184" t="s">
        <v>81</v>
      </c>
      <c r="J4" s="746" t="s">
        <v>339</v>
      </c>
      <c r="K4" s="703"/>
      <c r="L4" s="703"/>
      <c r="M4" s="703"/>
      <c r="N4" s="703"/>
      <c r="O4" s="703"/>
      <c r="P4" s="747" t="s">
        <v>416</v>
      </c>
      <c r="Q4" s="707" t="s">
        <v>279</v>
      </c>
      <c r="R4" s="707" t="s">
        <v>417</v>
      </c>
      <c r="S4" s="745" t="s">
        <v>74</v>
      </c>
      <c r="T4" s="184" t="s">
        <v>81</v>
      </c>
      <c r="U4" s="711" t="s">
        <v>216</v>
      </c>
      <c r="V4" s="697"/>
      <c r="W4" s="697"/>
      <c r="X4" s="745" t="s">
        <v>75</v>
      </c>
    </row>
    <row r="5" spans="1:24" s="148" customFormat="1" ht="15" customHeight="1">
      <c r="A5" s="185"/>
      <c r="B5" s="751" t="s">
        <v>76</v>
      </c>
      <c r="C5" s="740" t="s">
        <v>77</v>
      </c>
      <c r="D5" s="734" t="s">
        <v>217</v>
      </c>
      <c r="E5" s="735"/>
      <c r="F5" s="735"/>
      <c r="G5" s="735"/>
      <c r="H5" s="737"/>
      <c r="I5" s="185"/>
      <c r="J5" s="748" t="s">
        <v>335</v>
      </c>
      <c r="K5" s="734" t="s">
        <v>336</v>
      </c>
      <c r="L5" s="740" t="s">
        <v>337</v>
      </c>
      <c r="M5" s="740" t="s">
        <v>415</v>
      </c>
      <c r="N5" s="740" t="s">
        <v>338</v>
      </c>
      <c r="O5" s="734" t="s">
        <v>109</v>
      </c>
      <c r="P5" s="744"/>
      <c r="Q5" s="708"/>
      <c r="R5" s="708"/>
      <c r="S5" s="737"/>
      <c r="T5" s="185"/>
      <c r="U5" s="693" t="s">
        <v>266</v>
      </c>
      <c r="V5" s="740" t="s">
        <v>235</v>
      </c>
      <c r="W5" s="734" t="s">
        <v>217</v>
      </c>
      <c r="X5" s="737"/>
    </row>
    <row r="6" spans="1:24" s="148" customFormat="1" ht="15" customHeight="1">
      <c r="A6" s="185"/>
      <c r="B6" s="733"/>
      <c r="C6" s="735"/>
      <c r="D6" s="735"/>
      <c r="E6" s="735"/>
      <c r="F6" s="735"/>
      <c r="G6" s="735"/>
      <c r="H6" s="737"/>
      <c r="I6" s="185"/>
      <c r="J6" s="749"/>
      <c r="K6" s="735"/>
      <c r="L6" s="708"/>
      <c r="M6" s="708"/>
      <c r="N6" s="708"/>
      <c r="O6" s="735"/>
      <c r="P6" s="744"/>
      <c r="Q6" s="708"/>
      <c r="R6" s="708"/>
      <c r="S6" s="737"/>
      <c r="T6" s="185"/>
      <c r="U6" s="744"/>
      <c r="V6" s="735"/>
      <c r="W6" s="735"/>
      <c r="X6" s="737"/>
    </row>
    <row r="7" spans="1:24" s="148" customFormat="1" ht="17.25" customHeight="1">
      <c r="A7" s="185"/>
      <c r="B7" s="733"/>
      <c r="C7" s="735"/>
      <c r="D7" s="735"/>
      <c r="E7" s="187"/>
      <c r="F7" s="187"/>
      <c r="G7" s="188" t="s">
        <v>218</v>
      </c>
      <c r="H7" s="189" t="s">
        <v>219</v>
      </c>
      <c r="I7" s="185"/>
      <c r="J7" s="749"/>
      <c r="K7" s="735"/>
      <c r="L7" s="708"/>
      <c r="M7" s="708"/>
      <c r="N7" s="708"/>
      <c r="O7" s="735"/>
      <c r="P7" s="744"/>
      <c r="Q7" s="708"/>
      <c r="R7" s="708"/>
      <c r="S7" s="737"/>
      <c r="T7" s="185"/>
      <c r="U7" s="744"/>
      <c r="V7" s="735"/>
      <c r="W7" s="735"/>
      <c r="X7" s="186" t="s">
        <v>220</v>
      </c>
    </row>
    <row r="8" spans="1:24" s="148" customFormat="1" ht="15" customHeight="1">
      <c r="A8" s="185" t="s">
        <v>221</v>
      </c>
      <c r="B8" s="191" t="s">
        <v>222</v>
      </c>
      <c r="C8" s="188" t="s">
        <v>222</v>
      </c>
      <c r="D8" s="188" t="s">
        <v>143</v>
      </c>
      <c r="E8" s="188" t="s">
        <v>223</v>
      </c>
      <c r="F8" s="188" t="s">
        <v>223</v>
      </c>
      <c r="G8" s="188" t="s">
        <v>223</v>
      </c>
      <c r="H8" s="189" t="s">
        <v>223</v>
      </c>
      <c r="I8" s="185" t="s">
        <v>93</v>
      </c>
      <c r="J8" s="191" t="s">
        <v>117</v>
      </c>
      <c r="K8" s="188" t="s">
        <v>117</v>
      </c>
      <c r="L8" s="188" t="s">
        <v>117</v>
      </c>
      <c r="M8" s="188" t="s">
        <v>117</v>
      </c>
      <c r="N8" s="188" t="s">
        <v>117</v>
      </c>
      <c r="O8" s="188" t="s">
        <v>117</v>
      </c>
      <c r="P8" s="190" t="s">
        <v>117</v>
      </c>
      <c r="Q8" s="190" t="s">
        <v>117</v>
      </c>
      <c r="R8" s="188" t="s">
        <v>117</v>
      </c>
      <c r="S8" s="189" t="s">
        <v>117</v>
      </c>
      <c r="T8" s="185" t="s">
        <v>93</v>
      </c>
      <c r="U8" s="190" t="s">
        <v>117</v>
      </c>
      <c r="V8" s="188" t="s">
        <v>117</v>
      </c>
      <c r="W8" s="188" t="s">
        <v>117</v>
      </c>
      <c r="X8" s="189" t="s">
        <v>224</v>
      </c>
    </row>
    <row r="9" spans="1:24" s="326" customFormat="1" ht="16.5" customHeight="1">
      <c r="A9" s="193" t="s">
        <v>53</v>
      </c>
      <c r="B9" s="194">
        <v>103240</v>
      </c>
      <c r="C9" s="181">
        <v>9552</v>
      </c>
      <c r="D9" s="181">
        <v>112792</v>
      </c>
      <c r="E9" s="181">
        <v>373927044</v>
      </c>
      <c r="F9" s="181">
        <v>139894274</v>
      </c>
      <c r="G9" s="324">
        <v>234032770</v>
      </c>
      <c r="H9" s="195">
        <v>14037287</v>
      </c>
      <c r="I9" s="193" t="s">
        <v>53</v>
      </c>
      <c r="J9" s="180">
        <v>210398</v>
      </c>
      <c r="K9" s="181">
        <v>5202</v>
      </c>
      <c r="L9" s="181">
        <v>260162</v>
      </c>
      <c r="M9" s="181">
        <v>397547</v>
      </c>
      <c r="N9" s="181">
        <v>76</v>
      </c>
      <c r="O9" s="181">
        <v>873385</v>
      </c>
      <c r="P9" s="194">
        <v>1396</v>
      </c>
      <c r="Q9" s="194">
        <v>1274</v>
      </c>
      <c r="R9" s="181">
        <v>1106</v>
      </c>
      <c r="S9" s="325">
        <v>79</v>
      </c>
      <c r="T9" s="193" t="s">
        <v>53</v>
      </c>
      <c r="U9" s="194">
        <v>12708658</v>
      </c>
      <c r="V9" s="181">
        <v>451389</v>
      </c>
      <c r="W9" s="181">
        <v>13160047</v>
      </c>
      <c r="X9" s="195">
        <f>H9/G9*100</f>
        <v>5.998000621878723</v>
      </c>
    </row>
    <row r="10" spans="1:24" s="326" customFormat="1" ht="16.5" customHeight="1">
      <c r="A10" s="196" t="s">
        <v>54</v>
      </c>
      <c r="B10" s="172">
        <v>14898</v>
      </c>
      <c r="C10" s="173">
        <v>1604</v>
      </c>
      <c r="D10" s="173">
        <v>16502</v>
      </c>
      <c r="E10" s="173">
        <v>44659727</v>
      </c>
      <c r="F10" s="173">
        <v>19355073</v>
      </c>
      <c r="G10" s="327">
        <v>25304654</v>
      </c>
      <c r="H10" s="174">
        <v>1517607</v>
      </c>
      <c r="I10" s="196" t="s">
        <v>54</v>
      </c>
      <c r="J10" s="175">
        <v>34447</v>
      </c>
      <c r="K10" s="173">
        <v>1027</v>
      </c>
      <c r="L10" s="173">
        <v>34653</v>
      </c>
      <c r="M10" s="173">
        <v>18266</v>
      </c>
      <c r="N10" s="173">
        <v>0</v>
      </c>
      <c r="O10" s="173">
        <v>88393</v>
      </c>
      <c r="P10" s="172">
        <v>498</v>
      </c>
      <c r="Q10" s="172">
        <v>37</v>
      </c>
      <c r="R10" s="173">
        <v>76</v>
      </c>
      <c r="S10" s="328">
        <v>105</v>
      </c>
      <c r="T10" s="196" t="s">
        <v>54</v>
      </c>
      <c r="U10" s="172">
        <v>1369121</v>
      </c>
      <c r="V10" s="173">
        <v>59377</v>
      </c>
      <c r="W10" s="173">
        <v>1428498</v>
      </c>
      <c r="X10" s="174">
        <f>H10/G10*100</f>
        <v>5.997343413587082</v>
      </c>
    </row>
    <row r="11" spans="1:24" s="326" customFormat="1" ht="16.5" customHeight="1">
      <c r="A11" s="196" t="s">
        <v>55</v>
      </c>
      <c r="B11" s="172">
        <v>10866</v>
      </c>
      <c r="C11" s="173">
        <v>1236</v>
      </c>
      <c r="D11" s="173">
        <v>12102</v>
      </c>
      <c r="E11" s="173">
        <v>34354614</v>
      </c>
      <c r="F11" s="173">
        <v>14634408</v>
      </c>
      <c r="G11" s="327">
        <v>19720206</v>
      </c>
      <c r="H11" s="174">
        <v>1182719</v>
      </c>
      <c r="I11" s="196" t="s">
        <v>55</v>
      </c>
      <c r="J11" s="175">
        <v>26207</v>
      </c>
      <c r="K11" s="173">
        <v>490</v>
      </c>
      <c r="L11" s="173">
        <v>25675</v>
      </c>
      <c r="M11" s="173">
        <v>12127</v>
      </c>
      <c r="N11" s="173">
        <v>0</v>
      </c>
      <c r="O11" s="173">
        <v>64499</v>
      </c>
      <c r="P11" s="172">
        <v>158</v>
      </c>
      <c r="Q11" s="172">
        <v>99</v>
      </c>
      <c r="R11" s="173">
        <v>70</v>
      </c>
      <c r="S11" s="328">
        <v>978</v>
      </c>
      <c r="T11" s="196" t="s">
        <v>55</v>
      </c>
      <c r="U11" s="172">
        <v>1069573</v>
      </c>
      <c r="V11" s="173">
        <v>47342</v>
      </c>
      <c r="W11" s="173">
        <v>1116915</v>
      </c>
      <c r="X11" s="174">
        <f>H11/G11*100</f>
        <v>5.997498200576606</v>
      </c>
    </row>
    <row r="12" spans="1:24" s="326" customFormat="1" ht="16.5" customHeight="1">
      <c r="A12" s="196" t="s">
        <v>56</v>
      </c>
      <c r="B12" s="172">
        <v>33797</v>
      </c>
      <c r="C12" s="173">
        <v>1690</v>
      </c>
      <c r="D12" s="173">
        <v>35487</v>
      </c>
      <c r="E12" s="173">
        <v>99494540</v>
      </c>
      <c r="F12" s="173">
        <v>42211467</v>
      </c>
      <c r="G12" s="327">
        <v>57283073</v>
      </c>
      <c r="H12" s="174">
        <v>3435524</v>
      </c>
      <c r="I12" s="196" t="s">
        <v>56</v>
      </c>
      <c r="J12" s="175">
        <v>74139</v>
      </c>
      <c r="K12" s="173">
        <v>1323</v>
      </c>
      <c r="L12" s="173">
        <v>80887</v>
      </c>
      <c r="M12" s="173">
        <v>55785</v>
      </c>
      <c r="N12" s="173">
        <v>7</v>
      </c>
      <c r="O12" s="173">
        <v>212141</v>
      </c>
      <c r="P12" s="172">
        <v>683</v>
      </c>
      <c r="Q12" s="172">
        <v>298</v>
      </c>
      <c r="R12" s="173">
        <v>440</v>
      </c>
      <c r="S12" s="328">
        <v>2162</v>
      </c>
      <c r="T12" s="196" t="s">
        <v>56</v>
      </c>
      <c r="U12" s="172">
        <v>3184970</v>
      </c>
      <c r="V12" s="173">
        <v>34830</v>
      </c>
      <c r="W12" s="173">
        <v>3219800</v>
      </c>
      <c r="X12" s="174">
        <f>H12/G12*100</f>
        <v>5.997450590683219</v>
      </c>
    </row>
    <row r="13" spans="1:24" s="326" customFormat="1" ht="16.5" customHeight="1">
      <c r="A13" s="196" t="s">
        <v>57</v>
      </c>
      <c r="B13" s="172">
        <v>35580</v>
      </c>
      <c r="C13" s="173">
        <v>3633</v>
      </c>
      <c r="D13" s="173">
        <v>39213</v>
      </c>
      <c r="E13" s="173">
        <v>119242863</v>
      </c>
      <c r="F13" s="173">
        <v>47355652</v>
      </c>
      <c r="G13" s="327">
        <v>71887211</v>
      </c>
      <c r="H13" s="174">
        <v>4311623</v>
      </c>
      <c r="I13" s="196" t="s">
        <v>57</v>
      </c>
      <c r="J13" s="175">
        <v>76046</v>
      </c>
      <c r="K13" s="173">
        <v>1399</v>
      </c>
      <c r="L13" s="173">
        <v>99022</v>
      </c>
      <c r="M13" s="173">
        <v>81208</v>
      </c>
      <c r="N13" s="173">
        <v>6</v>
      </c>
      <c r="O13" s="173">
        <v>257681</v>
      </c>
      <c r="P13" s="172">
        <v>360</v>
      </c>
      <c r="Q13" s="172">
        <v>70</v>
      </c>
      <c r="R13" s="173">
        <v>13</v>
      </c>
      <c r="S13" s="328">
        <v>0</v>
      </c>
      <c r="T13" s="196" t="s">
        <v>57</v>
      </c>
      <c r="U13" s="172">
        <v>3881739</v>
      </c>
      <c r="V13" s="173">
        <v>171760</v>
      </c>
      <c r="W13" s="173">
        <v>4053499</v>
      </c>
      <c r="X13" s="174">
        <f aca="true" t="shared" si="0" ref="X13:X44">H13/G13*100</f>
        <v>5.997760853456953</v>
      </c>
    </row>
    <row r="14" spans="1:24" s="326" customFormat="1" ht="16.5" customHeight="1">
      <c r="A14" s="196" t="s">
        <v>58</v>
      </c>
      <c r="B14" s="172">
        <v>11554</v>
      </c>
      <c r="C14" s="173">
        <v>565</v>
      </c>
      <c r="D14" s="173">
        <v>12119</v>
      </c>
      <c r="E14" s="173">
        <v>33752498</v>
      </c>
      <c r="F14" s="173">
        <v>14479427</v>
      </c>
      <c r="G14" s="327">
        <v>19273071</v>
      </c>
      <c r="H14" s="174">
        <v>1155881</v>
      </c>
      <c r="I14" s="196" t="s">
        <v>58</v>
      </c>
      <c r="J14" s="175">
        <v>26046</v>
      </c>
      <c r="K14" s="173">
        <v>523</v>
      </c>
      <c r="L14" s="173">
        <v>22155</v>
      </c>
      <c r="M14" s="173">
        <v>15953</v>
      </c>
      <c r="N14" s="173">
        <v>0</v>
      </c>
      <c r="O14" s="173">
        <v>64677</v>
      </c>
      <c r="P14" s="172">
        <v>307</v>
      </c>
      <c r="Q14" s="172">
        <v>13</v>
      </c>
      <c r="R14" s="173">
        <v>2</v>
      </c>
      <c r="S14" s="328">
        <v>0</v>
      </c>
      <c r="T14" s="196" t="s">
        <v>58</v>
      </c>
      <c r="U14" s="172">
        <v>1081987</v>
      </c>
      <c r="V14" s="173">
        <v>8895</v>
      </c>
      <c r="W14" s="173">
        <v>1090882</v>
      </c>
      <c r="X14" s="174">
        <f t="shared" si="0"/>
        <v>5.997388791853671</v>
      </c>
    </row>
    <row r="15" spans="1:24" s="326" customFormat="1" ht="16.5" customHeight="1">
      <c r="A15" s="196" t="s">
        <v>59</v>
      </c>
      <c r="B15" s="172">
        <v>7876</v>
      </c>
      <c r="C15" s="173">
        <v>770</v>
      </c>
      <c r="D15" s="173">
        <v>8646</v>
      </c>
      <c r="E15" s="173">
        <v>22563677</v>
      </c>
      <c r="F15" s="173">
        <v>10419267</v>
      </c>
      <c r="G15" s="327">
        <v>12144410</v>
      </c>
      <c r="H15" s="174">
        <v>728331</v>
      </c>
      <c r="I15" s="196" t="s">
        <v>59</v>
      </c>
      <c r="J15" s="175">
        <v>20200</v>
      </c>
      <c r="K15" s="173">
        <v>376</v>
      </c>
      <c r="L15" s="173">
        <v>14211</v>
      </c>
      <c r="M15" s="173">
        <v>6614</v>
      </c>
      <c r="N15" s="173">
        <v>0</v>
      </c>
      <c r="O15" s="173">
        <v>41401</v>
      </c>
      <c r="P15" s="172">
        <v>139</v>
      </c>
      <c r="Q15" s="172">
        <v>41</v>
      </c>
      <c r="R15" s="173">
        <v>42</v>
      </c>
      <c r="S15" s="328">
        <v>0</v>
      </c>
      <c r="T15" s="196" t="s">
        <v>59</v>
      </c>
      <c r="U15" s="172">
        <v>661676</v>
      </c>
      <c r="V15" s="173">
        <v>25032</v>
      </c>
      <c r="W15" s="173">
        <v>686708</v>
      </c>
      <c r="X15" s="174">
        <f>H15/G15*100</f>
        <v>5.997253057167866</v>
      </c>
    </row>
    <row r="16" spans="1:24" s="326" customFormat="1" ht="16.5" customHeight="1">
      <c r="A16" s="196" t="s">
        <v>60</v>
      </c>
      <c r="B16" s="172">
        <v>36208</v>
      </c>
      <c r="C16" s="173">
        <v>3604</v>
      </c>
      <c r="D16" s="173">
        <v>39812</v>
      </c>
      <c r="E16" s="173">
        <v>109999613</v>
      </c>
      <c r="F16" s="173">
        <v>48182253</v>
      </c>
      <c r="G16" s="327">
        <v>61817360</v>
      </c>
      <c r="H16" s="174">
        <v>3707414</v>
      </c>
      <c r="I16" s="196" t="s">
        <v>60</v>
      </c>
      <c r="J16" s="175">
        <v>87944</v>
      </c>
      <c r="K16" s="173">
        <v>1626</v>
      </c>
      <c r="L16" s="173">
        <v>70385</v>
      </c>
      <c r="M16" s="173">
        <v>56314</v>
      </c>
      <c r="N16" s="173">
        <v>2</v>
      </c>
      <c r="O16" s="173">
        <v>216271</v>
      </c>
      <c r="P16" s="172">
        <v>776</v>
      </c>
      <c r="Q16" s="172">
        <v>296</v>
      </c>
      <c r="R16" s="173">
        <v>348</v>
      </c>
      <c r="S16" s="328">
        <v>37</v>
      </c>
      <c r="T16" s="196" t="s">
        <v>60</v>
      </c>
      <c r="U16" s="172">
        <v>3363984</v>
      </c>
      <c r="V16" s="173">
        <v>125702</v>
      </c>
      <c r="W16" s="173">
        <v>3489686</v>
      </c>
      <c r="X16" s="174">
        <f>H16/G16*100</f>
        <v>5.997367082644746</v>
      </c>
    </row>
    <row r="17" spans="1:24" s="326" customFormat="1" ht="16.5" customHeight="1">
      <c r="A17" s="196" t="s">
        <v>61</v>
      </c>
      <c r="B17" s="172">
        <v>5230</v>
      </c>
      <c r="C17" s="173">
        <v>933</v>
      </c>
      <c r="D17" s="173">
        <v>6163</v>
      </c>
      <c r="E17" s="173">
        <v>16316060</v>
      </c>
      <c r="F17" s="173">
        <v>7515541</v>
      </c>
      <c r="G17" s="327">
        <v>8800519</v>
      </c>
      <c r="H17" s="174">
        <v>527777</v>
      </c>
      <c r="I17" s="196" t="s">
        <v>61</v>
      </c>
      <c r="J17" s="175">
        <v>14615</v>
      </c>
      <c r="K17" s="173">
        <v>329</v>
      </c>
      <c r="L17" s="173">
        <v>19064</v>
      </c>
      <c r="M17" s="173">
        <v>5225</v>
      </c>
      <c r="N17" s="173">
        <v>0</v>
      </c>
      <c r="O17" s="173">
        <v>39233</v>
      </c>
      <c r="P17" s="172">
        <v>122</v>
      </c>
      <c r="Q17" s="172">
        <v>47</v>
      </c>
      <c r="R17" s="173">
        <v>6</v>
      </c>
      <c r="S17" s="328">
        <v>0</v>
      </c>
      <c r="T17" s="196" t="s">
        <v>61</v>
      </c>
      <c r="U17" s="172">
        <v>456162</v>
      </c>
      <c r="V17" s="173">
        <v>32207</v>
      </c>
      <c r="W17" s="173">
        <v>488369</v>
      </c>
      <c r="X17" s="174">
        <f t="shared" si="0"/>
        <v>5.997112215768183</v>
      </c>
    </row>
    <row r="18" spans="1:24" s="326" customFormat="1" ht="16.5" customHeight="1">
      <c r="A18" s="196" t="s">
        <v>62</v>
      </c>
      <c r="B18" s="172">
        <v>9825</v>
      </c>
      <c r="C18" s="173">
        <v>1109</v>
      </c>
      <c r="D18" s="173">
        <v>10934</v>
      </c>
      <c r="E18" s="173">
        <v>31891306</v>
      </c>
      <c r="F18" s="173">
        <v>12951853</v>
      </c>
      <c r="G18" s="327">
        <v>18939453</v>
      </c>
      <c r="H18" s="174">
        <v>1135919</v>
      </c>
      <c r="I18" s="196" t="s">
        <v>62</v>
      </c>
      <c r="J18" s="175">
        <v>21341</v>
      </c>
      <c r="K18" s="173">
        <v>439</v>
      </c>
      <c r="L18" s="173">
        <v>27952</v>
      </c>
      <c r="M18" s="173">
        <v>15075</v>
      </c>
      <c r="N18" s="173">
        <v>2</v>
      </c>
      <c r="O18" s="173">
        <v>64809</v>
      </c>
      <c r="P18" s="172">
        <v>182</v>
      </c>
      <c r="Q18" s="172">
        <v>45</v>
      </c>
      <c r="R18" s="173">
        <v>87</v>
      </c>
      <c r="S18" s="328">
        <v>0</v>
      </c>
      <c r="T18" s="196" t="s">
        <v>62</v>
      </c>
      <c r="U18" s="172">
        <v>1024376</v>
      </c>
      <c r="V18" s="173">
        <v>46420</v>
      </c>
      <c r="W18" s="173">
        <v>1070796</v>
      </c>
      <c r="X18" s="174">
        <f t="shared" si="0"/>
        <v>5.9976336169793285</v>
      </c>
    </row>
    <row r="19" spans="1:24" s="326" customFormat="1" ht="16.5" customHeight="1">
      <c r="A19" s="197" t="s">
        <v>63</v>
      </c>
      <c r="B19" s="176">
        <v>8483</v>
      </c>
      <c r="C19" s="177">
        <v>680</v>
      </c>
      <c r="D19" s="173">
        <v>9163</v>
      </c>
      <c r="E19" s="177">
        <v>24112159</v>
      </c>
      <c r="F19" s="177">
        <v>10643371</v>
      </c>
      <c r="G19" s="329">
        <v>13468788</v>
      </c>
      <c r="H19" s="178">
        <v>807756</v>
      </c>
      <c r="I19" s="197" t="s">
        <v>63</v>
      </c>
      <c r="J19" s="175">
        <v>19574</v>
      </c>
      <c r="K19" s="173">
        <v>510</v>
      </c>
      <c r="L19" s="173">
        <v>11434</v>
      </c>
      <c r="M19" s="173">
        <v>12194</v>
      </c>
      <c r="N19" s="173">
        <v>1</v>
      </c>
      <c r="O19" s="173">
        <v>43713</v>
      </c>
      <c r="P19" s="176">
        <v>305</v>
      </c>
      <c r="Q19" s="176">
        <v>594</v>
      </c>
      <c r="R19" s="177">
        <v>28</v>
      </c>
      <c r="S19" s="328">
        <v>0</v>
      </c>
      <c r="T19" s="197" t="s">
        <v>63</v>
      </c>
      <c r="U19" s="176">
        <v>743110</v>
      </c>
      <c r="V19" s="177">
        <v>20006</v>
      </c>
      <c r="W19" s="173">
        <v>763116</v>
      </c>
      <c r="X19" s="178">
        <f t="shared" si="0"/>
        <v>5.9972434045290495</v>
      </c>
    </row>
    <row r="20" spans="1:24" s="326" customFormat="1" ht="16.5" customHeight="1">
      <c r="A20" s="196" t="s">
        <v>69</v>
      </c>
      <c r="B20" s="172">
        <v>7653</v>
      </c>
      <c r="C20" s="173">
        <v>619</v>
      </c>
      <c r="D20" s="173">
        <v>8272</v>
      </c>
      <c r="E20" s="173">
        <v>21524835</v>
      </c>
      <c r="F20" s="173">
        <v>9668273</v>
      </c>
      <c r="G20" s="327">
        <v>11856562</v>
      </c>
      <c r="H20" s="174">
        <v>711062</v>
      </c>
      <c r="I20" s="196" t="s">
        <v>69</v>
      </c>
      <c r="J20" s="175">
        <v>18196</v>
      </c>
      <c r="K20" s="173">
        <v>421</v>
      </c>
      <c r="L20" s="173">
        <v>10197</v>
      </c>
      <c r="M20" s="173">
        <v>6400</v>
      </c>
      <c r="N20" s="173">
        <v>0</v>
      </c>
      <c r="O20" s="173">
        <v>35214</v>
      </c>
      <c r="P20" s="172">
        <v>264</v>
      </c>
      <c r="Q20" s="172">
        <v>54</v>
      </c>
      <c r="R20" s="173">
        <v>0</v>
      </c>
      <c r="S20" s="328">
        <v>0</v>
      </c>
      <c r="T20" s="196" t="s">
        <v>69</v>
      </c>
      <c r="U20" s="172">
        <v>656814</v>
      </c>
      <c r="V20" s="173">
        <v>18716</v>
      </c>
      <c r="W20" s="173">
        <v>675530</v>
      </c>
      <c r="X20" s="178">
        <f t="shared" si="0"/>
        <v>5.997202224388486</v>
      </c>
    </row>
    <row r="21" spans="1:24" s="326" customFormat="1" ht="16.5" customHeight="1">
      <c r="A21" s="197" t="s">
        <v>46</v>
      </c>
      <c r="B21" s="176">
        <v>38113</v>
      </c>
      <c r="C21" s="177">
        <v>4166</v>
      </c>
      <c r="D21" s="177">
        <v>42279</v>
      </c>
      <c r="E21" s="177">
        <v>120244514</v>
      </c>
      <c r="F21" s="177">
        <v>50561434</v>
      </c>
      <c r="G21" s="329">
        <v>69683080</v>
      </c>
      <c r="H21" s="178">
        <v>4179243</v>
      </c>
      <c r="I21" s="197" t="s">
        <v>46</v>
      </c>
      <c r="J21" s="179">
        <v>88467</v>
      </c>
      <c r="K21" s="177">
        <v>1790</v>
      </c>
      <c r="L21" s="177">
        <v>98061</v>
      </c>
      <c r="M21" s="177">
        <v>71414</v>
      </c>
      <c r="N21" s="177">
        <v>3</v>
      </c>
      <c r="O21" s="177">
        <v>259735</v>
      </c>
      <c r="P21" s="176">
        <v>725</v>
      </c>
      <c r="Q21" s="176">
        <v>347</v>
      </c>
      <c r="R21" s="177">
        <v>87</v>
      </c>
      <c r="S21" s="330">
        <v>0</v>
      </c>
      <c r="T21" s="197" t="s">
        <v>46</v>
      </c>
      <c r="U21" s="176">
        <v>3750815</v>
      </c>
      <c r="V21" s="177">
        <v>167534</v>
      </c>
      <c r="W21" s="177">
        <v>3918349</v>
      </c>
      <c r="X21" s="178">
        <f t="shared" si="0"/>
        <v>5.997500397514002</v>
      </c>
    </row>
    <row r="22" spans="1:24" s="326" customFormat="1" ht="16.5" customHeight="1">
      <c r="A22" s="198" t="s">
        <v>351</v>
      </c>
      <c r="B22" s="172">
        <v>19842</v>
      </c>
      <c r="C22" s="173">
        <v>2677</v>
      </c>
      <c r="D22" s="173">
        <v>22519</v>
      </c>
      <c r="E22" s="173">
        <v>63992384</v>
      </c>
      <c r="F22" s="173">
        <v>26790853</v>
      </c>
      <c r="G22" s="327">
        <v>37201531</v>
      </c>
      <c r="H22" s="174">
        <v>2231171</v>
      </c>
      <c r="I22" s="198" t="s">
        <v>351</v>
      </c>
      <c r="J22" s="175">
        <v>43612</v>
      </c>
      <c r="K22" s="173">
        <v>365</v>
      </c>
      <c r="L22" s="173">
        <v>74568</v>
      </c>
      <c r="M22" s="173">
        <v>34660</v>
      </c>
      <c r="N22" s="173">
        <v>1</v>
      </c>
      <c r="O22" s="173">
        <v>153206</v>
      </c>
      <c r="P22" s="172">
        <v>344</v>
      </c>
      <c r="Q22" s="172">
        <v>98</v>
      </c>
      <c r="R22" s="173">
        <v>106</v>
      </c>
      <c r="S22" s="174">
        <v>1591</v>
      </c>
      <c r="T22" s="198" t="s">
        <v>351</v>
      </c>
      <c r="U22" s="172">
        <v>1945826</v>
      </c>
      <c r="V22" s="173">
        <v>130000</v>
      </c>
      <c r="W22" s="173">
        <v>2075826</v>
      </c>
      <c r="X22" s="174">
        <f>H22/G22*100</f>
        <v>5.997524671766869</v>
      </c>
    </row>
    <row r="23" spans="1:24" s="326" customFormat="1" ht="16.5" customHeight="1">
      <c r="A23" s="199" t="s">
        <v>278</v>
      </c>
      <c r="B23" s="25">
        <f>SUM(B9:B22)</f>
        <v>343165</v>
      </c>
      <c r="C23" s="26">
        <f aca="true" t="shared" si="1" ref="C23:W23">SUM(C9:C22)</f>
        <v>32838</v>
      </c>
      <c r="D23" s="26">
        <f t="shared" si="1"/>
        <v>376003</v>
      </c>
      <c r="E23" s="26">
        <f t="shared" si="1"/>
        <v>1116075834</v>
      </c>
      <c r="F23" s="26">
        <f t="shared" si="1"/>
        <v>454663146</v>
      </c>
      <c r="G23" s="26">
        <f t="shared" si="1"/>
        <v>661412688</v>
      </c>
      <c r="H23" s="27">
        <f t="shared" si="1"/>
        <v>39669314</v>
      </c>
      <c r="I23" s="199" t="s">
        <v>278</v>
      </c>
      <c r="J23" s="200">
        <f t="shared" si="1"/>
        <v>761232</v>
      </c>
      <c r="K23" s="201">
        <f t="shared" si="1"/>
        <v>15820</v>
      </c>
      <c r="L23" s="201">
        <f t="shared" si="1"/>
        <v>848426</v>
      </c>
      <c r="M23" s="201">
        <f t="shared" si="1"/>
        <v>788782</v>
      </c>
      <c r="N23" s="201">
        <f t="shared" si="1"/>
        <v>98</v>
      </c>
      <c r="O23" s="83">
        <f t="shared" si="1"/>
        <v>2414358</v>
      </c>
      <c r="P23" s="28">
        <f t="shared" si="1"/>
        <v>6259</v>
      </c>
      <c r="Q23" s="26">
        <f t="shared" si="1"/>
        <v>3313</v>
      </c>
      <c r="R23" s="26">
        <f t="shared" si="1"/>
        <v>2411</v>
      </c>
      <c r="S23" s="27">
        <f t="shared" si="1"/>
        <v>4952</v>
      </c>
      <c r="T23" s="199" t="s">
        <v>278</v>
      </c>
      <c r="U23" s="28">
        <f t="shared" si="1"/>
        <v>35898811</v>
      </c>
      <c r="V23" s="26">
        <f t="shared" si="1"/>
        <v>1339210</v>
      </c>
      <c r="W23" s="26">
        <f t="shared" si="1"/>
        <v>37238021</v>
      </c>
      <c r="X23" s="27">
        <f>AVERAGE(X9:X21)</f>
        <v>5.997442651617532</v>
      </c>
    </row>
    <row r="24" spans="1:24" s="326" customFormat="1" ht="16.5" customHeight="1">
      <c r="A24" s="202" t="s">
        <v>0</v>
      </c>
      <c r="B24" s="168">
        <v>4950</v>
      </c>
      <c r="C24" s="169">
        <v>532</v>
      </c>
      <c r="D24" s="169">
        <v>5482</v>
      </c>
      <c r="E24" s="169">
        <v>14472302</v>
      </c>
      <c r="F24" s="169">
        <v>6557526</v>
      </c>
      <c r="G24" s="331">
        <v>7914776</v>
      </c>
      <c r="H24" s="170">
        <v>474661</v>
      </c>
      <c r="I24" s="202" t="s">
        <v>0</v>
      </c>
      <c r="J24" s="171">
        <v>12356</v>
      </c>
      <c r="K24" s="169">
        <v>230</v>
      </c>
      <c r="L24" s="169">
        <v>9850</v>
      </c>
      <c r="M24" s="169">
        <v>5490</v>
      </c>
      <c r="N24" s="169">
        <v>0</v>
      </c>
      <c r="O24" s="169">
        <v>27926</v>
      </c>
      <c r="P24" s="168">
        <v>97</v>
      </c>
      <c r="Q24" s="168">
        <v>9</v>
      </c>
      <c r="R24" s="169">
        <v>2</v>
      </c>
      <c r="S24" s="170">
        <v>0</v>
      </c>
      <c r="T24" s="202" t="s">
        <v>0</v>
      </c>
      <c r="U24" s="168">
        <v>428625</v>
      </c>
      <c r="V24" s="169">
        <v>18002</v>
      </c>
      <c r="W24" s="169">
        <v>446627</v>
      </c>
      <c r="X24" s="170">
        <f t="shared" si="0"/>
        <v>5.997150140446173</v>
      </c>
    </row>
    <row r="25" spans="1:24" s="326" customFormat="1" ht="12">
      <c r="A25" s="196" t="s">
        <v>1</v>
      </c>
      <c r="B25" s="172">
        <v>1617</v>
      </c>
      <c r="C25" s="173">
        <v>114</v>
      </c>
      <c r="D25" s="173">
        <v>1731</v>
      </c>
      <c r="E25" s="173">
        <v>4193738</v>
      </c>
      <c r="F25" s="173">
        <v>1997831</v>
      </c>
      <c r="G25" s="327">
        <v>2195907</v>
      </c>
      <c r="H25" s="174">
        <v>131683</v>
      </c>
      <c r="I25" s="196" t="s">
        <v>1</v>
      </c>
      <c r="J25" s="175">
        <v>4200</v>
      </c>
      <c r="K25" s="173">
        <v>2</v>
      </c>
      <c r="L25" s="173">
        <v>959</v>
      </c>
      <c r="M25" s="173">
        <v>1226</v>
      </c>
      <c r="N25" s="173">
        <v>0</v>
      </c>
      <c r="O25" s="173">
        <v>6387</v>
      </c>
      <c r="P25" s="172">
        <v>0</v>
      </c>
      <c r="Q25" s="172">
        <v>1</v>
      </c>
      <c r="R25" s="173">
        <v>0</v>
      </c>
      <c r="S25" s="174">
        <v>0</v>
      </c>
      <c r="T25" s="196" t="s">
        <v>1</v>
      </c>
      <c r="U25" s="172">
        <v>123271</v>
      </c>
      <c r="V25" s="173">
        <v>2024</v>
      </c>
      <c r="W25" s="173">
        <v>125295</v>
      </c>
      <c r="X25" s="174">
        <f t="shared" si="0"/>
        <v>5.9967475853940995</v>
      </c>
    </row>
    <row r="26" spans="1:24" s="326" customFormat="1" ht="16.5" customHeight="1">
      <c r="A26" s="196" t="s">
        <v>2</v>
      </c>
      <c r="B26" s="172">
        <v>3800</v>
      </c>
      <c r="C26" s="173">
        <v>396</v>
      </c>
      <c r="D26" s="173">
        <v>4196</v>
      </c>
      <c r="E26" s="173">
        <v>10602166</v>
      </c>
      <c r="F26" s="173">
        <v>4929928</v>
      </c>
      <c r="G26" s="327">
        <v>5672238</v>
      </c>
      <c r="H26" s="174">
        <v>340328</v>
      </c>
      <c r="I26" s="196" t="s">
        <v>2</v>
      </c>
      <c r="J26" s="175">
        <v>9798</v>
      </c>
      <c r="K26" s="173">
        <v>125</v>
      </c>
      <c r="L26" s="173">
        <v>6611</v>
      </c>
      <c r="M26" s="173">
        <v>2374</v>
      </c>
      <c r="N26" s="173">
        <v>1</v>
      </c>
      <c r="O26" s="173">
        <v>18909</v>
      </c>
      <c r="P26" s="172">
        <v>43</v>
      </c>
      <c r="Q26" s="172">
        <v>17</v>
      </c>
      <c r="R26" s="173">
        <v>0</v>
      </c>
      <c r="S26" s="174">
        <v>0</v>
      </c>
      <c r="T26" s="196" t="s">
        <v>2</v>
      </c>
      <c r="U26" s="172">
        <v>310894</v>
      </c>
      <c r="V26" s="173">
        <v>10465</v>
      </c>
      <c r="W26" s="173">
        <v>321359</v>
      </c>
      <c r="X26" s="174">
        <f t="shared" si="0"/>
        <v>5.999889285322654</v>
      </c>
    </row>
    <row r="27" spans="1:24" s="326" customFormat="1" ht="16.5" customHeight="1">
      <c r="A27" s="196" t="s">
        <v>4</v>
      </c>
      <c r="B27" s="172">
        <v>10932</v>
      </c>
      <c r="C27" s="173">
        <v>1688</v>
      </c>
      <c r="D27" s="173">
        <v>12620</v>
      </c>
      <c r="E27" s="173">
        <v>34790148</v>
      </c>
      <c r="F27" s="173">
        <v>15358194</v>
      </c>
      <c r="G27" s="327">
        <v>19431954</v>
      </c>
      <c r="H27" s="174">
        <v>1165397</v>
      </c>
      <c r="I27" s="196" t="s">
        <v>4</v>
      </c>
      <c r="J27" s="175">
        <v>26729</v>
      </c>
      <c r="K27" s="173">
        <v>136</v>
      </c>
      <c r="L27" s="173">
        <v>47767</v>
      </c>
      <c r="M27" s="173">
        <v>16301</v>
      </c>
      <c r="N27" s="173">
        <v>0</v>
      </c>
      <c r="O27" s="173">
        <v>90933</v>
      </c>
      <c r="P27" s="172">
        <v>169</v>
      </c>
      <c r="Q27" s="172">
        <v>93</v>
      </c>
      <c r="R27" s="173">
        <v>85</v>
      </c>
      <c r="S27" s="174">
        <v>0</v>
      </c>
      <c r="T27" s="196" t="s">
        <v>4</v>
      </c>
      <c r="U27" s="172">
        <v>998353</v>
      </c>
      <c r="V27" s="173">
        <v>75764</v>
      </c>
      <c r="W27" s="173">
        <v>1074117</v>
      </c>
      <c r="X27" s="174">
        <f t="shared" si="0"/>
        <v>5.997322760232965</v>
      </c>
    </row>
    <row r="28" spans="1:24" s="326" customFormat="1" ht="16.5" customHeight="1">
      <c r="A28" s="196" t="s">
        <v>5</v>
      </c>
      <c r="B28" s="172">
        <v>9893</v>
      </c>
      <c r="C28" s="173">
        <v>1111</v>
      </c>
      <c r="D28" s="173">
        <v>11004</v>
      </c>
      <c r="E28" s="173">
        <v>32673534</v>
      </c>
      <c r="F28" s="173">
        <v>13359812</v>
      </c>
      <c r="G28" s="327">
        <v>19313722</v>
      </c>
      <c r="H28" s="174">
        <v>1158363</v>
      </c>
      <c r="I28" s="196" t="s">
        <v>5</v>
      </c>
      <c r="J28" s="175">
        <v>21763</v>
      </c>
      <c r="K28" s="173">
        <v>279</v>
      </c>
      <c r="L28" s="173">
        <v>29441</v>
      </c>
      <c r="M28" s="173">
        <v>24861</v>
      </c>
      <c r="N28" s="173">
        <v>0</v>
      </c>
      <c r="O28" s="173">
        <v>76344</v>
      </c>
      <c r="P28" s="172">
        <v>190</v>
      </c>
      <c r="Q28" s="172">
        <v>78</v>
      </c>
      <c r="R28" s="173">
        <v>73</v>
      </c>
      <c r="S28" s="174">
        <v>0</v>
      </c>
      <c r="T28" s="196" t="s">
        <v>5</v>
      </c>
      <c r="U28" s="172">
        <v>1032484</v>
      </c>
      <c r="V28" s="173">
        <v>49194</v>
      </c>
      <c r="W28" s="173">
        <v>1081678</v>
      </c>
      <c r="X28" s="174">
        <f t="shared" si="0"/>
        <v>5.99761661682818</v>
      </c>
    </row>
    <row r="29" spans="1:24" s="326" customFormat="1" ht="16.5" customHeight="1">
      <c r="A29" s="196" t="s">
        <v>48</v>
      </c>
      <c r="B29" s="172">
        <v>1500</v>
      </c>
      <c r="C29" s="173">
        <v>107</v>
      </c>
      <c r="D29" s="173">
        <v>1607</v>
      </c>
      <c r="E29" s="173">
        <v>4315056</v>
      </c>
      <c r="F29" s="173">
        <v>2043435</v>
      </c>
      <c r="G29" s="327">
        <v>2271621</v>
      </c>
      <c r="H29" s="174">
        <v>136232</v>
      </c>
      <c r="I29" s="196" t="s">
        <v>48</v>
      </c>
      <c r="J29" s="175">
        <v>4063</v>
      </c>
      <c r="K29" s="173">
        <v>20</v>
      </c>
      <c r="L29" s="173">
        <v>1098</v>
      </c>
      <c r="M29" s="173">
        <v>1050</v>
      </c>
      <c r="N29" s="173">
        <v>0</v>
      </c>
      <c r="O29" s="173">
        <v>6231</v>
      </c>
      <c r="P29" s="172">
        <v>27</v>
      </c>
      <c r="Q29" s="172">
        <v>0</v>
      </c>
      <c r="R29" s="173">
        <v>3</v>
      </c>
      <c r="S29" s="174">
        <v>0</v>
      </c>
      <c r="T29" s="196" t="s">
        <v>48</v>
      </c>
      <c r="U29" s="172">
        <v>127916</v>
      </c>
      <c r="V29" s="173">
        <v>2055</v>
      </c>
      <c r="W29" s="173">
        <v>129971</v>
      </c>
      <c r="X29" s="174">
        <f t="shared" si="0"/>
        <v>5.997127161617189</v>
      </c>
    </row>
    <row r="30" spans="1:24" s="326" customFormat="1" ht="16.5" customHeight="1">
      <c r="A30" s="196" t="s">
        <v>398</v>
      </c>
      <c r="B30" s="172">
        <v>5533</v>
      </c>
      <c r="C30" s="173">
        <v>632</v>
      </c>
      <c r="D30" s="173">
        <v>6165</v>
      </c>
      <c r="E30" s="173">
        <v>17642723</v>
      </c>
      <c r="F30" s="173">
        <v>7402570</v>
      </c>
      <c r="G30" s="327">
        <v>10240153</v>
      </c>
      <c r="H30" s="174">
        <v>614153</v>
      </c>
      <c r="I30" s="196" t="s">
        <v>398</v>
      </c>
      <c r="J30" s="175">
        <v>12660</v>
      </c>
      <c r="K30" s="173">
        <v>87</v>
      </c>
      <c r="L30" s="173">
        <v>16943</v>
      </c>
      <c r="M30" s="173">
        <v>7411</v>
      </c>
      <c r="N30" s="173">
        <v>0</v>
      </c>
      <c r="O30" s="173">
        <v>37101</v>
      </c>
      <c r="P30" s="172">
        <v>65</v>
      </c>
      <c r="Q30" s="172">
        <v>22</v>
      </c>
      <c r="R30" s="173">
        <v>1</v>
      </c>
      <c r="S30" s="174">
        <v>0</v>
      </c>
      <c r="T30" s="196" t="s">
        <v>398</v>
      </c>
      <c r="U30" s="172">
        <v>546693</v>
      </c>
      <c r="V30" s="173">
        <v>30271</v>
      </c>
      <c r="W30" s="173">
        <v>576964</v>
      </c>
      <c r="X30" s="174">
        <f t="shared" si="0"/>
        <v>5.997498279566722</v>
      </c>
    </row>
    <row r="31" spans="1:24" s="326" customFormat="1" ht="16.5" customHeight="1">
      <c r="A31" s="196" t="s">
        <v>6</v>
      </c>
      <c r="B31" s="172">
        <v>2164</v>
      </c>
      <c r="C31" s="173">
        <v>225</v>
      </c>
      <c r="D31" s="173">
        <v>2389</v>
      </c>
      <c r="E31" s="173">
        <v>6297865</v>
      </c>
      <c r="F31" s="173">
        <v>2913624</v>
      </c>
      <c r="G31" s="327">
        <v>3384241</v>
      </c>
      <c r="H31" s="174">
        <v>202957</v>
      </c>
      <c r="I31" s="196" t="s">
        <v>6</v>
      </c>
      <c r="J31" s="175">
        <v>5514</v>
      </c>
      <c r="K31" s="173">
        <v>66</v>
      </c>
      <c r="L31" s="173">
        <v>3848</v>
      </c>
      <c r="M31" s="173">
        <v>2015</v>
      </c>
      <c r="N31" s="173">
        <v>0</v>
      </c>
      <c r="O31" s="173">
        <v>11443</v>
      </c>
      <c r="P31" s="172">
        <v>39</v>
      </c>
      <c r="Q31" s="172">
        <v>2</v>
      </c>
      <c r="R31" s="173">
        <v>0</v>
      </c>
      <c r="S31" s="174">
        <v>0</v>
      </c>
      <c r="T31" s="196" t="s">
        <v>6</v>
      </c>
      <c r="U31" s="172">
        <v>183777</v>
      </c>
      <c r="V31" s="173">
        <v>7696</v>
      </c>
      <c r="W31" s="173">
        <v>191473</v>
      </c>
      <c r="X31" s="174">
        <f t="shared" si="0"/>
        <v>5.997120181452798</v>
      </c>
    </row>
    <row r="32" spans="1:24" s="326" customFormat="1" ht="16.5" customHeight="1">
      <c r="A32" s="196" t="s">
        <v>7</v>
      </c>
      <c r="B32" s="172">
        <v>1544</v>
      </c>
      <c r="C32" s="173">
        <v>125</v>
      </c>
      <c r="D32" s="173">
        <v>1669</v>
      </c>
      <c r="E32" s="173">
        <v>4279579</v>
      </c>
      <c r="F32" s="173">
        <v>2083130</v>
      </c>
      <c r="G32" s="327">
        <v>2196449</v>
      </c>
      <c r="H32" s="174">
        <v>131718</v>
      </c>
      <c r="I32" s="196" t="s">
        <v>7</v>
      </c>
      <c r="J32" s="175">
        <v>4301</v>
      </c>
      <c r="K32" s="173">
        <v>9</v>
      </c>
      <c r="L32" s="173">
        <v>1722</v>
      </c>
      <c r="M32" s="173">
        <v>1326</v>
      </c>
      <c r="N32" s="173">
        <v>0</v>
      </c>
      <c r="O32" s="173">
        <v>7358</v>
      </c>
      <c r="P32" s="172">
        <v>16</v>
      </c>
      <c r="Q32" s="172">
        <v>15</v>
      </c>
      <c r="R32" s="173">
        <v>0</v>
      </c>
      <c r="S32" s="174">
        <v>0</v>
      </c>
      <c r="T32" s="196" t="s">
        <v>7</v>
      </c>
      <c r="U32" s="172">
        <v>121765</v>
      </c>
      <c r="V32" s="173">
        <v>2564</v>
      </c>
      <c r="W32" s="173">
        <v>124329</v>
      </c>
      <c r="X32" s="174">
        <f t="shared" si="0"/>
        <v>5.996861297485168</v>
      </c>
    </row>
    <row r="33" spans="1:24" s="326" customFormat="1" ht="16.5" customHeight="1">
      <c r="A33" s="196" t="s">
        <v>8</v>
      </c>
      <c r="B33" s="172">
        <v>3180</v>
      </c>
      <c r="C33" s="173">
        <v>540</v>
      </c>
      <c r="D33" s="173">
        <v>3720</v>
      </c>
      <c r="E33" s="173">
        <v>9872974</v>
      </c>
      <c r="F33" s="173">
        <v>4322112</v>
      </c>
      <c r="G33" s="327">
        <v>5550862</v>
      </c>
      <c r="H33" s="174">
        <v>332899</v>
      </c>
      <c r="I33" s="196" t="s">
        <v>8</v>
      </c>
      <c r="J33" s="175">
        <v>7842</v>
      </c>
      <c r="K33" s="173">
        <v>43</v>
      </c>
      <c r="L33" s="173">
        <v>13548</v>
      </c>
      <c r="M33" s="173">
        <v>3007</v>
      </c>
      <c r="N33" s="173">
        <v>39</v>
      </c>
      <c r="O33" s="173">
        <v>24479</v>
      </c>
      <c r="P33" s="172">
        <v>16</v>
      </c>
      <c r="Q33" s="172">
        <v>0</v>
      </c>
      <c r="R33" s="173">
        <v>0</v>
      </c>
      <c r="S33" s="174">
        <v>0</v>
      </c>
      <c r="T33" s="196" t="s">
        <v>8</v>
      </c>
      <c r="U33" s="172">
        <v>287234</v>
      </c>
      <c r="V33" s="173">
        <v>21170</v>
      </c>
      <c r="W33" s="173">
        <v>308404</v>
      </c>
      <c r="X33" s="174">
        <f t="shared" si="0"/>
        <v>5.997248715604892</v>
      </c>
    </row>
    <row r="34" spans="1:24" s="326" customFormat="1" ht="16.5" customHeight="1">
      <c r="A34" s="196" t="s">
        <v>9</v>
      </c>
      <c r="B34" s="172">
        <v>4053</v>
      </c>
      <c r="C34" s="173">
        <v>691</v>
      </c>
      <c r="D34" s="173">
        <v>4744</v>
      </c>
      <c r="E34" s="173">
        <v>12246350</v>
      </c>
      <c r="F34" s="173">
        <v>5580921</v>
      </c>
      <c r="G34" s="327">
        <v>6665429</v>
      </c>
      <c r="H34" s="174">
        <v>399734</v>
      </c>
      <c r="I34" s="196" t="s">
        <v>9</v>
      </c>
      <c r="J34" s="175">
        <v>10717</v>
      </c>
      <c r="K34" s="173">
        <v>120</v>
      </c>
      <c r="L34" s="173">
        <v>14323</v>
      </c>
      <c r="M34" s="173">
        <v>2833</v>
      </c>
      <c r="N34" s="173">
        <v>0</v>
      </c>
      <c r="O34" s="173">
        <v>27993</v>
      </c>
      <c r="P34" s="172">
        <v>177</v>
      </c>
      <c r="Q34" s="172">
        <v>23</v>
      </c>
      <c r="R34" s="173">
        <v>1</v>
      </c>
      <c r="S34" s="174">
        <v>0</v>
      </c>
      <c r="T34" s="196" t="s">
        <v>9</v>
      </c>
      <c r="U34" s="172">
        <v>348232</v>
      </c>
      <c r="V34" s="173">
        <v>23308</v>
      </c>
      <c r="W34" s="173">
        <v>371540</v>
      </c>
      <c r="X34" s="174">
        <f t="shared" si="0"/>
        <v>5.997123365952889</v>
      </c>
    </row>
    <row r="35" spans="1:24" s="326" customFormat="1" ht="16.5" customHeight="1">
      <c r="A35" s="196" t="s">
        <v>10</v>
      </c>
      <c r="B35" s="172">
        <v>2447</v>
      </c>
      <c r="C35" s="173">
        <v>219</v>
      </c>
      <c r="D35" s="173">
        <v>2666</v>
      </c>
      <c r="E35" s="173">
        <v>6667464</v>
      </c>
      <c r="F35" s="173">
        <v>3091980</v>
      </c>
      <c r="G35" s="327">
        <v>3575484</v>
      </c>
      <c r="H35" s="174">
        <v>214420</v>
      </c>
      <c r="I35" s="196" t="s">
        <v>10</v>
      </c>
      <c r="J35" s="175">
        <v>5921</v>
      </c>
      <c r="K35" s="173">
        <v>31</v>
      </c>
      <c r="L35" s="173">
        <v>3404</v>
      </c>
      <c r="M35" s="173">
        <v>2123</v>
      </c>
      <c r="N35" s="173">
        <v>0</v>
      </c>
      <c r="O35" s="173">
        <v>11479</v>
      </c>
      <c r="P35" s="172">
        <v>101</v>
      </c>
      <c r="Q35" s="172">
        <v>5</v>
      </c>
      <c r="R35" s="173">
        <v>43</v>
      </c>
      <c r="S35" s="174">
        <v>0</v>
      </c>
      <c r="T35" s="196" t="s">
        <v>10</v>
      </c>
      <c r="U35" s="172">
        <v>196918</v>
      </c>
      <c r="V35" s="173">
        <v>5874</v>
      </c>
      <c r="W35" s="173">
        <v>202792</v>
      </c>
      <c r="X35" s="174">
        <f t="shared" si="0"/>
        <v>5.996950342946578</v>
      </c>
    </row>
    <row r="36" spans="1:24" s="326" customFormat="1" ht="16.5" customHeight="1">
      <c r="A36" s="196" t="s">
        <v>11</v>
      </c>
      <c r="B36" s="172">
        <v>948</v>
      </c>
      <c r="C36" s="173">
        <v>98</v>
      </c>
      <c r="D36" s="173">
        <v>1046</v>
      </c>
      <c r="E36" s="173">
        <v>2577005</v>
      </c>
      <c r="F36" s="173">
        <v>1214699</v>
      </c>
      <c r="G36" s="327">
        <v>1362306</v>
      </c>
      <c r="H36" s="174">
        <v>81695</v>
      </c>
      <c r="I36" s="196" t="s">
        <v>11</v>
      </c>
      <c r="J36" s="175">
        <v>2468</v>
      </c>
      <c r="K36" s="173">
        <v>104</v>
      </c>
      <c r="L36" s="173">
        <v>1591</v>
      </c>
      <c r="M36" s="173">
        <v>619</v>
      </c>
      <c r="N36" s="173">
        <v>0</v>
      </c>
      <c r="O36" s="173">
        <v>4782</v>
      </c>
      <c r="P36" s="172">
        <v>4</v>
      </c>
      <c r="Q36" s="172">
        <v>3</v>
      </c>
      <c r="R36" s="173">
        <v>0</v>
      </c>
      <c r="S36" s="174">
        <v>0</v>
      </c>
      <c r="T36" s="196" t="s">
        <v>11</v>
      </c>
      <c r="U36" s="172">
        <v>74173</v>
      </c>
      <c r="V36" s="173">
        <v>2733</v>
      </c>
      <c r="W36" s="173">
        <v>76906</v>
      </c>
      <c r="X36" s="174">
        <f t="shared" si="0"/>
        <v>5.996817161489416</v>
      </c>
    </row>
    <row r="37" spans="1:24" s="326" customFormat="1" ht="16.5" customHeight="1">
      <c r="A37" s="196" t="s">
        <v>12</v>
      </c>
      <c r="B37" s="172">
        <v>651</v>
      </c>
      <c r="C37" s="173">
        <v>67</v>
      </c>
      <c r="D37" s="173">
        <v>718</v>
      </c>
      <c r="E37" s="173">
        <v>1773133</v>
      </c>
      <c r="F37" s="173">
        <v>847579</v>
      </c>
      <c r="G37" s="327">
        <v>925554</v>
      </c>
      <c r="H37" s="174">
        <v>55508</v>
      </c>
      <c r="I37" s="196" t="s">
        <v>12</v>
      </c>
      <c r="J37" s="175">
        <v>1792</v>
      </c>
      <c r="K37" s="173">
        <v>75</v>
      </c>
      <c r="L37" s="173">
        <v>727</v>
      </c>
      <c r="M37" s="173">
        <v>272</v>
      </c>
      <c r="N37" s="173">
        <v>0</v>
      </c>
      <c r="O37" s="173">
        <v>2866</v>
      </c>
      <c r="P37" s="172">
        <v>15</v>
      </c>
      <c r="Q37" s="172">
        <v>0</v>
      </c>
      <c r="R37" s="173">
        <v>0</v>
      </c>
      <c r="S37" s="174">
        <v>0</v>
      </c>
      <c r="T37" s="196" t="s">
        <v>12</v>
      </c>
      <c r="U37" s="172">
        <v>50985</v>
      </c>
      <c r="V37" s="173">
        <v>1642</v>
      </c>
      <c r="W37" s="173">
        <v>52627</v>
      </c>
      <c r="X37" s="174">
        <f t="shared" si="0"/>
        <v>5.997272984612459</v>
      </c>
    </row>
    <row r="38" spans="1:24" s="326" customFormat="1" ht="16.5" customHeight="1">
      <c r="A38" s="196" t="s">
        <v>13</v>
      </c>
      <c r="B38" s="172">
        <v>2549</v>
      </c>
      <c r="C38" s="173">
        <v>185</v>
      </c>
      <c r="D38" s="173">
        <v>2734</v>
      </c>
      <c r="E38" s="173">
        <v>6866412</v>
      </c>
      <c r="F38" s="173">
        <v>3240834</v>
      </c>
      <c r="G38" s="327">
        <v>3625578</v>
      </c>
      <c r="H38" s="174">
        <v>217423</v>
      </c>
      <c r="I38" s="196" t="s">
        <v>13</v>
      </c>
      <c r="J38" s="175">
        <v>6476</v>
      </c>
      <c r="K38" s="173">
        <v>347</v>
      </c>
      <c r="L38" s="173">
        <v>1796</v>
      </c>
      <c r="M38" s="173">
        <v>2207</v>
      </c>
      <c r="N38" s="173">
        <v>0</v>
      </c>
      <c r="O38" s="173">
        <v>10826</v>
      </c>
      <c r="P38" s="172">
        <v>7</v>
      </c>
      <c r="Q38" s="172">
        <v>12</v>
      </c>
      <c r="R38" s="173">
        <v>1</v>
      </c>
      <c r="S38" s="174">
        <v>0</v>
      </c>
      <c r="T38" s="196" t="s">
        <v>13</v>
      </c>
      <c r="U38" s="172">
        <v>202500</v>
      </c>
      <c r="V38" s="173">
        <v>4077</v>
      </c>
      <c r="W38" s="173">
        <v>206577</v>
      </c>
      <c r="X38" s="174">
        <f t="shared" si="0"/>
        <v>5.996919663568126</v>
      </c>
    </row>
    <row r="39" spans="1:24" s="326" customFormat="1" ht="16.5" customHeight="1">
      <c r="A39" s="196" t="s">
        <v>14</v>
      </c>
      <c r="B39" s="172">
        <v>1224</v>
      </c>
      <c r="C39" s="173">
        <v>160</v>
      </c>
      <c r="D39" s="173">
        <v>1384</v>
      </c>
      <c r="E39" s="173">
        <v>3613215</v>
      </c>
      <c r="F39" s="173">
        <v>1676685</v>
      </c>
      <c r="G39" s="327">
        <v>1936530</v>
      </c>
      <c r="H39" s="174">
        <v>116135</v>
      </c>
      <c r="I39" s="196" t="s">
        <v>14</v>
      </c>
      <c r="J39" s="175">
        <v>3426</v>
      </c>
      <c r="K39" s="173">
        <v>102</v>
      </c>
      <c r="L39" s="173">
        <v>2683</v>
      </c>
      <c r="M39" s="173">
        <v>669</v>
      </c>
      <c r="N39" s="173">
        <v>0</v>
      </c>
      <c r="O39" s="173">
        <v>6880</v>
      </c>
      <c r="P39" s="172">
        <v>11</v>
      </c>
      <c r="Q39" s="172">
        <v>15</v>
      </c>
      <c r="R39" s="173">
        <v>0</v>
      </c>
      <c r="S39" s="174">
        <v>0</v>
      </c>
      <c r="T39" s="196" t="s">
        <v>14</v>
      </c>
      <c r="U39" s="172">
        <v>103945</v>
      </c>
      <c r="V39" s="173">
        <v>5284</v>
      </c>
      <c r="W39" s="173">
        <v>109229</v>
      </c>
      <c r="X39" s="174">
        <f>H39/G39*100</f>
        <v>5.997066918663795</v>
      </c>
    </row>
    <row r="40" spans="1:24" s="326" customFormat="1" ht="16.5" customHeight="1">
      <c r="A40" s="196" t="s">
        <v>15</v>
      </c>
      <c r="B40" s="172">
        <v>1741</v>
      </c>
      <c r="C40" s="173">
        <v>0</v>
      </c>
      <c r="D40" s="173">
        <v>1741</v>
      </c>
      <c r="E40" s="173">
        <v>4203836</v>
      </c>
      <c r="F40" s="173">
        <v>2089835</v>
      </c>
      <c r="G40" s="327">
        <v>2114001</v>
      </c>
      <c r="H40" s="174">
        <v>126768</v>
      </c>
      <c r="I40" s="196" t="s">
        <v>15</v>
      </c>
      <c r="J40" s="175">
        <v>4346</v>
      </c>
      <c r="K40" s="173">
        <v>1</v>
      </c>
      <c r="L40" s="173">
        <v>1544</v>
      </c>
      <c r="M40" s="173">
        <v>640</v>
      </c>
      <c r="N40" s="173">
        <v>0</v>
      </c>
      <c r="O40" s="173">
        <v>6531</v>
      </c>
      <c r="P40" s="172">
        <v>60</v>
      </c>
      <c r="Q40" s="172">
        <v>0</v>
      </c>
      <c r="R40" s="173">
        <v>0</v>
      </c>
      <c r="S40" s="174">
        <v>0</v>
      </c>
      <c r="T40" s="196" t="s">
        <v>15</v>
      </c>
      <c r="U40" s="172">
        <v>120177</v>
      </c>
      <c r="V40" s="173">
        <v>0</v>
      </c>
      <c r="W40" s="173">
        <v>120177</v>
      </c>
      <c r="X40" s="174">
        <f>H40/G40*100</f>
        <v>5.99659129773354</v>
      </c>
    </row>
    <row r="41" spans="1:24" s="326" customFormat="1" ht="16.5" customHeight="1">
      <c r="A41" s="197" t="s">
        <v>49</v>
      </c>
      <c r="B41" s="176">
        <v>4651</v>
      </c>
      <c r="C41" s="177">
        <v>398</v>
      </c>
      <c r="D41" s="173">
        <v>5049</v>
      </c>
      <c r="E41" s="177">
        <v>12894861</v>
      </c>
      <c r="F41" s="177">
        <v>6113871</v>
      </c>
      <c r="G41" s="329">
        <v>6780990</v>
      </c>
      <c r="H41" s="178">
        <v>406653</v>
      </c>
      <c r="I41" s="197" t="s">
        <v>49</v>
      </c>
      <c r="J41" s="175">
        <v>12178</v>
      </c>
      <c r="K41" s="173">
        <v>130</v>
      </c>
      <c r="L41" s="173">
        <v>5636</v>
      </c>
      <c r="M41" s="173">
        <v>3057</v>
      </c>
      <c r="N41" s="173">
        <v>0</v>
      </c>
      <c r="O41" s="173">
        <v>21001</v>
      </c>
      <c r="P41" s="176">
        <v>90</v>
      </c>
      <c r="Q41" s="176">
        <v>68</v>
      </c>
      <c r="R41" s="177">
        <v>42</v>
      </c>
      <c r="S41" s="178">
        <v>0</v>
      </c>
      <c r="T41" s="197" t="s">
        <v>49</v>
      </c>
      <c r="U41" s="176">
        <v>376191</v>
      </c>
      <c r="V41" s="177">
        <v>9261</v>
      </c>
      <c r="W41" s="173">
        <v>385452</v>
      </c>
      <c r="X41" s="174">
        <f t="shared" si="0"/>
        <v>5.996956196661549</v>
      </c>
    </row>
    <row r="42" spans="1:24" s="326" customFormat="1" ht="16.5" customHeight="1">
      <c r="A42" s="203" t="s">
        <v>16</v>
      </c>
      <c r="B42" s="176">
        <v>3332</v>
      </c>
      <c r="C42" s="177">
        <v>316</v>
      </c>
      <c r="D42" s="173">
        <v>3648</v>
      </c>
      <c r="E42" s="177">
        <v>9058281</v>
      </c>
      <c r="F42" s="177">
        <v>4304690</v>
      </c>
      <c r="G42" s="329">
        <v>4753591</v>
      </c>
      <c r="H42" s="178">
        <v>285067</v>
      </c>
      <c r="I42" s="203" t="s">
        <v>16</v>
      </c>
      <c r="J42" s="179">
        <v>8545</v>
      </c>
      <c r="K42" s="177">
        <v>129</v>
      </c>
      <c r="L42" s="177">
        <v>4160</v>
      </c>
      <c r="M42" s="177">
        <v>2834</v>
      </c>
      <c r="N42" s="177">
        <v>0</v>
      </c>
      <c r="O42" s="177">
        <v>15668</v>
      </c>
      <c r="P42" s="176">
        <v>69</v>
      </c>
      <c r="Q42" s="176">
        <v>36</v>
      </c>
      <c r="R42" s="177">
        <v>0</v>
      </c>
      <c r="S42" s="178">
        <v>0</v>
      </c>
      <c r="T42" s="203" t="s">
        <v>16</v>
      </c>
      <c r="U42" s="176">
        <v>262330</v>
      </c>
      <c r="V42" s="177">
        <v>6964</v>
      </c>
      <c r="W42" s="173">
        <v>269294</v>
      </c>
      <c r="X42" s="239">
        <f t="shared" si="0"/>
        <v>5.9968768873889235</v>
      </c>
    </row>
    <row r="43" spans="1:24" s="148" customFormat="1" ht="16.5" customHeight="1">
      <c r="A43" s="199" t="s">
        <v>64</v>
      </c>
      <c r="B43" s="28">
        <f>SUM(B24:B42)</f>
        <v>66709</v>
      </c>
      <c r="C43" s="26">
        <f aca="true" t="shared" si="2" ref="C43:W43">SUM(C24:C42)</f>
        <v>7604</v>
      </c>
      <c r="D43" s="26">
        <f t="shared" si="2"/>
        <v>74313</v>
      </c>
      <c r="E43" s="26">
        <f t="shared" si="2"/>
        <v>199040642</v>
      </c>
      <c r="F43" s="26">
        <f t="shared" si="2"/>
        <v>89129256</v>
      </c>
      <c r="G43" s="201">
        <f t="shared" si="2"/>
        <v>109911386</v>
      </c>
      <c r="H43" s="27">
        <f t="shared" si="2"/>
        <v>6591794</v>
      </c>
      <c r="I43" s="199" t="s">
        <v>64</v>
      </c>
      <c r="J43" s="200">
        <f t="shared" si="2"/>
        <v>165095</v>
      </c>
      <c r="K43" s="201">
        <f t="shared" si="2"/>
        <v>2036</v>
      </c>
      <c r="L43" s="201">
        <f t="shared" si="2"/>
        <v>167651</v>
      </c>
      <c r="M43" s="201">
        <f t="shared" si="2"/>
        <v>80315</v>
      </c>
      <c r="N43" s="201">
        <f t="shared" si="2"/>
        <v>40</v>
      </c>
      <c r="O43" s="26">
        <f t="shared" si="2"/>
        <v>415137</v>
      </c>
      <c r="P43" s="28">
        <f t="shared" si="2"/>
        <v>1196</v>
      </c>
      <c r="Q43" s="28">
        <f t="shared" si="2"/>
        <v>399</v>
      </c>
      <c r="R43" s="28">
        <f t="shared" si="2"/>
        <v>251</v>
      </c>
      <c r="S43" s="204">
        <f t="shared" si="2"/>
        <v>0</v>
      </c>
      <c r="T43" s="199" t="s">
        <v>64</v>
      </c>
      <c r="U43" s="28">
        <f t="shared" si="2"/>
        <v>5896463</v>
      </c>
      <c r="V43" s="26">
        <f t="shared" si="2"/>
        <v>278348</v>
      </c>
      <c r="W43" s="26">
        <f t="shared" si="2"/>
        <v>6174811</v>
      </c>
      <c r="X43" s="27">
        <f t="shared" si="0"/>
        <v>5.997371373335243</v>
      </c>
    </row>
    <row r="44" spans="1:24" s="226" customFormat="1" ht="16.5" customHeight="1">
      <c r="A44" s="236" t="s">
        <v>65</v>
      </c>
      <c r="B44" s="85">
        <f aca="true" t="shared" si="3" ref="B44:W44">B43+B23</f>
        <v>409874</v>
      </c>
      <c r="C44" s="85">
        <f t="shared" si="3"/>
        <v>40442</v>
      </c>
      <c r="D44" s="85">
        <f t="shared" si="3"/>
        <v>450316</v>
      </c>
      <c r="E44" s="85">
        <f t="shared" si="3"/>
        <v>1315116476</v>
      </c>
      <c r="F44" s="85">
        <f t="shared" si="3"/>
        <v>543792402</v>
      </c>
      <c r="G44" s="85">
        <f t="shared" si="3"/>
        <v>771324074</v>
      </c>
      <c r="H44" s="84">
        <f t="shared" si="3"/>
        <v>46261108</v>
      </c>
      <c r="I44" s="236" t="s">
        <v>65</v>
      </c>
      <c r="J44" s="110">
        <f t="shared" si="3"/>
        <v>926327</v>
      </c>
      <c r="K44" s="205">
        <f t="shared" si="3"/>
        <v>17856</v>
      </c>
      <c r="L44" s="205">
        <f t="shared" si="3"/>
        <v>1016077</v>
      </c>
      <c r="M44" s="205">
        <f t="shared" si="3"/>
        <v>869097</v>
      </c>
      <c r="N44" s="205">
        <f t="shared" si="3"/>
        <v>138</v>
      </c>
      <c r="O44" s="83">
        <f t="shared" si="3"/>
        <v>2829495</v>
      </c>
      <c r="P44" s="85">
        <f t="shared" si="3"/>
        <v>7455</v>
      </c>
      <c r="Q44" s="85">
        <f t="shared" si="3"/>
        <v>3712</v>
      </c>
      <c r="R44" s="85">
        <f t="shared" si="3"/>
        <v>2662</v>
      </c>
      <c r="S44" s="111">
        <f t="shared" si="3"/>
        <v>4952</v>
      </c>
      <c r="T44" s="236" t="s">
        <v>65</v>
      </c>
      <c r="U44" s="85">
        <f t="shared" si="3"/>
        <v>41795274</v>
      </c>
      <c r="V44" s="85">
        <f t="shared" si="3"/>
        <v>1617558</v>
      </c>
      <c r="W44" s="85">
        <f t="shared" si="3"/>
        <v>43412832</v>
      </c>
      <c r="X44" s="84">
        <f t="shared" si="0"/>
        <v>5.997622732050238</v>
      </c>
    </row>
    <row r="45" spans="1:24" s="333" customFormat="1" ht="16.5" customHeight="1">
      <c r="A45" s="236" t="s">
        <v>52</v>
      </c>
      <c r="B45" s="82">
        <v>410806</v>
      </c>
      <c r="C45" s="83">
        <v>40131</v>
      </c>
      <c r="D45" s="83">
        <v>450937</v>
      </c>
      <c r="E45" s="83">
        <v>1303337578</v>
      </c>
      <c r="F45" s="83">
        <v>544598236</v>
      </c>
      <c r="G45" s="205">
        <v>758739342</v>
      </c>
      <c r="H45" s="84">
        <v>45506141</v>
      </c>
      <c r="I45" s="236" t="s">
        <v>52</v>
      </c>
      <c r="J45" s="105">
        <v>935423</v>
      </c>
      <c r="K45" s="104">
        <v>17158</v>
      </c>
      <c r="L45" s="104">
        <v>938295</v>
      </c>
      <c r="M45" s="104">
        <v>641772</v>
      </c>
      <c r="N45" s="104">
        <v>294</v>
      </c>
      <c r="O45" s="104">
        <v>2532942</v>
      </c>
      <c r="P45" s="85">
        <v>7789</v>
      </c>
      <c r="Q45" s="85">
        <v>3594</v>
      </c>
      <c r="R45" s="85">
        <v>3339</v>
      </c>
      <c r="S45" s="84">
        <v>7097</v>
      </c>
      <c r="T45" s="236" t="s">
        <v>52</v>
      </c>
      <c r="U45" s="85">
        <v>41412957</v>
      </c>
      <c r="V45" s="83">
        <v>1538423</v>
      </c>
      <c r="W45" s="83">
        <v>42951380</v>
      </c>
      <c r="X45" s="332">
        <v>5.99759871157439</v>
      </c>
    </row>
    <row r="46" ht="10.5" customHeight="1" hidden="1"/>
    <row r="47" spans="1:20" ht="10.5" customHeight="1" hidden="1">
      <c r="A47" s="182" t="s">
        <v>500</v>
      </c>
      <c r="I47" s="182" t="s">
        <v>500</v>
      </c>
      <c r="T47" s="182" t="s">
        <v>500</v>
      </c>
    </row>
    <row r="48" spans="1:23" ht="10.5" customHeight="1" hidden="1">
      <c r="A48" s="182" t="s">
        <v>501</v>
      </c>
      <c r="B48" s="570" t="s">
        <v>629</v>
      </c>
      <c r="C48" s="570" t="s">
        <v>631</v>
      </c>
      <c r="D48" s="570" t="s">
        <v>632</v>
      </c>
      <c r="E48" s="570" t="s">
        <v>620</v>
      </c>
      <c r="F48" s="570" t="s">
        <v>633</v>
      </c>
      <c r="G48" s="570" t="s">
        <v>509</v>
      </c>
      <c r="H48" s="570" t="s">
        <v>510</v>
      </c>
      <c r="I48" s="182" t="s">
        <v>501</v>
      </c>
      <c r="J48" s="570" t="s">
        <v>511</v>
      </c>
      <c r="K48" s="570" t="s">
        <v>512</v>
      </c>
      <c r="L48" s="570" t="s">
        <v>513</v>
      </c>
      <c r="M48" s="570" t="s">
        <v>514</v>
      </c>
      <c r="N48" s="570" t="s">
        <v>515</v>
      </c>
      <c r="O48" s="570" t="s">
        <v>516</v>
      </c>
      <c r="P48" s="570" t="s">
        <v>517</v>
      </c>
      <c r="Q48" s="570" t="s">
        <v>518</v>
      </c>
      <c r="R48" s="570" t="s">
        <v>519</v>
      </c>
      <c r="S48" s="570" t="s">
        <v>637</v>
      </c>
      <c r="T48" s="182" t="s">
        <v>501</v>
      </c>
      <c r="U48" s="570" t="s">
        <v>638</v>
      </c>
      <c r="V48" s="570" t="s">
        <v>639</v>
      </c>
      <c r="W48" s="570" t="s">
        <v>640</v>
      </c>
    </row>
    <row r="49" spans="1:20" ht="10.5" customHeight="1" hidden="1">
      <c r="A49" s="182" t="s">
        <v>635</v>
      </c>
      <c r="B49" s="571" t="s">
        <v>636</v>
      </c>
      <c r="I49" s="182" t="s">
        <v>635</v>
      </c>
      <c r="T49" s="182" t="s">
        <v>635</v>
      </c>
    </row>
    <row r="50" ht="10.5" customHeight="1" hidden="1"/>
    <row r="51" ht="10.5" customHeight="1" hidden="1"/>
    <row r="52" spans="1:24" s="333" customFormat="1" ht="16.5" customHeight="1" hidden="1">
      <c r="A52" s="236" t="s">
        <v>52</v>
      </c>
      <c r="B52" s="82">
        <f>B44</f>
        <v>409874</v>
      </c>
      <c r="C52" s="83">
        <f aca="true" t="shared" si="4" ref="C52:H52">C44</f>
        <v>40442</v>
      </c>
      <c r="D52" s="83">
        <f t="shared" si="4"/>
        <v>450316</v>
      </c>
      <c r="E52" s="83">
        <f t="shared" si="4"/>
        <v>1315116476</v>
      </c>
      <c r="F52" s="83">
        <f t="shared" si="4"/>
        <v>543792402</v>
      </c>
      <c r="G52" s="205">
        <f t="shared" si="4"/>
        <v>771324074</v>
      </c>
      <c r="H52" s="84">
        <f t="shared" si="4"/>
        <v>46261108</v>
      </c>
      <c r="I52" s="236" t="s">
        <v>52</v>
      </c>
      <c r="J52" s="82">
        <f>J44</f>
        <v>926327</v>
      </c>
      <c r="K52" s="83">
        <f aca="true" t="shared" si="5" ref="K52:S52">K44</f>
        <v>17856</v>
      </c>
      <c r="L52" s="83">
        <f t="shared" si="5"/>
        <v>1016077</v>
      </c>
      <c r="M52" s="83">
        <f t="shared" si="5"/>
        <v>869097</v>
      </c>
      <c r="N52" s="83">
        <f t="shared" si="5"/>
        <v>138</v>
      </c>
      <c r="O52" s="83">
        <f t="shared" si="5"/>
        <v>2829495</v>
      </c>
      <c r="P52" s="85">
        <f t="shared" si="5"/>
        <v>7455</v>
      </c>
      <c r="Q52" s="85">
        <f t="shared" si="5"/>
        <v>3712</v>
      </c>
      <c r="R52" s="85">
        <f t="shared" si="5"/>
        <v>2662</v>
      </c>
      <c r="S52" s="84">
        <f t="shared" si="5"/>
        <v>4952</v>
      </c>
      <c r="T52" s="236" t="s">
        <v>52</v>
      </c>
      <c r="U52" s="85">
        <f>U44</f>
        <v>41795274</v>
      </c>
      <c r="V52" s="83">
        <f>V44</f>
        <v>1617558</v>
      </c>
      <c r="W52" s="83">
        <f>W44</f>
        <v>43412832</v>
      </c>
      <c r="X52" s="332">
        <f>X44</f>
        <v>5.997622732050238</v>
      </c>
    </row>
    <row r="53" s="148" customFormat="1" ht="10.5" customHeight="1" hidden="1"/>
    <row r="54" s="182" customFormat="1" ht="10.5" customHeight="1" hidden="1">
      <c r="A54" s="569" t="s">
        <v>618</v>
      </c>
    </row>
    <row r="55" ht="10.5" customHeight="1" hidden="1"/>
    <row r="56" ht="10.5" customHeight="1" hidden="1"/>
    <row r="57" ht="10.5" customHeight="1" hidden="1"/>
    <row r="58" ht="10.5" customHeight="1" hidden="1"/>
    <row r="59" ht="10.5" customHeight="1" hidden="1"/>
  </sheetData>
  <sheetProtection/>
  <mergeCells count="24">
    <mergeCell ref="E4:E6"/>
    <mergeCell ref="B4:D4"/>
    <mergeCell ref="G4:G6"/>
    <mergeCell ref="B5:B7"/>
    <mergeCell ref="C5:C7"/>
    <mergeCell ref="D5:D7"/>
    <mergeCell ref="F4:F6"/>
    <mergeCell ref="H4:H6"/>
    <mergeCell ref="P4:P7"/>
    <mergeCell ref="L5:L7"/>
    <mergeCell ref="J5:J7"/>
    <mergeCell ref="M5:M7"/>
    <mergeCell ref="O5:O7"/>
    <mergeCell ref="K5:K7"/>
    <mergeCell ref="X4:X6"/>
    <mergeCell ref="U5:U7"/>
    <mergeCell ref="V5:V7"/>
    <mergeCell ref="W5:W7"/>
    <mergeCell ref="J4:O4"/>
    <mergeCell ref="N5:N7"/>
    <mergeCell ref="U4:W4"/>
    <mergeCell ref="S4:S7"/>
    <mergeCell ref="R4:R7"/>
    <mergeCell ref="Q4:Q7"/>
  </mergeCells>
  <printOptions/>
  <pageMargins left="0.5905511811023623" right="0.5905511811023623" top="0.5905511811023623" bottom="0.3937007874015748" header="0.5118110236220472" footer="0.31496062992125984"/>
  <pageSetup firstPageNumber="44" useFirstPageNumber="1" horizontalDpi="600" verticalDpi="600" orientation="portrait" paperSize="9" scale="92" r:id="rId2"/>
  <headerFooter alignWithMargins="0">
    <oddFooter>&amp;C&amp;P</oddFooter>
  </headerFooter>
  <colBreaks count="2" manualBreakCount="2">
    <brk id="8" max="44" man="1"/>
    <brk id="19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X54"/>
  <sheetViews>
    <sheetView view="pageBreakPreview" zoomScale="85" zoomScaleSheetLayoutView="85" workbookViewId="0" topLeftCell="A1">
      <pane ySplit="8" topLeftCell="A9" activePane="bottomLeft" state="frozen"/>
      <selection pane="topLeft" activeCell="A35" sqref="A35"/>
      <selection pane="bottomLeft" activeCell="A1" sqref="A1"/>
    </sheetView>
  </sheetViews>
  <sheetFormatPr defaultColWidth="9.00390625" defaultRowHeight="10.5" customHeight="1"/>
  <cols>
    <col min="1" max="1" width="10.25390625" style="182" customWidth="1"/>
    <col min="2" max="8" width="12.625" style="206" customWidth="1"/>
    <col min="9" max="9" width="10.25390625" style="182" customWidth="1"/>
    <col min="10" max="19" width="8.75390625" style="206" customWidth="1"/>
    <col min="20" max="20" width="10.25390625" style="182" customWidth="1"/>
    <col min="21" max="23" width="12.625" style="206" customWidth="1"/>
    <col min="24" max="24" width="12.625" style="182" customWidth="1"/>
    <col min="25" max="16384" width="9.00390625" style="206" customWidth="1"/>
  </cols>
  <sheetData>
    <row r="1" spans="1:20" s="537" customFormat="1" ht="15" customHeight="1">
      <c r="A1" s="537" t="str">
        <f>'4表（給与）'!A1</f>
        <v>第４表　課税標準額段階別令和４年度分所得割額等の状況</v>
      </c>
      <c r="I1" s="537" t="str">
        <f>A1</f>
        <v>第４表　課税標準額段階別令和４年度分所得割額等の状況</v>
      </c>
      <c r="T1" s="537" t="str">
        <f>A1</f>
        <v>第４表　課税標準額段階別令和４年度分所得割額等の状況</v>
      </c>
    </row>
    <row r="2" s="182" customFormat="1" ht="10.5" customHeight="1"/>
    <row r="3" spans="1:24" s="148" customFormat="1" ht="15" customHeight="1">
      <c r="A3" s="148" t="s">
        <v>574</v>
      </c>
      <c r="H3" s="183"/>
      <c r="I3" s="148" t="s">
        <v>575</v>
      </c>
      <c r="K3" s="183"/>
      <c r="L3" s="183"/>
      <c r="M3" s="183"/>
      <c r="N3" s="183"/>
      <c r="T3" s="148" t="s">
        <v>575</v>
      </c>
      <c r="V3" s="183"/>
      <c r="X3" s="544" t="s">
        <v>352</v>
      </c>
    </row>
    <row r="4" spans="1:24" s="148" customFormat="1" ht="15" customHeight="1">
      <c r="A4" s="184" t="s">
        <v>95</v>
      </c>
      <c r="B4" s="711" t="s">
        <v>353</v>
      </c>
      <c r="C4" s="697"/>
      <c r="D4" s="697"/>
      <c r="E4" s="750" t="s">
        <v>354</v>
      </c>
      <c r="F4" s="750" t="s">
        <v>355</v>
      </c>
      <c r="G4" s="750" t="s">
        <v>356</v>
      </c>
      <c r="H4" s="745" t="s">
        <v>357</v>
      </c>
      <c r="I4" s="184" t="s">
        <v>95</v>
      </c>
      <c r="J4" s="746" t="s">
        <v>358</v>
      </c>
      <c r="K4" s="703"/>
      <c r="L4" s="703"/>
      <c r="M4" s="703"/>
      <c r="N4" s="703"/>
      <c r="O4" s="703"/>
      <c r="P4" s="747" t="s">
        <v>463</v>
      </c>
      <c r="Q4" s="707" t="s">
        <v>359</v>
      </c>
      <c r="R4" s="707" t="s">
        <v>417</v>
      </c>
      <c r="S4" s="745" t="s">
        <v>360</v>
      </c>
      <c r="T4" s="184" t="s">
        <v>95</v>
      </c>
      <c r="U4" s="711" t="s">
        <v>361</v>
      </c>
      <c r="V4" s="697"/>
      <c r="W4" s="697"/>
      <c r="X4" s="745" t="s">
        <v>362</v>
      </c>
    </row>
    <row r="5" spans="1:24" s="148" customFormat="1" ht="15" customHeight="1">
      <c r="A5" s="185"/>
      <c r="B5" s="751" t="s">
        <v>78</v>
      </c>
      <c r="C5" s="740" t="s">
        <v>79</v>
      </c>
      <c r="D5" s="734" t="s">
        <v>142</v>
      </c>
      <c r="E5" s="735"/>
      <c r="F5" s="735"/>
      <c r="G5" s="735"/>
      <c r="H5" s="737"/>
      <c r="I5" s="185"/>
      <c r="J5" s="748" t="s">
        <v>363</v>
      </c>
      <c r="K5" s="734" t="s">
        <v>364</v>
      </c>
      <c r="L5" s="740" t="s">
        <v>365</v>
      </c>
      <c r="M5" s="740" t="s">
        <v>366</v>
      </c>
      <c r="N5" s="740" t="s">
        <v>367</v>
      </c>
      <c r="O5" s="734" t="s">
        <v>142</v>
      </c>
      <c r="P5" s="744"/>
      <c r="Q5" s="708"/>
      <c r="R5" s="708"/>
      <c r="S5" s="737"/>
      <c r="T5" s="185"/>
      <c r="U5" s="693" t="s">
        <v>368</v>
      </c>
      <c r="V5" s="740" t="s">
        <v>369</v>
      </c>
      <c r="W5" s="734" t="s">
        <v>142</v>
      </c>
      <c r="X5" s="737"/>
    </row>
    <row r="6" spans="1:24" s="148" customFormat="1" ht="15" customHeight="1">
      <c r="A6" s="185"/>
      <c r="B6" s="733"/>
      <c r="C6" s="735"/>
      <c r="D6" s="735"/>
      <c r="E6" s="735"/>
      <c r="F6" s="735"/>
      <c r="G6" s="735"/>
      <c r="H6" s="737"/>
      <c r="I6" s="185"/>
      <c r="J6" s="749"/>
      <c r="K6" s="735"/>
      <c r="L6" s="708"/>
      <c r="M6" s="708"/>
      <c r="N6" s="708"/>
      <c r="O6" s="735"/>
      <c r="P6" s="744"/>
      <c r="Q6" s="708"/>
      <c r="R6" s="708"/>
      <c r="S6" s="737"/>
      <c r="T6" s="185"/>
      <c r="U6" s="744"/>
      <c r="V6" s="735"/>
      <c r="W6" s="735"/>
      <c r="X6" s="737"/>
    </row>
    <row r="7" spans="1:24" s="148" customFormat="1" ht="17.25" customHeight="1">
      <c r="A7" s="185"/>
      <c r="B7" s="733"/>
      <c r="C7" s="735"/>
      <c r="D7" s="735"/>
      <c r="E7" s="187"/>
      <c r="F7" s="187"/>
      <c r="G7" s="188" t="s">
        <v>370</v>
      </c>
      <c r="H7" s="189" t="s">
        <v>371</v>
      </c>
      <c r="I7" s="185"/>
      <c r="J7" s="749"/>
      <c r="K7" s="735"/>
      <c r="L7" s="708"/>
      <c r="M7" s="708"/>
      <c r="N7" s="708"/>
      <c r="O7" s="735"/>
      <c r="P7" s="744"/>
      <c r="Q7" s="708"/>
      <c r="R7" s="708"/>
      <c r="S7" s="737"/>
      <c r="T7" s="185"/>
      <c r="U7" s="744"/>
      <c r="V7" s="735"/>
      <c r="W7" s="735"/>
      <c r="X7" s="186" t="s">
        <v>372</v>
      </c>
    </row>
    <row r="8" spans="1:24" s="148" customFormat="1" ht="15" customHeight="1">
      <c r="A8" s="185" t="s">
        <v>108</v>
      </c>
      <c r="B8" s="191" t="s">
        <v>143</v>
      </c>
      <c r="C8" s="188" t="s">
        <v>143</v>
      </c>
      <c r="D8" s="188"/>
      <c r="E8" s="188" t="s">
        <v>117</v>
      </c>
      <c r="F8" s="188" t="s">
        <v>117</v>
      </c>
      <c r="G8" s="188" t="s">
        <v>117</v>
      </c>
      <c r="H8" s="189" t="s">
        <v>117</v>
      </c>
      <c r="I8" s="185" t="s">
        <v>108</v>
      </c>
      <c r="J8" s="191" t="s">
        <v>117</v>
      </c>
      <c r="K8" s="188" t="s">
        <v>117</v>
      </c>
      <c r="L8" s="188" t="s">
        <v>117</v>
      </c>
      <c r="M8" s="188" t="s">
        <v>117</v>
      </c>
      <c r="N8" s="188" t="s">
        <v>117</v>
      </c>
      <c r="O8" s="188" t="s">
        <v>117</v>
      </c>
      <c r="P8" s="190" t="s">
        <v>117</v>
      </c>
      <c r="Q8" s="190" t="s">
        <v>117</v>
      </c>
      <c r="R8" s="188" t="s">
        <v>117</v>
      </c>
      <c r="S8" s="189" t="s">
        <v>117</v>
      </c>
      <c r="T8" s="185" t="s">
        <v>108</v>
      </c>
      <c r="U8" s="190" t="s">
        <v>117</v>
      </c>
      <c r="V8" s="188" t="s">
        <v>117</v>
      </c>
      <c r="W8" s="188"/>
      <c r="X8" s="189" t="s">
        <v>373</v>
      </c>
    </row>
    <row r="9" spans="1:24" s="326" customFormat="1" ht="16.5" customHeight="1">
      <c r="A9" s="193" t="s">
        <v>53</v>
      </c>
      <c r="B9" s="194">
        <v>3516</v>
      </c>
      <c r="C9" s="181">
        <v>332</v>
      </c>
      <c r="D9" s="181">
        <v>3848</v>
      </c>
      <c r="E9" s="181">
        <v>17994724</v>
      </c>
      <c r="F9" s="181">
        <v>4950961</v>
      </c>
      <c r="G9" s="324">
        <v>13043763</v>
      </c>
      <c r="H9" s="195">
        <v>782463</v>
      </c>
      <c r="I9" s="193" t="s">
        <v>53</v>
      </c>
      <c r="J9" s="180">
        <v>7597</v>
      </c>
      <c r="K9" s="181">
        <v>96</v>
      </c>
      <c r="L9" s="181">
        <v>4015</v>
      </c>
      <c r="M9" s="181">
        <v>28755</v>
      </c>
      <c r="N9" s="181">
        <v>16</v>
      </c>
      <c r="O9" s="181">
        <v>40479</v>
      </c>
      <c r="P9" s="194">
        <v>48</v>
      </c>
      <c r="Q9" s="194">
        <v>152</v>
      </c>
      <c r="R9" s="181">
        <v>5</v>
      </c>
      <c r="S9" s="325">
        <v>0</v>
      </c>
      <c r="T9" s="193" t="s">
        <v>53</v>
      </c>
      <c r="U9" s="194">
        <v>734320</v>
      </c>
      <c r="V9" s="181">
        <v>7459</v>
      </c>
      <c r="W9" s="181">
        <v>741779</v>
      </c>
      <c r="X9" s="195">
        <f aca="true" t="shared" si="0" ref="X9:X44">H9/G9*100</f>
        <v>5.998752047242808</v>
      </c>
    </row>
    <row r="10" spans="1:24" s="326" customFormat="1" ht="16.5" customHeight="1">
      <c r="A10" s="196" t="s">
        <v>54</v>
      </c>
      <c r="B10" s="172">
        <v>685</v>
      </c>
      <c r="C10" s="173">
        <v>87</v>
      </c>
      <c r="D10" s="173">
        <v>772</v>
      </c>
      <c r="E10" s="173">
        <v>3048627</v>
      </c>
      <c r="F10" s="173">
        <v>1006399</v>
      </c>
      <c r="G10" s="327">
        <v>2042228</v>
      </c>
      <c r="H10" s="174">
        <v>122501</v>
      </c>
      <c r="I10" s="196" t="s">
        <v>54</v>
      </c>
      <c r="J10" s="175">
        <v>1712</v>
      </c>
      <c r="K10" s="173">
        <v>13</v>
      </c>
      <c r="L10" s="173">
        <v>1188</v>
      </c>
      <c r="M10" s="173">
        <v>3473</v>
      </c>
      <c r="N10" s="173">
        <v>0</v>
      </c>
      <c r="O10" s="173">
        <v>6386</v>
      </c>
      <c r="P10" s="172">
        <v>89</v>
      </c>
      <c r="Q10" s="172">
        <v>3</v>
      </c>
      <c r="R10" s="173">
        <v>2</v>
      </c>
      <c r="S10" s="328">
        <v>0</v>
      </c>
      <c r="T10" s="196" t="s">
        <v>54</v>
      </c>
      <c r="U10" s="172">
        <v>113620</v>
      </c>
      <c r="V10" s="173">
        <v>2401</v>
      </c>
      <c r="W10" s="173">
        <v>116021</v>
      </c>
      <c r="X10" s="174">
        <f t="shared" si="0"/>
        <v>5.998399786899406</v>
      </c>
    </row>
    <row r="11" spans="1:24" s="326" customFormat="1" ht="16.5" customHeight="1">
      <c r="A11" s="196" t="s">
        <v>55</v>
      </c>
      <c r="B11" s="172">
        <v>519</v>
      </c>
      <c r="C11" s="173">
        <v>68</v>
      </c>
      <c r="D11" s="173">
        <v>587</v>
      </c>
      <c r="E11" s="173">
        <v>2402295</v>
      </c>
      <c r="F11" s="173">
        <v>769991</v>
      </c>
      <c r="G11" s="327">
        <v>1632304</v>
      </c>
      <c r="H11" s="174">
        <v>97912</v>
      </c>
      <c r="I11" s="196" t="s">
        <v>55</v>
      </c>
      <c r="J11" s="175">
        <v>1501</v>
      </c>
      <c r="K11" s="173">
        <v>5</v>
      </c>
      <c r="L11" s="173">
        <v>594</v>
      </c>
      <c r="M11" s="173">
        <v>1897</v>
      </c>
      <c r="N11" s="173">
        <v>0</v>
      </c>
      <c r="O11" s="173">
        <v>3997</v>
      </c>
      <c r="P11" s="172">
        <v>0</v>
      </c>
      <c r="Q11" s="172">
        <v>2</v>
      </c>
      <c r="R11" s="173">
        <v>1</v>
      </c>
      <c r="S11" s="328">
        <v>0</v>
      </c>
      <c r="T11" s="196" t="s">
        <v>55</v>
      </c>
      <c r="U11" s="172">
        <v>92627</v>
      </c>
      <c r="V11" s="173">
        <v>1285</v>
      </c>
      <c r="W11" s="173">
        <v>93912</v>
      </c>
      <c r="X11" s="174">
        <f t="shared" si="0"/>
        <v>5.998392456307158</v>
      </c>
    </row>
    <row r="12" spans="1:24" s="326" customFormat="1" ht="16.5" customHeight="1">
      <c r="A12" s="196" t="s">
        <v>56</v>
      </c>
      <c r="B12" s="172">
        <v>1021</v>
      </c>
      <c r="C12" s="173">
        <v>118</v>
      </c>
      <c r="D12" s="173">
        <v>1139</v>
      </c>
      <c r="E12" s="173">
        <v>3800736</v>
      </c>
      <c r="F12" s="173">
        <v>1313017</v>
      </c>
      <c r="G12" s="327">
        <v>2487719</v>
      </c>
      <c r="H12" s="174">
        <v>149218</v>
      </c>
      <c r="I12" s="196" t="s">
        <v>56</v>
      </c>
      <c r="J12" s="175">
        <v>2464</v>
      </c>
      <c r="K12" s="173">
        <v>20</v>
      </c>
      <c r="L12" s="173">
        <v>875</v>
      </c>
      <c r="M12" s="173">
        <v>3455</v>
      </c>
      <c r="N12" s="173">
        <v>0</v>
      </c>
      <c r="O12" s="173">
        <v>6814</v>
      </c>
      <c r="P12" s="172">
        <v>42</v>
      </c>
      <c r="Q12" s="172">
        <v>4</v>
      </c>
      <c r="R12" s="173">
        <v>27</v>
      </c>
      <c r="S12" s="328">
        <v>13</v>
      </c>
      <c r="T12" s="196" t="s">
        <v>56</v>
      </c>
      <c r="U12" s="172">
        <v>140245</v>
      </c>
      <c r="V12" s="173">
        <v>2073</v>
      </c>
      <c r="W12" s="173">
        <v>142318</v>
      </c>
      <c r="X12" s="174">
        <f t="shared" si="0"/>
        <v>5.99818548638331</v>
      </c>
    </row>
    <row r="13" spans="1:24" s="326" customFormat="1" ht="16.5" customHeight="1">
      <c r="A13" s="196" t="s">
        <v>57</v>
      </c>
      <c r="B13" s="172">
        <v>977</v>
      </c>
      <c r="C13" s="173">
        <v>110</v>
      </c>
      <c r="D13" s="173">
        <v>1087</v>
      </c>
      <c r="E13" s="173">
        <v>4672858</v>
      </c>
      <c r="F13" s="173">
        <v>1349088</v>
      </c>
      <c r="G13" s="327">
        <v>3323770</v>
      </c>
      <c r="H13" s="174">
        <v>199383</v>
      </c>
      <c r="I13" s="196" t="s">
        <v>57</v>
      </c>
      <c r="J13" s="175">
        <v>2130</v>
      </c>
      <c r="K13" s="173">
        <v>6</v>
      </c>
      <c r="L13" s="173">
        <v>1283</v>
      </c>
      <c r="M13" s="173">
        <v>7084</v>
      </c>
      <c r="N13" s="173">
        <v>0</v>
      </c>
      <c r="O13" s="173">
        <v>10503</v>
      </c>
      <c r="P13" s="172">
        <v>0</v>
      </c>
      <c r="Q13" s="172">
        <v>7</v>
      </c>
      <c r="R13" s="173">
        <v>0</v>
      </c>
      <c r="S13" s="328">
        <v>0</v>
      </c>
      <c r="T13" s="196" t="s">
        <v>57</v>
      </c>
      <c r="U13" s="172">
        <v>186149</v>
      </c>
      <c r="V13" s="173">
        <v>2724</v>
      </c>
      <c r="W13" s="173">
        <v>188873</v>
      </c>
      <c r="X13" s="174">
        <f t="shared" si="0"/>
        <v>5.9987002710777215</v>
      </c>
    </row>
    <row r="14" spans="1:24" s="326" customFormat="1" ht="16.5" customHeight="1">
      <c r="A14" s="196" t="s">
        <v>58</v>
      </c>
      <c r="B14" s="172">
        <v>515</v>
      </c>
      <c r="C14" s="173">
        <v>35</v>
      </c>
      <c r="D14" s="173">
        <v>550</v>
      </c>
      <c r="E14" s="173">
        <v>2257030</v>
      </c>
      <c r="F14" s="173">
        <v>713689</v>
      </c>
      <c r="G14" s="327">
        <v>1543341</v>
      </c>
      <c r="H14" s="174">
        <v>92577</v>
      </c>
      <c r="I14" s="196" t="s">
        <v>58</v>
      </c>
      <c r="J14" s="175">
        <v>1300</v>
      </c>
      <c r="K14" s="173">
        <v>6</v>
      </c>
      <c r="L14" s="173">
        <v>372</v>
      </c>
      <c r="M14" s="173">
        <v>2314</v>
      </c>
      <c r="N14" s="173">
        <v>0</v>
      </c>
      <c r="O14" s="173">
        <v>3992</v>
      </c>
      <c r="P14" s="172">
        <v>0</v>
      </c>
      <c r="Q14" s="172">
        <v>0</v>
      </c>
      <c r="R14" s="173">
        <v>0</v>
      </c>
      <c r="S14" s="328">
        <v>0</v>
      </c>
      <c r="T14" s="196" t="s">
        <v>58</v>
      </c>
      <c r="U14" s="172">
        <v>87831</v>
      </c>
      <c r="V14" s="173">
        <v>754</v>
      </c>
      <c r="W14" s="173">
        <v>88585</v>
      </c>
      <c r="X14" s="174">
        <f t="shared" si="0"/>
        <v>5.998479921158059</v>
      </c>
    </row>
    <row r="15" spans="1:24" s="326" customFormat="1" ht="16.5" customHeight="1">
      <c r="A15" s="196" t="s">
        <v>59</v>
      </c>
      <c r="B15" s="172">
        <v>294</v>
      </c>
      <c r="C15" s="173">
        <v>36</v>
      </c>
      <c r="D15" s="173">
        <v>330</v>
      </c>
      <c r="E15" s="173">
        <v>1380132</v>
      </c>
      <c r="F15" s="173">
        <v>425441</v>
      </c>
      <c r="G15" s="327">
        <v>954691</v>
      </c>
      <c r="H15" s="174">
        <v>57267</v>
      </c>
      <c r="I15" s="196" t="s">
        <v>59</v>
      </c>
      <c r="J15" s="175">
        <v>747</v>
      </c>
      <c r="K15" s="173">
        <v>4</v>
      </c>
      <c r="L15" s="173">
        <v>356</v>
      </c>
      <c r="M15" s="173">
        <v>682</v>
      </c>
      <c r="N15" s="173">
        <v>0</v>
      </c>
      <c r="O15" s="173">
        <v>1789</v>
      </c>
      <c r="P15" s="172">
        <v>0</v>
      </c>
      <c r="Q15" s="172">
        <v>6</v>
      </c>
      <c r="R15" s="173">
        <v>0</v>
      </c>
      <c r="S15" s="328">
        <v>0</v>
      </c>
      <c r="T15" s="196" t="s">
        <v>59</v>
      </c>
      <c r="U15" s="172">
        <v>54753</v>
      </c>
      <c r="V15" s="173">
        <v>719</v>
      </c>
      <c r="W15" s="173">
        <v>55472</v>
      </c>
      <c r="X15" s="174">
        <f t="shared" si="0"/>
        <v>5.998485373801576</v>
      </c>
    </row>
    <row r="16" spans="1:24" s="326" customFormat="1" ht="16.5" customHeight="1">
      <c r="A16" s="196" t="s">
        <v>60</v>
      </c>
      <c r="B16" s="172">
        <v>1125</v>
      </c>
      <c r="C16" s="173">
        <v>144</v>
      </c>
      <c r="D16" s="173">
        <v>1269</v>
      </c>
      <c r="E16" s="173">
        <v>4831790</v>
      </c>
      <c r="F16" s="173">
        <v>1615058</v>
      </c>
      <c r="G16" s="327">
        <v>3216732</v>
      </c>
      <c r="H16" s="174">
        <v>192951</v>
      </c>
      <c r="I16" s="196" t="s">
        <v>60</v>
      </c>
      <c r="J16" s="175">
        <v>2994</v>
      </c>
      <c r="K16" s="173">
        <v>6</v>
      </c>
      <c r="L16" s="173">
        <v>945</v>
      </c>
      <c r="M16" s="173">
        <v>5800</v>
      </c>
      <c r="N16" s="173">
        <v>91</v>
      </c>
      <c r="O16" s="173">
        <v>9836</v>
      </c>
      <c r="P16" s="172">
        <v>33</v>
      </c>
      <c r="Q16" s="172">
        <v>62</v>
      </c>
      <c r="R16" s="173">
        <v>8</v>
      </c>
      <c r="S16" s="328">
        <v>0</v>
      </c>
      <c r="T16" s="196" t="s">
        <v>60</v>
      </c>
      <c r="U16" s="172">
        <v>180691</v>
      </c>
      <c r="V16" s="173">
        <v>2321</v>
      </c>
      <c r="W16" s="173">
        <v>183012</v>
      </c>
      <c r="X16" s="174">
        <f t="shared" si="0"/>
        <v>5.998354852067253</v>
      </c>
    </row>
    <row r="17" spans="1:24" s="326" customFormat="1" ht="16.5" customHeight="1">
      <c r="A17" s="196" t="s">
        <v>61</v>
      </c>
      <c r="B17" s="172">
        <v>235</v>
      </c>
      <c r="C17" s="173">
        <v>41</v>
      </c>
      <c r="D17" s="173">
        <v>276</v>
      </c>
      <c r="E17" s="173">
        <v>1136531</v>
      </c>
      <c r="F17" s="173">
        <v>374609</v>
      </c>
      <c r="G17" s="327">
        <v>761922</v>
      </c>
      <c r="H17" s="174">
        <v>45703</v>
      </c>
      <c r="I17" s="196" t="s">
        <v>61</v>
      </c>
      <c r="J17" s="175">
        <v>709</v>
      </c>
      <c r="K17" s="173">
        <v>1</v>
      </c>
      <c r="L17" s="173">
        <v>564</v>
      </c>
      <c r="M17" s="173">
        <v>290</v>
      </c>
      <c r="N17" s="173">
        <v>0</v>
      </c>
      <c r="O17" s="173">
        <v>1564</v>
      </c>
      <c r="P17" s="172">
        <v>13</v>
      </c>
      <c r="Q17" s="172">
        <v>0</v>
      </c>
      <c r="R17" s="173">
        <v>0</v>
      </c>
      <c r="S17" s="328">
        <v>0</v>
      </c>
      <c r="T17" s="196" t="s">
        <v>61</v>
      </c>
      <c r="U17" s="172">
        <v>43047</v>
      </c>
      <c r="V17" s="173">
        <v>1079</v>
      </c>
      <c r="W17" s="173">
        <v>44126</v>
      </c>
      <c r="X17" s="174">
        <f t="shared" si="0"/>
        <v>5.998383036583797</v>
      </c>
    </row>
    <row r="18" spans="1:24" s="326" customFormat="1" ht="16.5" customHeight="1">
      <c r="A18" s="196" t="s">
        <v>62</v>
      </c>
      <c r="B18" s="172">
        <v>380</v>
      </c>
      <c r="C18" s="173">
        <v>69</v>
      </c>
      <c r="D18" s="173">
        <v>449</v>
      </c>
      <c r="E18" s="173">
        <v>1311291</v>
      </c>
      <c r="F18" s="173">
        <v>522462</v>
      </c>
      <c r="G18" s="327">
        <v>788829</v>
      </c>
      <c r="H18" s="174">
        <v>47311</v>
      </c>
      <c r="I18" s="196" t="s">
        <v>62</v>
      </c>
      <c r="J18" s="175">
        <v>1001</v>
      </c>
      <c r="K18" s="173">
        <v>11</v>
      </c>
      <c r="L18" s="173">
        <v>947</v>
      </c>
      <c r="M18" s="173">
        <v>551</v>
      </c>
      <c r="N18" s="173">
        <v>0</v>
      </c>
      <c r="O18" s="173">
        <v>2510</v>
      </c>
      <c r="P18" s="172">
        <v>10</v>
      </c>
      <c r="Q18" s="172">
        <v>39</v>
      </c>
      <c r="R18" s="173">
        <v>0</v>
      </c>
      <c r="S18" s="328">
        <v>0</v>
      </c>
      <c r="T18" s="196" t="s">
        <v>62</v>
      </c>
      <c r="U18" s="172">
        <v>43427</v>
      </c>
      <c r="V18" s="173">
        <v>1325</v>
      </c>
      <c r="W18" s="173">
        <v>44752</v>
      </c>
      <c r="X18" s="174">
        <f t="shared" si="0"/>
        <v>5.997624326691843</v>
      </c>
    </row>
    <row r="19" spans="1:24" s="326" customFormat="1" ht="16.5" customHeight="1">
      <c r="A19" s="197" t="s">
        <v>63</v>
      </c>
      <c r="B19" s="176">
        <v>289</v>
      </c>
      <c r="C19" s="177">
        <v>31</v>
      </c>
      <c r="D19" s="173">
        <v>320</v>
      </c>
      <c r="E19" s="177">
        <v>1452888</v>
      </c>
      <c r="F19" s="177">
        <v>431821</v>
      </c>
      <c r="G19" s="329">
        <v>1021067</v>
      </c>
      <c r="H19" s="178">
        <v>61250</v>
      </c>
      <c r="I19" s="197" t="s">
        <v>63</v>
      </c>
      <c r="J19" s="175">
        <v>718</v>
      </c>
      <c r="K19" s="173">
        <v>9</v>
      </c>
      <c r="L19" s="173">
        <v>315</v>
      </c>
      <c r="M19" s="173">
        <v>2922</v>
      </c>
      <c r="N19" s="173">
        <v>0</v>
      </c>
      <c r="O19" s="173">
        <v>3964</v>
      </c>
      <c r="P19" s="176">
        <v>0</v>
      </c>
      <c r="Q19" s="176">
        <v>15</v>
      </c>
      <c r="R19" s="177">
        <v>0</v>
      </c>
      <c r="S19" s="328">
        <v>0</v>
      </c>
      <c r="T19" s="197" t="s">
        <v>63</v>
      </c>
      <c r="U19" s="176">
        <v>56854</v>
      </c>
      <c r="V19" s="177">
        <v>417</v>
      </c>
      <c r="W19" s="173">
        <v>57271</v>
      </c>
      <c r="X19" s="178">
        <f t="shared" si="0"/>
        <v>5.998626926538611</v>
      </c>
    </row>
    <row r="20" spans="1:24" s="326" customFormat="1" ht="16.5" customHeight="1">
      <c r="A20" s="196" t="s">
        <v>374</v>
      </c>
      <c r="B20" s="172">
        <v>273</v>
      </c>
      <c r="C20" s="173">
        <v>28</v>
      </c>
      <c r="D20" s="173">
        <v>301</v>
      </c>
      <c r="E20" s="173">
        <v>971102</v>
      </c>
      <c r="F20" s="173">
        <v>395928</v>
      </c>
      <c r="G20" s="327">
        <v>575174</v>
      </c>
      <c r="H20" s="174">
        <v>34498</v>
      </c>
      <c r="I20" s="196" t="s">
        <v>374</v>
      </c>
      <c r="J20" s="175">
        <v>774</v>
      </c>
      <c r="K20" s="173">
        <v>24</v>
      </c>
      <c r="L20" s="173">
        <v>174</v>
      </c>
      <c r="M20" s="173">
        <v>504</v>
      </c>
      <c r="N20" s="173">
        <v>0</v>
      </c>
      <c r="O20" s="173">
        <v>1476</v>
      </c>
      <c r="P20" s="172">
        <v>0</v>
      </c>
      <c r="Q20" s="172">
        <v>42</v>
      </c>
      <c r="R20" s="173">
        <v>0</v>
      </c>
      <c r="S20" s="328">
        <v>0</v>
      </c>
      <c r="T20" s="196" t="s">
        <v>374</v>
      </c>
      <c r="U20" s="172">
        <v>32440</v>
      </c>
      <c r="V20" s="173">
        <v>540</v>
      </c>
      <c r="W20" s="173">
        <v>32980</v>
      </c>
      <c r="X20" s="178">
        <f t="shared" si="0"/>
        <v>5.997837176228411</v>
      </c>
    </row>
    <row r="21" spans="1:24" s="326" customFormat="1" ht="16.5" customHeight="1">
      <c r="A21" s="197" t="s">
        <v>375</v>
      </c>
      <c r="B21" s="176">
        <v>1422</v>
      </c>
      <c r="C21" s="177">
        <v>166</v>
      </c>
      <c r="D21" s="177">
        <v>1588</v>
      </c>
      <c r="E21" s="177">
        <v>5961958</v>
      </c>
      <c r="F21" s="177">
        <v>1963897</v>
      </c>
      <c r="G21" s="329">
        <v>3998061</v>
      </c>
      <c r="H21" s="178">
        <v>239817</v>
      </c>
      <c r="I21" s="197" t="s">
        <v>375</v>
      </c>
      <c r="J21" s="179">
        <v>3488</v>
      </c>
      <c r="K21" s="177">
        <v>62</v>
      </c>
      <c r="L21" s="177">
        <v>1240</v>
      </c>
      <c r="M21" s="177">
        <v>5888</v>
      </c>
      <c r="N21" s="177">
        <v>0</v>
      </c>
      <c r="O21" s="177">
        <v>10678</v>
      </c>
      <c r="P21" s="176">
        <v>44</v>
      </c>
      <c r="Q21" s="176">
        <v>87</v>
      </c>
      <c r="R21" s="177">
        <v>0</v>
      </c>
      <c r="S21" s="330">
        <v>0</v>
      </c>
      <c r="T21" s="197" t="s">
        <v>375</v>
      </c>
      <c r="U21" s="176">
        <v>226077</v>
      </c>
      <c r="V21" s="177">
        <v>2931</v>
      </c>
      <c r="W21" s="177">
        <v>229008</v>
      </c>
      <c r="X21" s="178">
        <f t="shared" si="0"/>
        <v>5.998332691772337</v>
      </c>
    </row>
    <row r="22" spans="1:24" s="326" customFormat="1" ht="16.5" customHeight="1">
      <c r="A22" s="198" t="s">
        <v>376</v>
      </c>
      <c r="B22" s="172">
        <v>838</v>
      </c>
      <c r="C22" s="173">
        <v>95</v>
      </c>
      <c r="D22" s="173">
        <v>933</v>
      </c>
      <c r="E22" s="173">
        <v>3273646</v>
      </c>
      <c r="F22" s="173">
        <v>1181553</v>
      </c>
      <c r="G22" s="327">
        <v>2092093</v>
      </c>
      <c r="H22" s="174">
        <v>125488</v>
      </c>
      <c r="I22" s="198" t="s">
        <v>376</v>
      </c>
      <c r="J22" s="175">
        <v>2037</v>
      </c>
      <c r="K22" s="173">
        <v>20</v>
      </c>
      <c r="L22" s="173">
        <v>1026</v>
      </c>
      <c r="M22" s="173">
        <v>2313</v>
      </c>
      <c r="N22" s="173">
        <v>0</v>
      </c>
      <c r="O22" s="173">
        <v>5396</v>
      </c>
      <c r="P22" s="172">
        <v>18</v>
      </c>
      <c r="Q22" s="172">
        <v>6</v>
      </c>
      <c r="R22" s="173">
        <v>0</v>
      </c>
      <c r="S22" s="174">
        <v>0</v>
      </c>
      <c r="T22" s="198" t="s">
        <v>376</v>
      </c>
      <c r="U22" s="172">
        <v>117102</v>
      </c>
      <c r="V22" s="173">
        <v>2966</v>
      </c>
      <c r="W22" s="173">
        <v>120068</v>
      </c>
      <c r="X22" s="174">
        <f>H22/G22*100</f>
        <v>5.99820371274126</v>
      </c>
    </row>
    <row r="23" spans="1:24" s="326" customFormat="1" ht="16.5" customHeight="1">
      <c r="A23" s="199" t="s">
        <v>70</v>
      </c>
      <c r="B23" s="25">
        <f>SUM(B9:B22)</f>
        <v>12089</v>
      </c>
      <c r="C23" s="26">
        <f aca="true" t="shared" si="1" ref="C23:W23">SUM(C9:C22)</f>
        <v>1360</v>
      </c>
      <c r="D23" s="26">
        <f t="shared" si="1"/>
        <v>13449</v>
      </c>
      <c r="E23" s="26">
        <f t="shared" si="1"/>
        <v>54495608</v>
      </c>
      <c r="F23" s="26">
        <f t="shared" si="1"/>
        <v>17013914</v>
      </c>
      <c r="G23" s="26">
        <f t="shared" si="1"/>
        <v>37481694</v>
      </c>
      <c r="H23" s="27">
        <f t="shared" si="1"/>
        <v>2248339</v>
      </c>
      <c r="I23" s="199" t="s">
        <v>70</v>
      </c>
      <c r="J23" s="200">
        <f t="shared" si="1"/>
        <v>29172</v>
      </c>
      <c r="K23" s="201">
        <f t="shared" si="1"/>
        <v>283</v>
      </c>
      <c r="L23" s="201">
        <f t="shared" si="1"/>
        <v>13894</v>
      </c>
      <c r="M23" s="201">
        <f t="shared" si="1"/>
        <v>65928</v>
      </c>
      <c r="N23" s="201">
        <f t="shared" si="1"/>
        <v>107</v>
      </c>
      <c r="O23" s="83">
        <f t="shared" si="1"/>
        <v>109384</v>
      </c>
      <c r="P23" s="28">
        <f t="shared" si="1"/>
        <v>297</v>
      </c>
      <c r="Q23" s="26">
        <f t="shared" si="1"/>
        <v>425</v>
      </c>
      <c r="R23" s="26">
        <f t="shared" si="1"/>
        <v>43</v>
      </c>
      <c r="S23" s="27">
        <f t="shared" si="1"/>
        <v>13</v>
      </c>
      <c r="T23" s="199" t="s">
        <v>70</v>
      </c>
      <c r="U23" s="28">
        <f t="shared" si="1"/>
        <v>2109183</v>
      </c>
      <c r="V23" s="26">
        <f t="shared" si="1"/>
        <v>28994</v>
      </c>
      <c r="W23" s="26">
        <f t="shared" si="1"/>
        <v>2138177</v>
      </c>
      <c r="X23" s="27">
        <f>AVERAGE(X9:X21)</f>
        <v>5.998350334827099</v>
      </c>
    </row>
    <row r="24" spans="1:24" s="326" customFormat="1" ht="16.5" customHeight="1">
      <c r="A24" s="202" t="s">
        <v>0</v>
      </c>
      <c r="B24" s="168">
        <v>216</v>
      </c>
      <c r="C24" s="169">
        <v>25</v>
      </c>
      <c r="D24" s="169">
        <v>241</v>
      </c>
      <c r="E24" s="169">
        <v>780236</v>
      </c>
      <c r="F24" s="169">
        <v>307501</v>
      </c>
      <c r="G24" s="331">
        <v>472735</v>
      </c>
      <c r="H24" s="170">
        <v>28355</v>
      </c>
      <c r="I24" s="202" t="s">
        <v>0</v>
      </c>
      <c r="J24" s="171">
        <v>668</v>
      </c>
      <c r="K24" s="169">
        <v>0</v>
      </c>
      <c r="L24" s="169">
        <v>283</v>
      </c>
      <c r="M24" s="169">
        <v>251</v>
      </c>
      <c r="N24" s="169">
        <v>0</v>
      </c>
      <c r="O24" s="169">
        <v>1202</v>
      </c>
      <c r="P24" s="168">
        <v>0</v>
      </c>
      <c r="Q24" s="168">
        <v>0</v>
      </c>
      <c r="R24" s="169">
        <v>0</v>
      </c>
      <c r="S24" s="170">
        <v>0</v>
      </c>
      <c r="T24" s="202" t="s">
        <v>0</v>
      </c>
      <c r="U24" s="168">
        <v>26669</v>
      </c>
      <c r="V24" s="169">
        <v>484</v>
      </c>
      <c r="W24" s="169">
        <v>27153</v>
      </c>
      <c r="X24" s="170">
        <f t="shared" si="0"/>
        <v>5.998075031465832</v>
      </c>
    </row>
    <row r="25" spans="1:24" s="326" customFormat="1" ht="16.5" customHeight="1">
      <c r="A25" s="196" t="s">
        <v>1</v>
      </c>
      <c r="B25" s="172">
        <v>63</v>
      </c>
      <c r="C25" s="173">
        <v>3</v>
      </c>
      <c r="D25" s="173">
        <v>66</v>
      </c>
      <c r="E25" s="173">
        <v>235598</v>
      </c>
      <c r="F25" s="173">
        <v>98360</v>
      </c>
      <c r="G25" s="327">
        <v>137238</v>
      </c>
      <c r="H25" s="174">
        <v>8230</v>
      </c>
      <c r="I25" s="196" t="s">
        <v>1</v>
      </c>
      <c r="J25" s="175">
        <v>173</v>
      </c>
      <c r="K25" s="173">
        <v>0</v>
      </c>
      <c r="L25" s="173">
        <v>0</v>
      </c>
      <c r="M25" s="173">
        <v>104</v>
      </c>
      <c r="N25" s="173">
        <v>0</v>
      </c>
      <c r="O25" s="173">
        <v>277</v>
      </c>
      <c r="P25" s="172">
        <v>0</v>
      </c>
      <c r="Q25" s="172">
        <v>0</v>
      </c>
      <c r="R25" s="173">
        <v>0</v>
      </c>
      <c r="S25" s="174">
        <v>0</v>
      </c>
      <c r="T25" s="196" t="s">
        <v>1</v>
      </c>
      <c r="U25" s="172">
        <v>7944</v>
      </c>
      <c r="V25" s="173">
        <v>9</v>
      </c>
      <c r="W25" s="173">
        <v>7953</v>
      </c>
      <c r="X25" s="174">
        <f t="shared" si="0"/>
        <v>5.99688133024381</v>
      </c>
    </row>
    <row r="26" spans="1:24" s="326" customFormat="1" ht="16.5" customHeight="1">
      <c r="A26" s="196" t="s">
        <v>2</v>
      </c>
      <c r="B26" s="172">
        <v>163</v>
      </c>
      <c r="C26" s="173">
        <v>17</v>
      </c>
      <c r="D26" s="173">
        <v>180</v>
      </c>
      <c r="E26" s="173">
        <v>579472</v>
      </c>
      <c r="F26" s="173">
        <v>235896</v>
      </c>
      <c r="G26" s="327">
        <v>343576</v>
      </c>
      <c r="H26" s="174">
        <v>20606</v>
      </c>
      <c r="I26" s="196" t="s">
        <v>2</v>
      </c>
      <c r="J26" s="175">
        <v>465</v>
      </c>
      <c r="K26" s="173">
        <v>2</v>
      </c>
      <c r="L26" s="173">
        <v>288</v>
      </c>
      <c r="M26" s="173">
        <v>111</v>
      </c>
      <c r="N26" s="173">
        <v>0</v>
      </c>
      <c r="O26" s="173">
        <v>866</v>
      </c>
      <c r="P26" s="172">
        <v>0</v>
      </c>
      <c r="Q26" s="172">
        <v>3</v>
      </c>
      <c r="R26" s="173">
        <v>0</v>
      </c>
      <c r="S26" s="174">
        <v>0</v>
      </c>
      <c r="T26" s="196" t="s">
        <v>2</v>
      </c>
      <c r="U26" s="172">
        <v>19329</v>
      </c>
      <c r="V26" s="173">
        <v>408</v>
      </c>
      <c r="W26" s="173">
        <v>19737</v>
      </c>
      <c r="X26" s="174">
        <f t="shared" si="0"/>
        <v>5.9975085570587</v>
      </c>
    </row>
    <row r="27" spans="1:24" s="326" customFormat="1" ht="16.5" customHeight="1">
      <c r="A27" s="196" t="s">
        <v>4</v>
      </c>
      <c r="B27" s="172">
        <v>351</v>
      </c>
      <c r="C27" s="173">
        <v>52</v>
      </c>
      <c r="D27" s="173">
        <v>403</v>
      </c>
      <c r="E27" s="173">
        <v>1380484</v>
      </c>
      <c r="F27" s="173">
        <v>509095</v>
      </c>
      <c r="G27" s="327">
        <v>871389</v>
      </c>
      <c r="H27" s="174">
        <v>52268</v>
      </c>
      <c r="I27" s="196" t="s">
        <v>4</v>
      </c>
      <c r="J27" s="175">
        <v>920</v>
      </c>
      <c r="K27" s="173">
        <v>4</v>
      </c>
      <c r="L27" s="173">
        <v>840</v>
      </c>
      <c r="M27" s="173">
        <v>350</v>
      </c>
      <c r="N27" s="173">
        <v>0</v>
      </c>
      <c r="O27" s="173">
        <v>2114</v>
      </c>
      <c r="P27" s="172">
        <v>1</v>
      </c>
      <c r="Q27" s="172">
        <v>7</v>
      </c>
      <c r="R27" s="173">
        <v>0</v>
      </c>
      <c r="S27" s="174">
        <v>0</v>
      </c>
      <c r="T27" s="196" t="s">
        <v>4</v>
      </c>
      <c r="U27" s="172">
        <v>48552</v>
      </c>
      <c r="V27" s="173">
        <v>1594</v>
      </c>
      <c r="W27" s="173">
        <v>50146</v>
      </c>
      <c r="X27" s="174">
        <f t="shared" si="0"/>
        <v>5.998239592191318</v>
      </c>
    </row>
    <row r="28" spans="1:24" s="326" customFormat="1" ht="16.5" customHeight="1">
      <c r="A28" s="196" t="s">
        <v>5</v>
      </c>
      <c r="B28" s="172">
        <v>294</v>
      </c>
      <c r="C28" s="173">
        <v>23</v>
      </c>
      <c r="D28" s="173">
        <v>317</v>
      </c>
      <c r="E28" s="173">
        <v>1092595</v>
      </c>
      <c r="F28" s="173">
        <v>396352</v>
      </c>
      <c r="G28" s="327">
        <v>696243</v>
      </c>
      <c r="H28" s="174">
        <v>41761</v>
      </c>
      <c r="I28" s="196" t="s">
        <v>5</v>
      </c>
      <c r="J28" s="175">
        <v>667</v>
      </c>
      <c r="K28" s="173">
        <v>0</v>
      </c>
      <c r="L28" s="173">
        <v>316</v>
      </c>
      <c r="M28" s="173">
        <v>886</v>
      </c>
      <c r="N28" s="173">
        <v>0</v>
      </c>
      <c r="O28" s="173">
        <v>1869</v>
      </c>
      <c r="P28" s="172">
        <v>0</v>
      </c>
      <c r="Q28" s="172">
        <v>0</v>
      </c>
      <c r="R28" s="173">
        <v>0</v>
      </c>
      <c r="S28" s="174">
        <v>0</v>
      </c>
      <c r="T28" s="196" t="s">
        <v>5</v>
      </c>
      <c r="U28" s="172">
        <v>39084</v>
      </c>
      <c r="V28" s="173">
        <v>808</v>
      </c>
      <c r="W28" s="173">
        <v>39892</v>
      </c>
      <c r="X28" s="174">
        <f t="shared" si="0"/>
        <v>5.998049531557229</v>
      </c>
    </row>
    <row r="29" spans="1:24" s="326" customFormat="1" ht="16.5" customHeight="1">
      <c r="A29" s="196" t="s">
        <v>377</v>
      </c>
      <c r="B29" s="172">
        <v>58</v>
      </c>
      <c r="C29" s="173">
        <v>5</v>
      </c>
      <c r="D29" s="173">
        <v>63</v>
      </c>
      <c r="E29" s="173">
        <v>183371</v>
      </c>
      <c r="F29" s="173">
        <v>76122</v>
      </c>
      <c r="G29" s="327">
        <v>107249</v>
      </c>
      <c r="H29" s="174">
        <v>6432</v>
      </c>
      <c r="I29" s="196" t="s">
        <v>377</v>
      </c>
      <c r="J29" s="175">
        <v>174</v>
      </c>
      <c r="K29" s="173">
        <v>1</v>
      </c>
      <c r="L29" s="173">
        <v>0</v>
      </c>
      <c r="M29" s="173">
        <v>325</v>
      </c>
      <c r="N29" s="173">
        <v>0</v>
      </c>
      <c r="O29" s="173">
        <v>500</v>
      </c>
      <c r="P29" s="172">
        <v>0</v>
      </c>
      <c r="Q29" s="172">
        <v>2</v>
      </c>
      <c r="R29" s="173">
        <v>0</v>
      </c>
      <c r="S29" s="174">
        <v>0</v>
      </c>
      <c r="T29" s="196" t="s">
        <v>377</v>
      </c>
      <c r="U29" s="172">
        <v>5926</v>
      </c>
      <c r="V29" s="173">
        <v>4</v>
      </c>
      <c r="W29" s="173">
        <v>5930</v>
      </c>
      <c r="X29" s="174">
        <f t="shared" si="0"/>
        <v>5.997258715698981</v>
      </c>
    </row>
    <row r="30" spans="1:24" s="326" customFormat="1" ht="16.5" customHeight="1">
      <c r="A30" s="196" t="s">
        <v>398</v>
      </c>
      <c r="B30" s="172">
        <v>119</v>
      </c>
      <c r="C30" s="173">
        <v>9</v>
      </c>
      <c r="D30" s="173">
        <v>128</v>
      </c>
      <c r="E30" s="173">
        <v>430367</v>
      </c>
      <c r="F30" s="173">
        <v>162202</v>
      </c>
      <c r="G30" s="327">
        <v>268165</v>
      </c>
      <c r="H30" s="174">
        <v>16084</v>
      </c>
      <c r="I30" s="196" t="s">
        <v>398</v>
      </c>
      <c r="J30" s="175">
        <v>290</v>
      </c>
      <c r="K30" s="173">
        <v>0</v>
      </c>
      <c r="L30" s="173">
        <v>59</v>
      </c>
      <c r="M30" s="173">
        <v>55</v>
      </c>
      <c r="N30" s="173">
        <v>0</v>
      </c>
      <c r="O30" s="173">
        <v>404</v>
      </c>
      <c r="P30" s="172">
        <v>0</v>
      </c>
      <c r="Q30" s="172">
        <v>0</v>
      </c>
      <c r="R30" s="173">
        <v>0</v>
      </c>
      <c r="S30" s="174">
        <v>0</v>
      </c>
      <c r="T30" s="196" t="s">
        <v>398</v>
      </c>
      <c r="U30" s="172">
        <v>15400</v>
      </c>
      <c r="V30" s="173">
        <v>280</v>
      </c>
      <c r="W30" s="173">
        <v>15680</v>
      </c>
      <c r="X30" s="174">
        <f t="shared" si="0"/>
        <v>5.9977998620252455</v>
      </c>
    </row>
    <row r="31" spans="1:24" s="326" customFormat="1" ht="16.5" customHeight="1">
      <c r="A31" s="196" t="s">
        <v>6</v>
      </c>
      <c r="B31" s="172">
        <v>87</v>
      </c>
      <c r="C31" s="173">
        <v>6</v>
      </c>
      <c r="D31" s="173">
        <v>93</v>
      </c>
      <c r="E31" s="173">
        <v>296152</v>
      </c>
      <c r="F31" s="173">
        <v>112804</v>
      </c>
      <c r="G31" s="327">
        <v>183348</v>
      </c>
      <c r="H31" s="174">
        <v>10996</v>
      </c>
      <c r="I31" s="196" t="s">
        <v>6</v>
      </c>
      <c r="J31" s="175">
        <v>235</v>
      </c>
      <c r="K31" s="173">
        <v>0</v>
      </c>
      <c r="L31" s="173">
        <v>54</v>
      </c>
      <c r="M31" s="173">
        <v>170</v>
      </c>
      <c r="N31" s="173">
        <v>0</v>
      </c>
      <c r="O31" s="173">
        <v>459</v>
      </c>
      <c r="P31" s="172">
        <v>0</v>
      </c>
      <c r="Q31" s="172">
        <v>0</v>
      </c>
      <c r="R31" s="173">
        <v>0</v>
      </c>
      <c r="S31" s="174">
        <v>0</v>
      </c>
      <c r="T31" s="196" t="s">
        <v>6</v>
      </c>
      <c r="U31" s="172">
        <v>10460</v>
      </c>
      <c r="V31" s="173">
        <v>77</v>
      </c>
      <c r="W31" s="173">
        <v>10537</v>
      </c>
      <c r="X31" s="174">
        <f t="shared" si="0"/>
        <v>5.997338394746602</v>
      </c>
    </row>
    <row r="32" spans="1:24" s="326" customFormat="1" ht="16.5" customHeight="1">
      <c r="A32" s="196" t="s">
        <v>7</v>
      </c>
      <c r="B32" s="172">
        <v>45</v>
      </c>
      <c r="C32" s="173">
        <v>4</v>
      </c>
      <c r="D32" s="173">
        <v>49</v>
      </c>
      <c r="E32" s="173">
        <v>224917</v>
      </c>
      <c r="F32" s="173">
        <v>71174</v>
      </c>
      <c r="G32" s="327">
        <v>153743</v>
      </c>
      <c r="H32" s="174">
        <v>9222</v>
      </c>
      <c r="I32" s="196" t="s">
        <v>7</v>
      </c>
      <c r="J32" s="175">
        <v>106</v>
      </c>
      <c r="K32" s="173">
        <v>0</v>
      </c>
      <c r="L32" s="173">
        <v>0</v>
      </c>
      <c r="M32" s="173">
        <v>177</v>
      </c>
      <c r="N32" s="173">
        <v>0</v>
      </c>
      <c r="O32" s="173">
        <v>283</v>
      </c>
      <c r="P32" s="172">
        <v>0</v>
      </c>
      <c r="Q32" s="172">
        <v>0</v>
      </c>
      <c r="R32" s="173">
        <v>0</v>
      </c>
      <c r="S32" s="174">
        <v>0</v>
      </c>
      <c r="T32" s="196" t="s">
        <v>7</v>
      </c>
      <c r="U32" s="172">
        <v>8930</v>
      </c>
      <c r="V32" s="173">
        <v>9</v>
      </c>
      <c r="W32" s="173">
        <v>8939</v>
      </c>
      <c r="X32" s="174">
        <f t="shared" si="0"/>
        <v>5.998321874817065</v>
      </c>
    </row>
    <row r="33" spans="1:24" s="326" customFormat="1" ht="16.5" customHeight="1">
      <c r="A33" s="196" t="s">
        <v>8</v>
      </c>
      <c r="B33" s="172">
        <v>125</v>
      </c>
      <c r="C33" s="173">
        <v>25</v>
      </c>
      <c r="D33" s="173">
        <v>150</v>
      </c>
      <c r="E33" s="173">
        <v>566618</v>
      </c>
      <c r="F33" s="173">
        <v>182107</v>
      </c>
      <c r="G33" s="327">
        <v>384511</v>
      </c>
      <c r="H33" s="174">
        <v>23067</v>
      </c>
      <c r="I33" s="196" t="s">
        <v>8</v>
      </c>
      <c r="J33" s="175">
        <v>326</v>
      </c>
      <c r="K33" s="173">
        <v>0</v>
      </c>
      <c r="L33" s="173">
        <v>422</v>
      </c>
      <c r="M33" s="173">
        <v>532</v>
      </c>
      <c r="N33" s="173">
        <v>0</v>
      </c>
      <c r="O33" s="173">
        <v>1280</v>
      </c>
      <c r="P33" s="172">
        <v>47</v>
      </c>
      <c r="Q33" s="172">
        <v>0</v>
      </c>
      <c r="R33" s="173">
        <v>0</v>
      </c>
      <c r="S33" s="174">
        <v>0</v>
      </c>
      <c r="T33" s="196" t="s">
        <v>8</v>
      </c>
      <c r="U33" s="172">
        <v>20680</v>
      </c>
      <c r="V33" s="173">
        <v>1060</v>
      </c>
      <c r="W33" s="173">
        <v>21740</v>
      </c>
      <c r="X33" s="174">
        <f t="shared" si="0"/>
        <v>5.999048141665648</v>
      </c>
    </row>
    <row r="34" spans="1:24" s="326" customFormat="1" ht="16.5" customHeight="1">
      <c r="A34" s="196" t="s">
        <v>9</v>
      </c>
      <c r="B34" s="172">
        <v>271</v>
      </c>
      <c r="C34" s="173">
        <v>68</v>
      </c>
      <c r="D34" s="173">
        <v>339</v>
      </c>
      <c r="E34" s="173">
        <v>944136</v>
      </c>
      <c r="F34" s="173">
        <v>405910</v>
      </c>
      <c r="G34" s="327">
        <v>538226</v>
      </c>
      <c r="H34" s="174">
        <v>32280</v>
      </c>
      <c r="I34" s="196" t="s">
        <v>9</v>
      </c>
      <c r="J34" s="175">
        <v>827</v>
      </c>
      <c r="K34" s="173">
        <v>1</v>
      </c>
      <c r="L34" s="173">
        <v>787</v>
      </c>
      <c r="M34" s="173">
        <v>37</v>
      </c>
      <c r="N34" s="173">
        <v>0</v>
      </c>
      <c r="O34" s="173">
        <v>1652</v>
      </c>
      <c r="P34" s="172">
        <v>31</v>
      </c>
      <c r="Q34" s="172">
        <v>1</v>
      </c>
      <c r="R34" s="173">
        <v>0</v>
      </c>
      <c r="S34" s="174">
        <v>0</v>
      </c>
      <c r="T34" s="196" t="s">
        <v>9</v>
      </c>
      <c r="U34" s="172">
        <v>28965</v>
      </c>
      <c r="V34" s="173">
        <v>1631</v>
      </c>
      <c r="W34" s="173">
        <v>30596</v>
      </c>
      <c r="X34" s="174">
        <f t="shared" si="0"/>
        <v>5.997480612233522</v>
      </c>
    </row>
    <row r="35" spans="1:24" s="326" customFormat="1" ht="16.5" customHeight="1">
      <c r="A35" s="196" t="s">
        <v>10</v>
      </c>
      <c r="B35" s="172">
        <v>95</v>
      </c>
      <c r="C35" s="173">
        <v>14</v>
      </c>
      <c r="D35" s="173">
        <v>109</v>
      </c>
      <c r="E35" s="173">
        <v>353823</v>
      </c>
      <c r="F35" s="173">
        <v>144520</v>
      </c>
      <c r="G35" s="327">
        <v>209303</v>
      </c>
      <c r="H35" s="174">
        <v>12564</v>
      </c>
      <c r="I35" s="196" t="s">
        <v>10</v>
      </c>
      <c r="J35" s="175">
        <v>283</v>
      </c>
      <c r="K35" s="173">
        <v>0</v>
      </c>
      <c r="L35" s="173">
        <v>0</v>
      </c>
      <c r="M35" s="173">
        <v>0</v>
      </c>
      <c r="N35" s="173">
        <v>0</v>
      </c>
      <c r="O35" s="173">
        <v>283</v>
      </c>
      <c r="P35" s="172">
        <v>0</v>
      </c>
      <c r="Q35" s="172">
        <v>1</v>
      </c>
      <c r="R35" s="173">
        <v>0</v>
      </c>
      <c r="S35" s="174">
        <v>0</v>
      </c>
      <c r="T35" s="196" t="s">
        <v>10</v>
      </c>
      <c r="U35" s="172">
        <v>12231</v>
      </c>
      <c r="V35" s="173">
        <v>49</v>
      </c>
      <c r="W35" s="173">
        <v>12280</v>
      </c>
      <c r="X35" s="174">
        <f t="shared" si="0"/>
        <v>6.0027806577067695</v>
      </c>
    </row>
    <row r="36" spans="1:24" s="326" customFormat="1" ht="16.5" customHeight="1">
      <c r="A36" s="196" t="s">
        <v>11</v>
      </c>
      <c r="B36" s="172">
        <v>46</v>
      </c>
      <c r="C36" s="173">
        <v>9</v>
      </c>
      <c r="D36" s="173">
        <v>55</v>
      </c>
      <c r="E36" s="173">
        <v>147228</v>
      </c>
      <c r="F36" s="173">
        <v>69987</v>
      </c>
      <c r="G36" s="327">
        <v>77241</v>
      </c>
      <c r="H36" s="174">
        <v>4634</v>
      </c>
      <c r="I36" s="196" t="s">
        <v>11</v>
      </c>
      <c r="J36" s="175">
        <v>162</v>
      </c>
      <c r="K36" s="173">
        <v>0</v>
      </c>
      <c r="L36" s="173">
        <v>22</v>
      </c>
      <c r="M36" s="173">
        <v>47</v>
      </c>
      <c r="N36" s="173">
        <v>0</v>
      </c>
      <c r="O36" s="173">
        <v>231</v>
      </c>
      <c r="P36" s="172">
        <v>0</v>
      </c>
      <c r="Q36" s="172">
        <v>0</v>
      </c>
      <c r="R36" s="173">
        <v>0</v>
      </c>
      <c r="S36" s="174">
        <v>0</v>
      </c>
      <c r="T36" s="196" t="s">
        <v>11</v>
      </c>
      <c r="U36" s="172">
        <v>4136</v>
      </c>
      <c r="V36" s="173">
        <v>267</v>
      </c>
      <c r="W36" s="173">
        <v>4403</v>
      </c>
      <c r="X36" s="174">
        <f t="shared" si="0"/>
        <v>5.999404461361194</v>
      </c>
    </row>
    <row r="37" spans="1:24" s="326" customFormat="1" ht="16.5" customHeight="1">
      <c r="A37" s="196" t="s">
        <v>12</v>
      </c>
      <c r="B37" s="172">
        <v>65</v>
      </c>
      <c r="C37" s="173">
        <v>11</v>
      </c>
      <c r="D37" s="173">
        <v>76</v>
      </c>
      <c r="E37" s="173">
        <v>230986</v>
      </c>
      <c r="F37" s="173">
        <v>101719</v>
      </c>
      <c r="G37" s="327">
        <v>129267</v>
      </c>
      <c r="H37" s="174">
        <v>7755</v>
      </c>
      <c r="I37" s="196" t="s">
        <v>12</v>
      </c>
      <c r="J37" s="175">
        <v>228</v>
      </c>
      <c r="K37" s="173">
        <v>3</v>
      </c>
      <c r="L37" s="173">
        <v>39</v>
      </c>
      <c r="M37" s="173">
        <v>33</v>
      </c>
      <c r="N37" s="173">
        <v>0</v>
      </c>
      <c r="O37" s="173">
        <v>303</v>
      </c>
      <c r="P37" s="172">
        <v>0</v>
      </c>
      <c r="Q37" s="172">
        <v>0</v>
      </c>
      <c r="R37" s="173">
        <v>0</v>
      </c>
      <c r="S37" s="174">
        <v>0</v>
      </c>
      <c r="T37" s="196" t="s">
        <v>12</v>
      </c>
      <c r="U37" s="172">
        <v>7268</v>
      </c>
      <c r="V37" s="173">
        <v>184</v>
      </c>
      <c r="W37" s="173">
        <v>7452</v>
      </c>
      <c r="X37" s="174">
        <f t="shared" si="0"/>
        <v>5.999210935505581</v>
      </c>
    </row>
    <row r="38" spans="1:24" s="326" customFormat="1" ht="16.5" customHeight="1">
      <c r="A38" s="196" t="s">
        <v>13</v>
      </c>
      <c r="B38" s="172">
        <v>121</v>
      </c>
      <c r="C38" s="173">
        <v>11</v>
      </c>
      <c r="D38" s="173">
        <v>132</v>
      </c>
      <c r="E38" s="173">
        <v>544274</v>
      </c>
      <c r="F38" s="173">
        <v>174387</v>
      </c>
      <c r="G38" s="327">
        <v>369887</v>
      </c>
      <c r="H38" s="174">
        <v>22187</v>
      </c>
      <c r="I38" s="196" t="s">
        <v>13</v>
      </c>
      <c r="J38" s="175">
        <v>334</v>
      </c>
      <c r="K38" s="173">
        <v>4</v>
      </c>
      <c r="L38" s="173">
        <v>0</v>
      </c>
      <c r="M38" s="173">
        <v>21</v>
      </c>
      <c r="N38" s="173">
        <v>0</v>
      </c>
      <c r="O38" s="173">
        <v>359</v>
      </c>
      <c r="P38" s="172">
        <v>0</v>
      </c>
      <c r="Q38" s="172">
        <v>0</v>
      </c>
      <c r="R38" s="173">
        <v>0</v>
      </c>
      <c r="S38" s="174">
        <v>0</v>
      </c>
      <c r="T38" s="196" t="s">
        <v>13</v>
      </c>
      <c r="U38" s="172">
        <v>21782</v>
      </c>
      <c r="V38" s="173">
        <v>46</v>
      </c>
      <c r="W38" s="173">
        <v>21828</v>
      </c>
      <c r="X38" s="174">
        <f t="shared" si="0"/>
        <v>5.998318405350823</v>
      </c>
    </row>
    <row r="39" spans="1:24" s="326" customFormat="1" ht="16.5" customHeight="1">
      <c r="A39" s="196" t="s">
        <v>14</v>
      </c>
      <c r="B39" s="172">
        <v>50</v>
      </c>
      <c r="C39" s="173">
        <v>11</v>
      </c>
      <c r="D39" s="173">
        <v>61</v>
      </c>
      <c r="E39" s="173">
        <v>264562</v>
      </c>
      <c r="F39" s="173">
        <v>83955</v>
      </c>
      <c r="G39" s="327">
        <v>180607</v>
      </c>
      <c r="H39" s="174">
        <v>10837</v>
      </c>
      <c r="I39" s="196" t="s">
        <v>14</v>
      </c>
      <c r="J39" s="175">
        <v>141</v>
      </c>
      <c r="K39" s="173">
        <v>0</v>
      </c>
      <c r="L39" s="173">
        <v>24</v>
      </c>
      <c r="M39" s="173">
        <v>59</v>
      </c>
      <c r="N39" s="173">
        <v>0</v>
      </c>
      <c r="O39" s="173">
        <v>224</v>
      </c>
      <c r="P39" s="172">
        <v>0</v>
      </c>
      <c r="Q39" s="172">
        <v>0</v>
      </c>
      <c r="R39" s="173">
        <v>0</v>
      </c>
      <c r="S39" s="174">
        <v>0</v>
      </c>
      <c r="T39" s="196" t="s">
        <v>14</v>
      </c>
      <c r="U39" s="172">
        <v>10508</v>
      </c>
      <c r="V39" s="173">
        <v>105</v>
      </c>
      <c r="W39" s="173">
        <v>10613</v>
      </c>
      <c r="X39" s="174">
        <f t="shared" si="0"/>
        <v>6.000321139269242</v>
      </c>
    </row>
    <row r="40" spans="1:24" s="326" customFormat="1" ht="16.5" customHeight="1">
      <c r="A40" s="196" t="s">
        <v>15</v>
      </c>
      <c r="B40" s="172">
        <v>93</v>
      </c>
      <c r="C40" s="173">
        <v>0</v>
      </c>
      <c r="D40" s="173">
        <v>93</v>
      </c>
      <c r="E40" s="173">
        <v>368158</v>
      </c>
      <c r="F40" s="173">
        <v>137121</v>
      </c>
      <c r="G40" s="327">
        <v>231037</v>
      </c>
      <c r="H40" s="174">
        <v>13858</v>
      </c>
      <c r="I40" s="196" t="s">
        <v>15</v>
      </c>
      <c r="J40" s="175">
        <v>240</v>
      </c>
      <c r="K40" s="173">
        <v>2</v>
      </c>
      <c r="L40" s="173">
        <v>39</v>
      </c>
      <c r="M40" s="173">
        <v>43</v>
      </c>
      <c r="N40" s="173">
        <v>0</v>
      </c>
      <c r="O40" s="173">
        <v>324</v>
      </c>
      <c r="P40" s="172">
        <v>0</v>
      </c>
      <c r="Q40" s="172">
        <v>2</v>
      </c>
      <c r="R40" s="173">
        <v>0</v>
      </c>
      <c r="S40" s="174">
        <v>0</v>
      </c>
      <c r="T40" s="196" t="s">
        <v>15</v>
      </c>
      <c r="U40" s="172">
        <v>13532</v>
      </c>
      <c r="V40" s="173">
        <v>0</v>
      </c>
      <c r="W40" s="173">
        <v>13532</v>
      </c>
      <c r="X40" s="174">
        <f t="shared" si="0"/>
        <v>5.998173452737007</v>
      </c>
    </row>
    <row r="41" spans="1:24" s="326" customFormat="1" ht="16.5" customHeight="1">
      <c r="A41" s="197" t="s">
        <v>378</v>
      </c>
      <c r="B41" s="176">
        <v>341</v>
      </c>
      <c r="C41" s="177">
        <v>33</v>
      </c>
      <c r="D41" s="173">
        <v>374</v>
      </c>
      <c r="E41" s="177">
        <v>1283549</v>
      </c>
      <c r="F41" s="177">
        <v>518479</v>
      </c>
      <c r="G41" s="329">
        <v>765070</v>
      </c>
      <c r="H41" s="178">
        <v>45889</v>
      </c>
      <c r="I41" s="197" t="s">
        <v>378</v>
      </c>
      <c r="J41" s="175">
        <v>1043</v>
      </c>
      <c r="K41" s="173">
        <v>0</v>
      </c>
      <c r="L41" s="173">
        <v>155</v>
      </c>
      <c r="M41" s="173">
        <v>161</v>
      </c>
      <c r="N41" s="173">
        <v>0</v>
      </c>
      <c r="O41" s="173">
        <v>1359</v>
      </c>
      <c r="P41" s="176">
        <v>0</v>
      </c>
      <c r="Q41" s="176">
        <v>0</v>
      </c>
      <c r="R41" s="177">
        <v>0</v>
      </c>
      <c r="S41" s="178">
        <v>0</v>
      </c>
      <c r="T41" s="197" t="s">
        <v>378</v>
      </c>
      <c r="U41" s="176">
        <v>44201</v>
      </c>
      <c r="V41" s="177">
        <v>329</v>
      </c>
      <c r="W41" s="173">
        <v>44530</v>
      </c>
      <c r="X41" s="174">
        <f t="shared" si="0"/>
        <v>5.998013253689205</v>
      </c>
    </row>
    <row r="42" spans="1:24" s="326" customFormat="1" ht="16.5" customHeight="1">
      <c r="A42" s="203" t="s">
        <v>16</v>
      </c>
      <c r="B42" s="176">
        <v>125</v>
      </c>
      <c r="C42" s="177">
        <v>12</v>
      </c>
      <c r="D42" s="173">
        <v>137</v>
      </c>
      <c r="E42" s="177">
        <v>513162</v>
      </c>
      <c r="F42" s="177">
        <v>163688</v>
      </c>
      <c r="G42" s="329">
        <v>349474</v>
      </c>
      <c r="H42" s="178">
        <v>20964</v>
      </c>
      <c r="I42" s="203" t="s">
        <v>16</v>
      </c>
      <c r="J42" s="179">
        <v>333</v>
      </c>
      <c r="K42" s="177">
        <v>0</v>
      </c>
      <c r="L42" s="177">
        <v>5</v>
      </c>
      <c r="M42" s="177">
        <v>43</v>
      </c>
      <c r="N42" s="177">
        <v>0</v>
      </c>
      <c r="O42" s="177">
        <v>381</v>
      </c>
      <c r="P42" s="176">
        <v>0</v>
      </c>
      <c r="Q42" s="176">
        <v>0</v>
      </c>
      <c r="R42" s="177">
        <v>0</v>
      </c>
      <c r="S42" s="178">
        <v>0</v>
      </c>
      <c r="T42" s="203" t="s">
        <v>16</v>
      </c>
      <c r="U42" s="176">
        <v>20426</v>
      </c>
      <c r="V42" s="177">
        <v>157</v>
      </c>
      <c r="W42" s="173">
        <v>20583</v>
      </c>
      <c r="X42" s="239">
        <f t="shared" si="0"/>
        <v>5.998729519220314</v>
      </c>
    </row>
    <row r="43" spans="1:24" s="148" customFormat="1" ht="16.5" customHeight="1">
      <c r="A43" s="199" t="s">
        <v>64</v>
      </c>
      <c r="B43" s="28">
        <f>SUM(B24:B42)</f>
        <v>2728</v>
      </c>
      <c r="C43" s="26">
        <f aca="true" t="shared" si="2" ref="C43:W43">SUM(C24:C42)</f>
        <v>338</v>
      </c>
      <c r="D43" s="26">
        <f t="shared" si="2"/>
        <v>3066</v>
      </c>
      <c r="E43" s="26">
        <f t="shared" si="2"/>
        <v>10419688</v>
      </c>
      <c r="F43" s="26">
        <f t="shared" si="2"/>
        <v>3951379</v>
      </c>
      <c r="G43" s="201">
        <f t="shared" si="2"/>
        <v>6468309</v>
      </c>
      <c r="H43" s="27">
        <f t="shared" si="2"/>
        <v>387989</v>
      </c>
      <c r="I43" s="199" t="s">
        <v>64</v>
      </c>
      <c r="J43" s="200">
        <f t="shared" si="2"/>
        <v>7615</v>
      </c>
      <c r="K43" s="201">
        <f t="shared" si="2"/>
        <v>17</v>
      </c>
      <c r="L43" s="201">
        <f t="shared" si="2"/>
        <v>3333</v>
      </c>
      <c r="M43" s="201">
        <f t="shared" si="2"/>
        <v>3405</v>
      </c>
      <c r="N43" s="201">
        <f t="shared" si="2"/>
        <v>0</v>
      </c>
      <c r="O43" s="26">
        <f t="shared" si="2"/>
        <v>14370</v>
      </c>
      <c r="P43" s="28">
        <f t="shared" si="2"/>
        <v>79</v>
      </c>
      <c r="Q43" s="28">
        <f t="shared" si="2"/>
        <v>16</v>
      </c>
      <c r="R43" s="28">
        <f t="shared" si="2"/>
        <v>0</v>
      </c>
      <c r="S43" s="204">
        <f t="shared" si="2"/>
        <v>0</v>
      </c>
      <c r="T43" s="199" t="s">
        <v>64</v>
      </c>
      <c r="U43" s="28">
        <f t="shared" si="2"/>
        <v>366023</v>
      </c>
      <c r="V43" s="26">
        <f t="shared" si="2"/>
        <v>7501</v>
      </c>
      <c r="W43" s="26">
        <f t="shared" si="2"/>
        <v>373524</v>
      </c>
      <c r="X43" s="27">
        <f t="shared" si="0"/>
        <v>5.998306512567659</v>
      </c>
    </row>
    <row r="44" spans="1:24" s="226" customFormat="1" ht="16.5" customHeight="1">
      <c r="A44" s="236" t="s">
        <v>65</v>
      </c>
      <c r="B44" s="85">
        <f aca="true" t="shared" si="3" ref="B44:W44">B43+B23</f>
        <v>14817</v>
      </c>
      <c r="C44" s="85">
        <f t="shared" si="3"/>
        <v>1698</v>
      </c>
      <c r="D44" s="85">
        <f t="shared" si="3"/>
        <v>16515</v>
      </c>
      <c r="E44" s="85">
        <f t="shared" si="3"/>
        <v>64915296</v>
      </c>
      <c r="F44" s="85">
        <f t="shared" si="3"/>
        <v>20965293</v>
      </c>
      <c r="G44" s="85">
        <f t="shared" si="3"/>
        <v>43950003</v>
      </c>
      <c r="H44" s="84">
        <f t="shared" si="3"/>
        <v>2636328</v>
      </c>
      <c r="I44" s="236" t="s">
        <v>65</v>
      </c>
      <c r="J44" s="110">
        <f t="shared" si="3"/>
        <v>36787</v>
      </c>
      <c r="K44" s="205">
        <f t="shared" si="3"/>
        <v>300</v>
      </c>
      <c r="L44" s="205">
        <f t="shared" si="3"/>
        <v>17227</v>
      </c>
      <c r="M44" s="205">
        <f t="shared" si="3"/>
        <v>69333</v>
      </c>
      <c r="N44" s="205">
        <f t="shared" si="3"/>
        <v>107</v>
      </c>
      <c r="O44" s="83">
        <f t="shared" si="3"/>
        <v>123754</v>
      </c>
      <c r="P44" s="85">
        <f t="shared" si="3"/>
        <v>376</v>
      </c>
      <c r="Q44" s="85">
        <f t="shared" si="3"/>
        <v>441</v>
      </c>
      <c r="R44" s="85">
        <f t="shared" si="3"/>
        <v>43</v>
      </c>
      <c r="S44" s="111">
        <f t="shared" si="3"/>
        <v>13</v>
      </c>
      <c r="T44" s="236" t="s">
        <v>65</v>
      </c>
      <c r="U44" s="85">
        <f t="shared" si="3"/>
        <v>2475206</v>
      </c>
      <c r="V44" s="85">
        <f t="shared" si="3"/>
        <v>36495</v>
      </c>
      <c r="W44" s="85">
        <f t="shared" si="3"/>
        <v>2511701</v>
      </c>
      <c r="X44" s="84">
        <f t="shared" si="0"/>
        <v>5.998470580309175</v>
      </c>
    </row>
    <row r="45" spans="1:24" s="333" customFormat="1" ht="16.5" customHeight="1">
      <c r="A45" s="236" t="s">
        <v>379</v>
      </c>
      <c r="B45" s="82">
        <v>16752</v>
      </c>
      <c r="C45" s="83">
        <v>1804</v>
      </c>
      <c r="D45" s="83">
        <v>18556</v>
      </c>
      <c r="E45" s="83">
        <v>69112562</v>
      </c>
      <c r="F45" s="83">
        <v>23125806</v>
      </c>
      <c r="G45" s="205">
        <v>45986756</v>
      </c>
      <c r="H45" s="84">
        <v>2758458</v>
      </c>
      <c r="I45" s="236" t="s">
        <v>379</v>
      </c>
      <c r="J45" s="105">
        <v>42250</v>
      </c>
      <c r="K45" s="104">
        <v>314</v>
      </c>
      <c r="L45" s="104">
        <v>18448</v>
      </c>
      <c r="M45" s="104">
        <v>59049</v>
      </c>
      <c r="N45" s="104">
        <v>0</v>
      </c>
      <c r="O45" s="104">
        <v>120061</v>
      </c>
      <c r="P45" s="85">
        <v>562</v>
      </c>
      <c r="Q45" s="85">
        <v>337</v>
      </c>
      <c r="R45" s="85">
        <v>1732</v>
      </c>
      <c r="S45" s="84">
        <v>42</v>
      </c>
      <c r="T45" s="236" t="s">
        <v>379</v>
      </c>
      <c r="U45" s="85">
        <v>2599749</v>
      </c>
      <c r="V45" s="83">
        <v>35975</v>
      </c>
      <c r="W45" s="83">
        <v>2635724</v>
      </c>
      <c r="X45" s="332">
        <v>5.99837483644204</v>
      </c>
    </row>
    <row r="46" ht="10.5" customHeight="1" hidden="1"/>
    <row r="47" spans="1:20" ht="10.5" customHeight="1" hidden="1">
      <c r="A47" s="182" t="s">
        <v>524</v>
      </c>
      <c r="I47" s="182" t="s">
        <v>524</v>
      </c>
      <c r="T47" s="182" t="s">
        <v>524</v>
      </c>
    </row>
    <row r="48" spans="1:23" ht="10.5" customHeight="1" hidden="1">
      <c r="A48" s="182" t="s">
        <v>501</v>
      </c>
      <c r="B48" s="570" t="s">
        <v>629</v>
      </c>
      <c r="C48" s="570" t="s">
        <v>631</v>
      </c>
      <c r="D48" s="570" t="s">
        <v>632</v>
      </c>
      <c r="E48" s="570" t="s">
        <v>620</v>
      </c>
      <c r="F48" s="570" t="s">
        <v>633</v>
      </c>
      <c r="G48" s="570" t="s">
        <v>509</v>
      </c>
      <c r="H48" s="570" t="s">
        <v>510</v>
      </c>
      <c r="I48" s="182" t="s">
        <v>501</v>
      </c>
      <c r="J48" s="570" t="s">
        <v>511</v>
      </c>
      <c r="K48" s="570" t="s">
        <v>512</v>
      </c>
      <c r="L48" s="570" t="s">
        <v>513</v>
      </c>
      <c r="M48" s="570" t="s">
        <v>514</v>
      </c>
      <c r="N48" s="570" t="s">
        <v>515</v>
      </c>
      <c r="O48" s="570" t="s">
        <v>516</v>
      </c>
      <c r="P48" s="570" t="s">
        <v>517</v>
      </c>
      <c r="Q48" s="570" t="s">
        <v>518</v>
      </c>
      <c r="R48" s="570" t="s">
        <v>519</v>
      </c>
      <c r="S48" s="570" t="s">
        <v>637</v>
      </c>
      <c r="T48" s="182" t="s">
        <v>501</v>
      </c>
      <c r="U48" s="570" t="s">
        <v>638</v>
      </c>
      <c r="V48" s="570" t="s">
        <v>639</v>
      </c>
      <c r="W48" s="570" t="s">
        <v>640</v>
      </c>
    </row>
    <row r="49" spans="1:20" ht="10.5" customHeight="1" hidden="1">
      <c r="A49" s="182" t="s">
        <v>527</v>
      </c>
      <c r="B49" s="571" t="s">
        <v>636</v>
      </c>
      <c r="I49" s="182" t="s">
        <v>527</v>
      </c>
      <c r="T49" s="182" t="s">
        <v>527</v>
      </c>
    </row>
    <row r="50" ht="10.5" customHeight="1" hidden="1"/>
    <row r="51" ht="10.5" customHeight="1" hidden="1"/>
    <row r="52" spans="1:24" s="333" customFormat="1" ht="16.5" customHeight="1" hidden="1">
      <c r="A52" s="236" t="s">
        <v>379</v>
      </c>
      <c r="B52" s="82">
        <f>B44</f>
        <v>14817</v>
      </c>
      <c r="C52" s="83">
        <f aca="true" t="shared" si="4" ref="C52:H52">C44</f>
        <v>1698</v>
      </c>
      <c r="D52" s="83">
        <f t="shared" si="4"/>
        <v>16515</v>
      </c>
      <c r="E52" s="83">
        <f t="shared" si="4"/>
        <v>64915296</v>
      </c>
      <c r="F52" s="83">
        <f t="shared" si="4"/>
        <v>20965293</v>
      </c>
      <c r="G52" s="205">
        <f t="shared" si="4"/>
        <v>43950003</v>
      </c>
      <c r="H52" s="84">
        <f t="shared" si="4"/>
        <v>2636328</v>
      </c>
      <c r="I52" s="236" t="s">
        <v>379</v>
      </c>
      <c r="J52" s="82">
        <f>J44</f>
        <v>36787</v>
      </c>
      <c r="K52" s="83">
        <f aca="true" t="shared" si="5" ref="K52:S52">K44</f>
        <v>300</v>
      </c>
      <c r="L52" s="83">
        <f t="shared" si="5"/>
        <v>17227</v>
      </c>
      <c r="M52" s="83">
        <f t="shared" si="5"/>
        <v>69333</v>
      </c>
      <c r="N52" s="83">
        <f t="shared" si="5"/>
        <v>107</v>
      </c>
      <c r="O52" s="83">
        <f t="shared" si="5"/>
        <v>123754</v>
      </c>
      <c r="P52" s="85">
        <f t="shared" si="5"/>
        <v>376</v>
      </c>
      <c r="Q52" s="85">
        <f t="shared" si="5"/>
        <v>441</v>
      </c>
      <c r="R52" s="85">
        <f t="shared" si="5"/>
        <v>43</v>
      </c>
      <c r="S52" s="84">
        <f t="shared" si="5"/>
        <v>13</v>
      </c>
      <c r="T52" s="236" t="s">
        <v>379</v>
      </c>
      <c r="U52" s="85">
        <f>U44</f>
        <v>2475206</v>
      </c>
      <c r="V52" s="83">
        <f>V44</f>
        <v>36495</v>
      </c>
      <c r="W52" s="83">
        <f>W44</f>
        <v>2511701</v>
      </c>
      <c r="X52" s="332">
        <f>X44</f>
        <v>5.998470580309175</v>
      </c>
    </row>
    <row r="53" ht="10.5" customHeight="1" hidden="1"/>
    <row r="54" s="182" customFormat="1" ht="10.5" customHeight="1" hidden="1">
      <c r="A54" s="569" t="s">
        <v>618</v>
      </c>
    </row>
    <row r="55" ht="10.5" customHeight="1" hidden="1"/>
    <row r="56" ht="10.5" customHeight="1" hidden="1"/>
    <row r="57" ht="10.5" customHeight="1" hidden="1"/>
    <row r="58" ht="10.5" customHeight="1" hidden="1"/>
    <row r="59" ht="10.5" customHeight="1" hidden="1"/>
    <row r="60" ht="10.5" customHeight="1" hidden="1"/>
  </sheetData>
  <sheetProtection/>
  <mergeCells count="24">
    <mergeCell ref="X4:X6"/>
    <mergeCell ref="V5:V7"/>
    <mergeCell ref="W5:W7"/>
    <mergeCell ref="B4:D4"/>
    <mergeCell ref="E4:E6"/>
    <mergeCell ref="L5:L7"/>
    <mergeCell ref="M5:M7"/>
    <mergeCell ref="N5:N7"/>
    <mergeCell ref="O5:O7"/>
    <mergeCell ref="U5:U7"/>
    <mergeCell ref="R4:R7"/>
    <mergeCell ref="S4:S7"/>
    <mergeCell ref="F4:F6"/>
    <mergeCell ref="U4:W4"/>
    <mergeCell ref="G4:G6"/>
    <mergeCell ref="H4:H6"/>
    <mergeCell ref="J4:O4"/>
    <mergeCell ref="K5:K7"/>
    <mergeCell ref="B5:B7"/>
    <mergeCell ref="C5:C7"/>
    <mergeCell ref="D5:D7"/>
    <mergeCell ref="J5:J7"/>
    <mergeCell ref="P4:P7"/>
    <mergeCell ref="Q4:Q7"/>
  </mergeCells>
  <printOptions/>
  <pageMargins left="0.5905511811023623" right="0.5905511811023623" top="0.5905511811023623" bottom="0.3937007874015748" header="0.5118110236220472" footer="0.31496062992125984"/>
  <pageSetup firstPageNumber="47" useFirstPageNumber="1" horizontalDpi="600" verticalDpi="600" orientation="portrait" paperSize="9" scale="92" r:id="rId2"/>
  <headerFooter alignWithMargins="0">
    <oddFooter>&amp;C&amp;P</oddFooter>
  </headerFooter>
  <colBreaks count="2" manualBreakCount="2">
    <brk id="8" max="44" man="1"/>
    <brk id="19" max="44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X54"/>
  <sheetViews>
    <sheetView view="pageBreakPreview" zoomScaleSheetLayoutView="100" workbookViewId="0" topLeftCell="A1">
      <pane ySplit="8" topLeftCell="A9" activePane="bottomLeft" state="frozen"/>
      <selection pane="topLeft" activeCell="A35" sqref="A35"/>
      <selection pane="bottomLeft" activeCell="A1" sqref="A1"/>
    </sheetView>
  </sheetViews>
  <sheetFormatPr defaultColWidth="9.00390625" defaultRowHeight="10.5" customHeight="1"/>
  <cols>
    <col min="1" max="1" width="10.25390625" style="182" customWidth="1"/>
    <col min="2" max="8" width="12.625" style="206" customWidth="1"/>
    <col min="9" max="9" width="10.25390625" style="182" customWidth="1"/>
    <col min="10" max="19" width="8.75390625" style="206" customWidth="1"/>
    <col min="20" max="20" width="10.25390625" style="182" customWidth="1"/>
    <col min="21" max="23" width="12.625" style="206" customWidth="1"/>
    <col min="24" max="24" width="12.625" style="182" customWidth="1"/>
    <col min="25" max="16384" width="9.00390625" style="206" customWidth="1"/>
  </cols>
  <sheetData>
    <row r="1" spans="1:20" s="537" customFormat="1" ht="15" customHeight="1">
      <c r="A1" s="537" t="str">
        <f>'4表（給与）'!A1</f>
        <v>第４表　課税標準額段階別令和４年度分所得割額等の状況</v>
      </c>
      <c r="I1" s="537" t="str">
        <f>A1</f>
        <v>第４表　課税標準額段階別令和４年度分所得割額等の状況</v>
      </c>
      <c r="T1" s="537" t="str">
        <f>A1</f>
        <v>第４表　課税標準額段階別令和４年度分所得割額等の状況</v>
      </c>
    </row>
    <row r="2" s="182" customFormat="1" ht="10.5" customHeight="1"/>
    <row r="3" spans="1:24" s="148" customFormat="1" ht="15" customHeight="1">
      <c r="A3" s="148" t="s">
        <v>459</v>
      </c>
      <c r="H3" s="183"/>
      <c r="I3" s="148" t="s">
        <v>576</v>
      </c>
      <c r="K3" s="183"/>
      <c r="L3" s="183"/>
      <c r="M3" s="183"/>
      <c r="N3" s="183"/>
      <c r="T3" s="148" t="str">
        <f>I3</f>
        <v>　（３） 農業所得者（つづき）</v>
      </c>
      <c r="V3" s="183"/>
      <c r="X3" s="544" t="s">
        <v>352</v>
      </c>
    </row>
    <row r="4" spans="1:24" s="148" customFormat="1" ht="15" customHeight="1">
      <c r="A4" s="184" t="s">
        <v>95</v>
      </c>
      <c r="B4" s="711" t="s">
        <v>353</v>
      </c>
      <c r="C4" s="697"/>
      <c r="D4" s="697"/>
      <c r="E4" s="750" t="s">
        <v>354</v>
      </c>
      <c r="F4" s="750" t="s">
        <v>355</v>
      </c>
      <c r="G4" s="750" t="s">
        <v>356</v>
      </c>
      <c r="H4" s="745" t="s">
        <v>357</v>
      </c>
      <c r="I4" s="184" t="s">
        <v>95</v>
      </c>
      <c r="J4" s="746" t="s">
        <v>358</v>
      </c>
      <c r="K4" s="703"/>
      <c r="L4" s="703"/>
      <c r="M4" s="703"/>
      <c r="N4" s="703"/>
      <c r="O4" s="703"/>
      <c r="P4" s="747" t="s">
        <v>461</v>
      </c>
      <c r="Q4" s="707" t="s">
        <v>359</v>
      </c>
      <c r="R4" s="707" t="s">
        <v>417</v>
      </c>
      <c r="S4" s="745" t="s">
        <v>360</v>
      </c>
      <c r="T4" s="184" t="s">
        <v>95</v>
      </c>
      <c r="U4" s="711" t="s">
        <v>361</v>
      </c>
      <c r="V4" s="697"/>
      <c r="W4" s="697"/>
      <c r="X4" s="745" t="s">
        <v>362</v>
      </c>
    </row>
    <row r="5" spans="1:24" s="148" customFormat="1" ht="15" customHeight="1">
      <c r="A5" s="185"/>
      <c r="B5" s="751" t="s">
        <v>368</v>
      </c>
      <c r="C5" s="740" t="s">
        <v>369</v>
      </c>
      <c r="D5" s="734" t="s">
        <v>142</v>
      </c>
      <c r="E5" s="735"/>
      <c r="F5" s="735"/>
      <c r="G5" s="735"/>
      <c r="H5" s="737"/>
      <c r="I5" s="185"/>
      <c r="J5" s="748" t="s">
        <v>363</v>
      </c>
      <c r="K5" s="734" t="s">
        <v>364</v>
      </c>
      <c r="L5" s="740" t="s">
        <v>365</v>
      </c>
      <c r="M5" s="740" t="s">
        <v>460</v>
      </c>
      <c r="N5" s="740" t="s">
        <v>367</v>
      </c>
      <c r="O5" s="734" t="s">
        <v>142</v>
      </c>
      <c r="P5" s="744"/>
      <c r="Q5" s="708"/>
      <c r="R5" s="708"/>
      <c r="S5" s="737"/>
      <c r="T5" s="185"/>
      <c r="U5" s="693" t="s">
        <v>419</v>
      </c>
      <c r="V5" s="740" t="s">
        <v>420</v>
      </c>
      <c r="W5" s="734" t="s">
        <v>142</v>
      </c>
      <c r="X5" s="737"/>
    </row>
    <row r="6" spans="1:24" s="148" customFormat="1" ht="15" customHeight="1">
      <c r="A6" s="185"/>
      <c r="B6" s="733"/>
      <c r="C6" s="735"/>
      <c r="D6" s="735"/>
      <c r="E6" s="735"/>
      <c r="F6" s="735"/>
      <c r="G6" s="735"/>
      <c r="H6" s="737"/>
      <c r="I6" s="185"/>
      <c r="J6" s="749"/>
      <c r="K6" s="735"/>
      <c r="L6" s="708"/>
      <c r="M6" s="708"/>
      <c r="N6" s="708"/>
      <c r="O6" s="735"/>
      <c r="P6" s="744"/>
      <c r="Q6" s="708"/>
      <c r="R6" s="708"/>
      <c r="S6" s="737"/>
      <c r="T6" s="185"/>
      <c r="U6" s="744"/>
      <c r="V6" s="735"/>
      <c r="W6" s="735"/>
      <c r="X6" s="737"/>
    </row>
    <row r="7" spans="1:24" s="148" customFormat="1" ht="17.25" customHeight="1">
      <c r="A7" s="185"/>
      <c r="B7" s="733"/>
      <c r="C7" s="735"/>
      <c r="D7" s="735"/>
      <c r="E7" s="187"/>
      <c r="F7" s="187"/>
      <c r="G7" s="188" t="s">
        <v>370</v>
      </c>
      <c r="H7" s="189" t="s">
        <v>371</v>
      </c>
      <c r="I7" s="185"/>
      <c r="J7" s="749"/>
      <c r="K7" s="735"/>
      <c r="L7" s="708"/>
      <c r="M7" s="708"/>
      <c r="N7" s="708"/>
      <c r="O7" s="735"/>
      <c r="P7" s="744"/>
      <c r="Q7" s="708"/>
      <c r="R7" s="708"/>
      <c r="S7" s="737"/>
      <c r="T7" s="185"/>
      <c r="U7" s="744"/>
      <c r="V7" s="735"/>
      <c r="W7" s="735"/>
      <c r="X7" s="186" t="s">
        <v>372</v>
      </c>
    </row>
    <row r="8" spans="1:24" s="148" customFormat="1" ht="15" customHeight="1">
      <c r="A8" s="185" t="s">
        <v>108</v>
      </c>
      <c r="B8" s="191" t="s">
        <v>143</v>
      </c>
      <c r="C8" s="188" t="s">
        <v>143</v>
      </c>
      <c r="D8" s="188"/>
      <c r="E8" s="188" t="s">
        <v>117</v>
      </c>
      <c r="F8" s="188" t="s">
        <v>117</v>
      </c>
      <c r="G8" s="188" t="s">
        <v>117</v>
      </c>
      <c r="H8" s="189" t="s">
        <v>117</v>
      </c>
      <c r="I8" s="185" t="s">
        <v>108</v>
      </c>
      <c r="J8" s="191" t="s">
        <v>117</v>
      </c>
      <c r="K8" s="188" t="s">
        <v>117</v>
      </c>
      <c r="L8" s="188" t="s">
        <v>117</v>
      </c>
      <c r="M8" s="188" t="s">
        <v>117</v>
      </c>
      <c r="N8" s="188" t="s">
        <v>117</v>
      </c>
      <c r="O8" s="188" t="s">
        <v>117</v>
      </c>
      <c r="P8" s="190" t="s">
        <v>117</v>
      </c>
      <c r="Q8" s="190" t="s">
        <v>117</v>
      </c>
      <c r="R8" s="188" t="s">
        <v>117</v>
      </c>
      <c r="S8" s="189" t="s">
        <v>117</v>
      </c>
      <c r="T8" s="185" t="s">
        <v>108</v>
      </c>
      <c r="U8" s="190" t="s">
        <v>117</v>
      </c>
      <c r="V8" s="188" t="s">
        <v>117</v>
      </c>
      <c r="W8" s="188"/>
      <c r="X8" s="189" t="s">
        <v>373</v>
      </c>
    </row>
    <row r="9" spans="1:24" s="326" customFormat="1" ht="16.5" customHeight="1">
      <c r="A9" s="193" t="s">
        <v>53</v>
      </c>
      <c r="B9" s="194">
        <v>168</v>
      </c>
      <c r="C9" s="181">
        <v>36</v>
      </c>
      <c r="D9" s="181">
        <v>204</v>
      </c>
      <c r="E9" s="181">
        <v>536711</v>
      </c>
      <c r="F9" s="181">
        <v>270791</v>
      </c>
      <c r="G9" s="324">
        <v>265920</v>
      </c>
      <c r="H9" s="195">
        <v>15947</v>
      </c>
      <c r="I9" s="193" t="s">
        <v>53</v>
      </c>
      <c r="J9" s="180">
        <v>591</v>
      </c>
      <c r="K9" s="181">
        <v>2</v>
      </c>
      <c r="L9" s="181">
        <v>187</v>
      </c>
      <c r="M9" s="181">
        <v>8</v>
      </c>
      <c r="N9" s="181">
        <v>0</v>
      </c>
      <c r="O9" s="181">
        <v>788</v>
      </c>
      <c r="P9" s="194">
        <v>0</v>
      </c>
      <c r="Q9" s="194">
        <v>0</v>
      </c>
      <c r="R9" s="181">
        <v>0</v>
      </c>
      <c r="S9" s="325">
        <v>0</v>
      </c>
      <c r="T9" s="193" t="s">
        <v>53</v>
      </c>
      <c r="U9" s="194">
        <v>14712</v>
      </c>
      <c r="V9" s="181">
        <v>447</v>
      </c>
      <c r="W9" s="181">
        <v>15159</v>
      </c>
      <c r="X9" s="195">
        <f aca="true" t="shared" si="0" ref="X9:X44">H9/G9*100</f>
        <v>5.996916365824308</v>
      </c>
    </row>
    <row r="10" spans="1:24" s="326" customFormat="1" ht="16.5" customHeight="1">
      <c r="A10" s="196" t="s">
        <v>54</v>
      </c>
      <c r="B10" s="172">
        <v>27</v>
      </c>
      <c r="C10" s="173">
        <v>3</v>
      </c>
      <c r="D10" s="173">
        <v>30</v>
      </c>
      <c r="E10" s="173">
        <v>59010</v>
      </c>
      <c r="F10" s="173">
        <v>36190</v>
      </c>
      <c r="G10" s="327">
        <v>22820</v>
      </c>
      <c r="H10" s="174">
        <v>1368</v>
      </c>
      <c r="I10" s="196" t="s">
        <v>54</v>
      </c>
      <c r="J10" s="175">
        <v>107</v>
      </c>
      <c r="K10" s="173">
        <v>0</v>
      </c>
      <c r="L10" s="173">
        <v>20</v>
      </c>
      <c r="M10" s="173">
        <v>0</v>
      </c>
      <c r="N10" s="173">
        <v>0</v>
      </c>
      <c r="O10" s="173">
        <v>127</v>
      </c>
      <c r="P10" s="172">
        <v>0</v>
      </c>
      <c r="Q10" s="172">
        <v>0</v>
      </c>
      <c r="R10" s="173">
        <v>0</v>
      </c>
      <c r="S10" s="328">
        <v>0</v>
      </c>
      <c r="T10" s="196" t="s">
        <v>54</v>
      </c>
      <c r="U10" s="172">
        <v>1226</v>
      </c>
      <c r="V10" s="173">
        <v>15</v>
      </c>
      <c r="W10" s="173">
        <v>1241</v>
      </c>
      <c r="X10" s="174">
        <f t="shared" si="0"/>
        <v>5.994741454864154</v>
      </c>
    </row>
    <row r="11" spans="1:24" s="326" customFormat="1" ht="16.5" customHeight="1">
      <c r="A11" s="196" t="s">
        <v>55</v>
      </c>
      <c r="B11" s="172">
        <v>1</v>
      </c>
      <c r="C11" s="173">
        <v>0</v>
      </c>
      <c r="D11" s="173">
        <v>1</v>
      </c>
      <c r="E11" s="173">
        <v>5083</v>
      </c>
      <c r="F11" s="173">
        <v>1787</v>
      </c>
      <c r="G11" s="327">
        <v>3296</v>
      </c>
      <c r="H11" s="174">
        <v>198</v>
      </c>
      <c r="I11" s="196" t="s">
        <v>55</v>
      </c>
      <c r="J11" s="175">
        <v>2</v>
      </c>
      <c r="K11" s="173">
        <v>0</v>
      </c>
      <c r="L11" s="173">
        <v>0</v>
      </c>
      <c r="M11" s="173">
        <v>0</v>
      </c>
      <c r="N11" s="173">
        <v>0</v>
      </c>
      <c r="O11" s="173">
        <v>2</v>
      </c>
      <c r="P11" s="172">
        <v>0</v>
      </c>
      <c r="Q11" s="172">
        <v>0</v>
      </c>
      <c r="R11" s="173">
        <v>0</v>
      </c>
      <c r="S11" s="328">
        <v>0</v>
      </c>
      <c r="T11" s="196" t="s">
        <v>55</v>
      </c>
      <c r="U11" s="172">
        <v>196</v>
      </c>
      <c r="V11" s="173">
        <v>0</v>
      </c>
      <c r="W11" s="173">
        <v>196</v>
      </c>
      <c r="X11" s="174">
        <f t="shared" si="0"/>
        <v>6.007281553398059</v>
      </c>
    </row>
    <row r="12" spans="1:24" s="326" customFormat="1" ht="16.5" customHeight="1">
      <c r="A12" s="196" t="s">
        <v>56</v>
      </c>
      <c r="B12" s="172">
        <v>242</v>
      </c>
      <c r="C12" s="173">
        <v>39</v>
      </c>
      <c r="D12" s="173">
        <v>281</v>
      </c>
      <c r="E12" s="173">
        <v>672248</v>
      </c>
      <c r="F12" s="173">
        <v>344661</v>
      </c>
      <c r="G12" s="327">
        <v>327587</v>
      </c>
      <c r="H12" s="174">
        <v>19644</v>
      </c>
      <c r="I12" s="196" t="s">
        <v>56</v>
      </c>
      <c r="J12" s="175">
        <v>873</v>
      </c>
      <c r="K12" s="173">
        <v>4</v>
      </c>
      <c r="L12" s="173">
        <v>30</v>
      </c>
      <c r="M12" s="173">
        <v>5</v>
      </c>
      <c r="N12" s="173">
        <v>0</v>
      </c>
      <c r="O12" s="173">
        <v>912</v>
      </c>
      <c r="P12" s="172">
        <v>0</v>
      </c>
      <c r="Q12" s="172">
        <v>4</v>
      </c>
      <c r="R12" s="173">
        <v>0</v>
      </c>
      <c r="S12" s="328">
        <v>0</v>
      </c>
      <c r="T12" s="196" t="s">
        <v>56</v>
      </c>
      <c r="U12" s="172">
        <v>18562</v>
      </c>
      <c r="V12" s="173">
        <v>166</v>
      </c>
      <c r="W12" s="173">
        <v>18728</v>
      </c>
      <c r="X12" s="174">
        <f t="shared" si="0"/>
        <v>5.996574955660634</v>
      </c>
    </row>
    <row r="13" spans="1:24" s="326" customFormat="1" ht="16.5" customHeight="1">
      <c r="A13" s="196" t="s">
        <v>57</v>
      </c>
      <c r="B13" s="172">
        <v>117</v>
      </c>
      <c r="C13" s="173">
        <v>13</v>
      </c>
      <c r="D13" s="173">
        <v>130</v>
      </c>
      <c r="E13" s="173">
        <v>373029</v>
      </c>
      <c r="F13" s="173">
        <v>171214</v>
      </c>
      <c r="G13" s="327">
        <v>201815</v>
      </c>
      <c r="H13" s="174">
        <v>12105</v>
      </c>
      <c r="I13" s="196" t="s">
        <v>57</v>
      </c>
      <c r="J13" s="175">
        <v>373</v>
      </c>
      <c r="K13" s="173">
        <v>2</v>
      </c>
      <c r="L13" s="173">
        <v>151</v>
      </c>
      <c r="M13" s="173">
        <v>49</v>
      </c>
      <c r="N13" s="173">
        <v>0</v>
      </c>
      <c r="O13" s="173">
        <v>575</v>
      </c>
      <c r="P13" s="172">
        <v>0</v>
      </c>
      <c r="Q13" s="172">
        <v>1</v>
      </c>
      <c r="R13" s="173">
        <v>0</v>
      </c>
      <c r="S13" s="328">
        <v>0</v>
      </c>
      <c r="T13" s="196" t="s">
        <v>57</v>
      </c>
      <c r="U13" s="172">
        <v>11432</v>
      </c>
      <c r="V13" s="173">
        <v>97</v>
      </c>
      <c r="W13" s="173">
        <v>11529</v>
      </c>
      <c r="X13" s="174">
        <f t="shared" si="0"/>
        <v>5.998067537100811</v>
      </c>
    </row>
    <row r="14" spans="1:24" s="326" customFormat="1" ht="16.5" customHeight="1">
      <c r="A14" s="196" t="s">
        <v>58</v>
      </c>
      <c r="B14" s="172">
        <v>27</v>
      </c>
      <c r="C14" s="173">
        <v>6</v>
      </c>
      <c r="D14" s="173">
        <v>33</v>
      </c>
      <c r="E14" s="173">
        <v>92035</v>
      </c>
      <c r="F14" s="173">
        <v>42764</v>
      </c>
      <c r="G14" s="327">
        <v>49271</v>
      </c>
      <c r="H14" s="174">
        <v>2955</v>
      </c>
      <c r="I14" s="196" t="s">
        <v>58</v>
      </c>
      <c r="J14" s="175">
        <v>100</v>
      </c>
      <c r="K14" s="173">
        <v>0</v>
      </c>
      <c r="L14" s="173">
        <v>57</v>
      </c>
      <c r="M14" s="173">
        <v>0</v>
      </c>
      <c r="N14" s="173">
        <v>0</v>
      </c>
      <c r="O14" s="173">
        <v>157</v>
      </c>
      <c r="P14" s="172">
        <v>0</v>
      </c>
      <c r="Q14" s="172">
        <v>0</v>
      </c>
      <c r="R14" s="173">
        <v>0</v>
      </c>
      <c r="S14" s="328">
        <v>0</v>
      </c>
      <c r="T14" s="196" t="s">
        <v>58</v>
      </c>
      <c r="U14" s="172">
        <v>2733</v>
      </c>
      <c r="V14" s="173">
        <v>65</v>
      </c>
      <c r="W14" s="173">
        <v>2798</v>
      </c>
      <c r="X14" s="174">
        <f t="shared" si="0"/>
        <v>5.997442714781514</v>
      </c>
    </row>
    <row r="15" spans="1:24" s="326" customFormat="1" ht="16.5" customHeight="1">
      <c r="A15" s="196" t="s">
        <v>59</v>
      </c>
      <c r="B15" s="172">
        <v>95</v>
      </c>
      <c r="C15" s="173">
        <v>22</v>
      </c>
      <c r="D15" s="173">
        <v>117</v>
      </c>
      <c r="E15" s="173">
        <v>254549</v>
      </c>
      <c r="F15" s="173">
        <v>136037</v>
      </c>
      <c r="G15" s="327">
        <v>118512</v>
      </c>
      <c r="H15" s="174">
        <v>7147</v>
      </c>
      <c r="I15" s="196" t="s">
        <v>59</v>
      </c>
      <c r="J15" s="175">
        <v>310</v>
      </c>
      <c r="K15" s="173">
        <v>2</v>
      </c>
      <c r="L15" s="173">
        <v>6</v>
      </c>
      <c r="M15" s="173">
        <v>221</v>
      </c>
      <c r="N15" s="173">
        <v>0</v>
      </c>
      <c r="O15" s="173">
        <v>539</v>
      </c>
      <c r="P15" s="172">
        <v>7</v>
      </c>
      <c r="Q15" s="172">
        <v>0</v>
      </c>
      <c r="R15" s="173">
        <v>0</v>
      </c>
      <c r="S15" s="328">
        <v>0</v>
      </c>
      <c r="T15" s="196" t="s">
        <v>59</v>
      </c>
      <c r="U15" s="172">
        <v>6518</v>
      </c>
      <c r="V15" s="173">
        <v>83</v>
      </c>
      <c r="W15" s="173">
        <v>6601</v>
      </c>
      <c r="X15" s="174">
        <f t="shared" si="0"/>
        <v>6.030612933711354</v>
      </c>
    </row>
    <row r="16" spans="1:24" s="326" customFormat="1" ht="16.5" customHeight="1">
      <c r="A16" s="196" t="s">
        <v>60</v>
      </c>
      <c r="B16" s="172">
        <v>231</v>
      </c>
      <c r="C16" s="173">
        <v>42</v>
      </c>
      <c r="D16" s="173">
        <v>273</v>
      </c>
      <c r="E16" s="173">
        <v>640649</v>
      </c>
      <c r="F16" s="173">
        <v>312759</v>
      </c>
      <c r="G16" s="327">
        <v>327890</v>
      </c>
      <c r="H16" s="174">
        <v>19662</v>
      </c>
      <c r="I16" s="196" t="s">
        <v>60</v>
      </c>
      <c r="J16" s="175">
        <v>670</v>
      </c>
      <c r="K16" s="173">
        <v>7</v>
      </c>
      <c r="L16" s="173">
        <v>109</v>
      </c>
      <c r="M16" s="173">
        <v>85</v>
      </c>
      <c r="N16" s="173">
        <v>0</v>
      </c>
      <c r="O16" s="173">
        <v>871</v>
      </c>
      <c r="P16" s="172">
        <v>0</v>
      </c>
      <c r="Q16" s="172">
        <v>1</v>
      </c>
      <c r="R16" s="173">
        <v>0</v>
      </c>
      <c r="S16" s="328">
        <v>0</v>
      </c>
      <c r="T16" s="196" t="s">
        <v>60</v>
      </c>
      <c r="U16" s="172">
        <v>18352</v>
      </c>
      <c r="V16" s="173">
        <v>438</v>
      </c>
      <c r="W16" s="173">
        <v>18790</v>
      </c>
      <c r="X16" s="174">
        <f t="shared" si="0"/>
        <v>5.996523224252035</v>
      </c>
    </row>
    <row r="17" spans="1:24" s="326" customFormat="1" ht="16.5" customHeight="1">
      <c r="A17" s="196" t="s">
        <v>61</v>
      </c>
      <c r="B17" s="172">
        <v>4</v>
      </c>
      <c r="C17" s="173">
        <v>3</v>
      </c>
      <c r="D17" s="173">
        <v>7</v>
      </c>
      <c r="E17" s="173">
        <v>12288</v>
      </c>
      <c r="F17" s="173">
        <v>6449</v>
      </c>
      <c r="G17" s="327">
        <v>5839</v>
      </c>
      <c r="H17" s="174">
        <v>350</v>
      </c>
      <c r="I17" s="196" t="s">
        <v>61</v>
      </c>
      <c r="J17" s="175">
        <v>15</v>
      </c>
      <c r="K17" s="173">
        <v>0</v>
      </c>
      <c r="L17" s="173">
        <v>0</v>
      </c>
      <c r="M17" s="173">
        <v>0</v>
      </c>
      <c r="N17" s="173">
        <v>0</v>
      </c>
      <c r="O17" s="173">
        <v>15</v>
      </c>
      <c r="P17" s="172">
        <v>0</v>
      </c>
      <c r="Q17" s="172">
        <v>0</v>
      </c>
      <c r="R17" s="173">
        <v>0</v>
      </c>
      <c r="S17" s="328">
        <v>0</v>
      </c>
      <c r="T17" s="196" t="s">
        <v>61</v>
      </c>
      <c r="U17" s="172">
        <v>328</v>
      </c>
      <c r="V17" s="173">
        <v>7</v>
      </c>
      <c r="W17" s="173">
        <v>335</v>
      </c>
      <c r="X17" s="174">
        <f t="shared" si="0"/>
        <v>5.994177085117315</v>
      </c>
    </row>
    <row r="18" spans="1:24" s="326" customFormat="1" ht="16.5" customHeight="1">
      <c r="A18" s="196" t="s">
        <v>62</v>
      </c>
      <c r="B18" s="172">
        <v>5</v>
      </c>
      <c r="C18" s="173">
        <v>0</v>
      </c>
      <c r="D18" s="173">
        <v>5</v>
      </c>
      <c r="E18" s="173">
        <v>12311</v>
      </c>
      <c r="F18" s="173">
        <v>7243</v>
      </c>
      <c r="G18" s="327">
        <v>5068</v>
      </c>
      <c r="H18" s="174">
        <v>304</v>
      </c>
      <c r="I18" s="196" t="s">
        <v>62</v>
      </c>
      <c r="J18" s="175">
        <v>24</v>
      </c>
      <c r="K18" s="173">
        <v>0</v>
      </c>
      <c r="L18" s="173">
        <v>0</v>
      </c>
      <c r="M18" s="173">
        <v>0</v>
      </c>
      <c r="N18" s="173">
        <v>0</v>
      </c>
      <c r="O18" s="173">
        <v>24</v>
      </c>
      <c r="P18" s="172">
        <v>0</v>
      </c>
      <c r="Q18" s="172">
        <v>0</v>
      </c>
      <c r="R18" s="173">
        <v>0</v>
      </c>
      <c r="S18" s="328">
        <v>0</v>
      </c>
      <c r="T18" s="196" t="s">
        <v>62</v>
      </c>
      <c r="U18" s="172">
        <v>280</v>
      </c>
      <c r="V18" s="173">
        <v>0</v>
      </c>
      <c r="W18" s="173">
        <v>280</v>
      </c>
      <c r="X18" s="174">
        <f t="shared" si="0"/>
        <v>5.998421468034728</v>
      </c>
    </row>
    <row r="19" spans="1:24" s="326" customFormat="1" ht="16.5" customHeight="1">
      <c r="A19" s="197" t="s">
        <v>63</v>
      </c>
      <c r="B19" s="176">
        <v>148</v>
      </c>
      <c r="C19" s="177">
        <v>36</v>
      </c>
      <c r="D19" s="173">
        <v>184</v>
      </c>
      <c r="E19" s="177">
        <v>410924</v>
      </c>
      <c r="F19" s="177">
        <v>231636</v>
      </c>
      <c r="G19" s="329">
        <v>179288</v>
      </c>
      <c r="H19" s="178">
        <v>10749</v>
      </c>
      <c r="I19" s="197" t="s">
        <v>63</v>
      </c>
      <c r="J19" s="175">
        <v>529</v>
      </c>
      <c r="K19" s="173">
        <v>0</v>
      </c>
      <c r="L19" s="173">
        <v>17</v>
      </c>
      <c r="M19" s="173">
        <v>24</v>
      </c>
      <c r="N19" s="173">
        <v>0</v>
      </c>
      <c r="O19" s="173">
        <v>570</v>
      </c>
      <c r="P19" s="176">
        <v>3</v>
      </c>
      <c r="Q19" s="176">
        <v>0</v>
      </c>
      <c r="R19" s="177">
        <v>0</v>
      </c>
      <c r="S19" s="328">
        <v>0</v>
      </c>
      <c r="T19" s="197" t="s">
        <v>63</v>
      </c>
      <c r="U19" s="176">
        <v>9988</v>
      </c>
      <c r="V19" s="177">
        <v>188</v>
      </c>
      <c r="W19" s="173">
        <v>10176</v>
      </c>
      <c r="X19" s="178">
        <f t="shared" si="0"/>
        <v>5.995381732185088</v>
      </c>
    </row>
    <row r="20" spans="1:24" s="326" customFormat="1" ht="16.5" customHeight="1">
      <c r="A20" s="196" t="s">
        <v>374</v>
      </c>
      <c r="B20" s="172">
        <v>204</v>
      </c>
      <c r="C20" s="173">
        <v>29</v>
      </c>
      <c r="D20" s="173">
        <v>233</v>
      </c>
      <c r="E20" s="173">
        <v>796465</v>
      </c>
      <c r="F20" s="173">
        <v>349787</v>
      </c>
      <c r="G20" s="327">
        <v>446678</v>
      </c>
      <c r="H20" s="174">
        <v>26790</v>
      </c>
      <c r="I20" s="196" t="s">
        <v>374</v>
      </c>
      <c r="J20" s="175">
        <v>690</v>
      </c>
      <c r="K20" s="173">
        <v>6</v>
      </c>
      <c r="L20" s="173">
        <v>313</v>
      </c>
      <c r="M20" s="173">
        <v>92</v>
      </c>
      <c r="N20" s="173">
        <v>0</v>
      </c>
      <c r="O20" s="173">
        <v>1101</v>
      </c>
      <c r="P20" s="172">
        <v>0</v>
      </c>
      <c r="Q20" s="172">
        <v>1</v>
      </c>
      <c r="R20" s="173">
        <v>0</v>
      </c>
      <c r="S20" s="328">
        <v>0</v>
      </c>
      <c r="T20" s="196" t="s">
        <v>374</v>
      </c>
      <c r="U20" s="172">
        <v>25277</v>
      </c>
      <c r="V20" s="173">
        <v>411</v>
      </c>
      <c r="W20" s="173">
        <v>25688</v>
      </c>
      <c r="X20" s="178">
        <f t="shared" si="0"/>
        <v>5.997609015890641</v>
      </c>
    </row>
    <row r="21" spans="1:24" s="326" customFormat="1" ht="16.5" customHeight="1">
      <c r="A21" s="197" t="s">
        <v>375</v>
      </c>
      <c r="B21" s="176">
        <v>358</v>
      </c>
      <c r="C21" s="177">
        <v>56</v>
      </c>
      <c r="D21" s="177">
        <v>414</v>
      </c>
      <c r="E21" s="177">
        <v>1072697</v>
      </c>
      <c r="F21" s="177">
        <v>518796</v>
      </c>
      <c r="G21" s="329">
        <v>553901</v>
      </c>
      <c r="H21" s="178">
        <v>33216</v>
      </c>
      <c r="I21" s="197" t="s">
        <v>375</v>
      </c>
      <c r="J21" s="179">
        <v>1219</v>
      </c>
      <c r="K21" s="177">
        <v>36</v>
      </c>
      <c r="L21" s="177">
        <v>214</v>
      </c>
      <c r="M21" s="177">
        <v>227</v>
      </c>
      <c r="N21" s="177">
        <v>0</v>
      </c>
      <c r="O21" s="177">
        <v>1696</v>
      </c>
      <c r="P21" s="176">
        <v>0</v>
      </c>
      <c r="Q21" s="176">
        <v>8</v>
      </c>
      <c r="R21" s="177">
        <v>0</v>
      </c>
      <c r="S21" s="330">
        <v>0</v>
      </c>
      <c r="T21" s="197" t="s">
        <v>375</v>
      </c>
      <c r="U21" s="176">
        <v>30841</v>
      </c>
      <c r="V21" s="177">
        <v>671</v>
      </c>
      <c r="W21" s="177">
        <v>31512</v>
      </c>
      <c r="X21" s="178">
        <f t="shared" si="0"/>
        <v>5.996739489547771</v>
      </c>
    </row>
    <row r="22" spans="1:24" s="326" customFormat="1" ht="16.5" customHeight="1">
      <c r="A22" s="198" t="s">
        <v>376</v>
      </c>
      <c r="B22" s="172">
        <v>60</v>
      </c>
      <c r="C22" s="173">
        <v>7</v>
      </c>
      <c r="D22" s="173">
        <v>67</v>
      </c>
      <c r="E22" s="173">
        <v>214909</v>
      </c>
      <c r="F22" s="173">
        <v>91451</v>
      </c>
      <c r="G22" s="327">
        <v>123458</v>
      </c>
      <c r="H22" s="174">
        <v>7405</v>
      </c>
      <c r="I22" s="198" t="s">
        <v>376</v>
      </c>
      <c r="J22" s="175">
        <v>165</v>
      </c>
      <c r="K22" s="173">
        <v>2</v>
      </c>
      <c r="L22" s="173">
        <v>55</v>
      </c>
      <c r="M22" s="173">
        <v>0</v>
      </c>
      <c r="N22" s="173">
        <v>0</v>
      </c>
      <c r="O22" s="173">
        <v>222</v>
      </c>
      <c r="P22" s="172">
        <v>0</v>
      </c>
      <c r="Q22" s="172">
        <v>0</v>
      </c>
      <c r="R22" s="173">
        <v>0</v>
      </c>
      <c r="S22" s="174">
        <v>0</v>
      </c>
      <c r="T22" s="198" t="s">
        <v>376</v>
      </c>
      <c r="U22" s="172">
        <v>6976</v>
      </c>
      <c r="V22" s="173">
        <v>207</v>
      </c>
      <c r="W22" s="173">
        <v>7183</v>
      </c>
      <c r="X22" s="174">
        <f>H22/G22*100</f>
        <v>5.997991219686047</v>
      </c>
    </row>
    <row r="23" spans="1:24" s="326" customFormat="1" ht="16.5" customHeight="1">
      <c r="A23" s="199" t="s">
        <v>70</v>
      </c>
      <c r="B23" s="25">
        <f>SUM(B9:B22)</f>
        <v>1687</v>
      </c>
      <c r="C23" s="26">
        <f aca="true" t="shared" si="1" ref="C23:W23">SUM(C9:C22)</f>
        <v>292</v>
      </c>
      <c r="D23" s="26">
        <f t="shared" si="1"/>
        <v>1979</v>
      </c>
      <c r="E23" s="26">
        <f t="shared" si="1"/>
        <v>5152908</v>
      </c>
      <c r="F23" s="26">
        <f t="shared" si="1"/>
        <v>2521565</v>
      </c>
      <c r="G23" s="26">
        <f t="shared" si="1"/>
        <v>2631343</v>
      </c>
      <c r="H23" s="27">
        <f t="shared" si="1"/>
        <v>157840</v>
      </c>
      <c r="I23" s="199" t="s">
        <v>70</v>
      </c>
      <c r="J23" s="200">
        <f t="shared" si="1"/>
        <v>5668</v>
      </c>
      <c r="K23" s="201">
        <f t="shared" si="1"/>
        <v>61</v>
      </c>
      <c r="L23" s="201">
        <f t="shared" si="1"/>
        <v>1159</v>
      </c>
      <c r="M23" s="201">
        <f t="shared" si="1"/>
        <v>711</v>
      </c>
      <c r="N23" s="201">
        <f t="shared" si="1"/>
        <v>0</v>
      </c>
      <c r="O23" s="83">
        <f t="shared" si="1"/>
        <v>7599</v>
      </c>
      <c r="P23" s="28">
        <f t="shared" si="1"/>
        <v>10</v>
      </c>
      <c r="Q23" s="26">
        <f t="shared" si="1"/>
        <v>15</v>
      </c>
      <c r="R23" s="26">
        <f t="shared" si="1"/>
        <v>0</v>
      </c>
      <c r="S23" s="27">
        <f t="shared" si="1"/>
        <v>0</v>
      </c>
      <c r="T23" s="199" t="s">
        <v>70</v>
      </c>
      <c r="U23" s="28">
        <f t="shared" si="1"/>
        <v>147421</v>
      </c>
      <c r="V23" s="26">
        <f t="shared" si="1"/>
        <v>2795</v>
      </c>
      <c r="W23" s="26">
        <f t="shared" si="1"/>
        <v>150216</v>
      </c>
      <c r="X23" s="27">
        <f t="shared" si="0"/>
        <v>5.998457821728296</v>
      </c>
    </row>
    <row r="24" spans="1:24" s="326" customFormat="1" ht="16.5" customHeight="1">
      <c r="A24" s="202" t="s">
        <v>0</v>
      </c>
      <c r="B24" s="168">
        <v>81</v>
      </c>
      <c r="C24" s="169">
        <v>14</v>
      </c>
      <c r="D24" s="169">
        <v>95</v>
      </c>
      <c r="E24" s="169">
        <v>301818</v>
      </c>
      <c r="F24" s="169">
        <v>143575</v>
      </c>
      <c r="G24" s="331">
        <v>158243</v>
      </c>
      <c r="H24" s="170">
        <v>9497</v>
      </c>
      <c r="I24" s="202" t="s">
        <v>0</v>
      </c>
      <c r="J24" s="171">
        <v>377</v>
      </c>
      <c r="K24" s="169">
        <v>3</v>
      </c>
      <c r="L24" s="169">
        <v>100</v>
      </c>
      <c r="M24" s="169">
        <v>0</v>
      </c>
      <c r="N24" s="169">
        <v>0</v>
      </c>
      <c r="O24" s="169">
        <v>480</v>
      </c>
      <c r="P24" s="168">
        <v>0</v>
      </c>
      <c r="Q24" s="168">
        <v>0</v>
      </c>
      <c r="R24" s="169">
        <v>0</v>
      </c>
      <c r="S24" s="170">
        <v>0</v>
      </c>
      <c r="T24" s="202" t="s">
        <v>0</v>
      </c>
      <c r="U24" s="168">
        <v>8848</v>
      </c>
      <c r="V24" s="169">
        <v>169</v>
      </c>
      <c r="W24" s="169">
        <v>9017</v>
      </c>
      <c r="X24" s="170">
        <f t="shared" si="0"/>
        <v>6.001529293554849</v>
      </c>
    </row>
    <row r="25" spans="1:24" s="326" customFormat="1" ht="16.5" customHeight="1">
      <c r="A25" s="196" t="s">
        <v>1</v>
      </c>
      <c r="B25" s="172">
        <v>49</v>
      </c>
      <c r="C25" s="173">
        <v>3</v>
      </c>
      <c r="D25" s="173">
        <v>52</v>
      </c>
      <c r="E25" s="173">
        <v>204475</v>
      </c>
      <c r="F25" s="173">
        <v>89941</v>
      </c>
      <c r="G25" s="327">
        <v>114534</v>
      </c>
      <c r="H25" s="174">
        <v>6871</v>
      </c>
      <c r="I25" s="196" t="s">
        <v>1</v>
      </c>
      <c r="J25" s="175">
        <v>147</v>
      </c>
      <c r="K25" s="173">
        <v>0</v>
      </c>
      <c r="L25" s="173">
        <v>0</v>
      </c>
      <c r="M25" s="173">
        <v>0</v>
      </c>
      <c r="N25" s="173">
        <v>0</v>
      </c>
      <c r="O25" s="173">
        <v>147</v>
      </c>
      <c r="P25" s="172">
        <v>0</v>
      </c>
      <c r="Q25" s="172">
        <v>0</v>
      </c>
      <c r="R25" s="173">
        <v>0</v>
      </c>
      <c r="S25" s="174">
        <v>0</v>
      </c>
      <c r="T25" s="196" t="s">
        <v>1</v>
      </c>
      <c r="U25" s="172">
        <v>6719</v>
      </c>
      <c r="V25" s="173">
        <v>5</v>
      </c>
      <c r="W25" s="173">
        <v>6724</v>
      </c>
      <c r="X25" s="174">
        <f t="shared" si="0"/>
        <v>5.999091972689333</v>
      </c>
    </row>
    <row r="26" spans="1:24" s="326" customFormat="1" ht="16.5" customHeight="1">
      <c r="A26" s="196" t="s">
        <v>2</v>
      </c>
      <c r="B26" s="172">
        <v>113</v>
      </c>
      <c r="C26" s="173">
        <v>25</v>
      </c>
      <c r="D26" s="173">
        <v>138</v>
      </c>
      <c r="E26" s="173">
        <v>470799</v>
      </c>
      <c r="F26" s="173">
        <v>221516</v>
      </c>
      <c r="G26" s="327">
        <v>249283</v>
      </c>
      <c r="H26" s="174">
        <v>14918</v>
      </c>
      <c r="I26" s="196" t="s">
        <v>2</v>
      </c>
      <c r="J26" s="175">
        <v>377</v>
      </c>
      <c r="K26" s="173">
        <v>5</v>
      </c>
      <c r="L26" s="173">
        <v>184</v>
      </c>
      <c r="M26" s="173">
        <v>8</v>
      </c>
      <c r="N26" s="173">
        <v>0</v>
      </c>
      <c r="O26" s="173">
        <v>574</v>
      </c>
      <c r="P26" s="172">
        <v>0</v>
      </c>
      <c r="Q26" s="172">
        <v>0</v>
      </c>
      <c r="R26" s="173">
        <v>0</v>
      </c>
      <c r="S26" s="174">
        <v>0</v>
      </c>
      <c r="T26" s="196" t="s">
        <v>2</v>
      </c>
      <c r="U26" s="172">
        <v>13974</v>
      </c>
      <c r="V26" s="173">
        <v>370</v>
      </c>
      <c r="W26" s="173">
        <v>14344</v>
      </c>
      <c r="X26" s="174">
        <f t="shared" si="0"/>
        <v>5.984363153524308</v>
      </c>
    </row>
    <row r="27" spans="1:24" s="326" customFormat="1" ht="16.5" customHeight="1">
      <c r="A27" s="196" t="s">
        <v>4</v>
      </c>
      <c r="B27" s="172">
        <v>130</v>
      </c>
      <c r="C27" s="173">
        <v>25</v>
      </c>
      <c r="D27" s="173">
        <v>155</v>
      </c>
      <c r="E27" s="173">
        <v>408899</v>
      </c>
      <c r="F27" s="173">
        <v>197039</v>
      </c>
      <c r="G27" s="327">
        <v>211860</v>
      </c>
      <c r="H27" s="174">
        <v>12705</v>
      </c>
      <c r="I27" s="196" t="s">
        <v>4</v>
      </c>
      <c r="J27" s="175">
        <v>444</v>
      </c>
      <c r="K27" s="173">
        <v>1</v>
      </c>
      <c r="L27" s="173">
        <v>19</v>
      </c>
      <c r="M27" s="173">
        <v>86</v>
      </c>
      <c r="N27" s="173">
        <v>0</v>
      </c>
      <c r="O27" s="173">
        <v>550</v>
      </c>
      <c r="P27" s="172">
        <v>0</v>
      </c>
      <c r="Q27" s="172">
        <v>0</v>
      </c>
      <c r="R27" s="173">
        <v>0</v>
      </c>
      <c r="S27" s="174">
        <v>0</v>
      </c>
      <c r="T27" s="196" t="s">
        <v>4</v>
      </c>
      <c r="U27" s="172">
        <v>12044</v>
      </c>
      <c r="V27" s="173">
        <v>111</v>
      </c>
      <c r="W27" s="173">
        <v>12155</v>
      </c>
      <c r="X27" s="174">
        <f t="shared" si="0"/>
        <v>5.996884735202492</v>
      </c>
    </row>
    <row r="28" spans="1:24" s="326" customFormat="1" ht="16.5" customHeight="1">
      <c r="A28" s="196" t="s">
        <v>5</v>
      </c>
      <c r="B28" s="172">
        <v>58</v>
      </c>
      <c r="C28" s="173">
        <v>7</v>
      </c>
      <c r="D28" s="173">
        <v>65</v>
      </c>
      <c r="E28" s="173">
        <v>195586</v>
      </c>
      <c r="F28" s="173">
        <v>87557</v>
      </c>
      <c r="G28" s="327">
        <v>108029</v>
      </c>
      <c r="H28" s="174">
        <v>6479</v>
      </c>
      <c r="I28" s="196" t="s">
        <v>5</v>
      </c>
      <c r="J28" s="175">
        <v>167</v>
      </c>
      <c r="K28" s="173">
        <v>0</v>
      </c>
      <c r="L28" s="173">
        <v>11</v>
      </c>
      <c r="M28" s="173">
        <v>21</v>
      </c>
      <c r="N28" s="173">
        <v>0</v>
      </c>
      <c r="O28" s="173">
        <v>199</v>
      </c>
      <c r="P28" s="172">
        <v>6</v>
      </c>
      <c r="Q28" s="172">
        <v>0</v>
      </c>
      <c r="R28" s="173">
        <v>0</v>
      </c>
      <c r="S28" s="174">
        <v>0</v>
      </c>
      <c r="T28" s="196" t="s">
        <v>5</v>
      </c>
      <c r="U28" s="172">
        <v>6186</v>
      </c>
      <c r="V28" s="173">
        <v>88</v>
      </c>
      <c r="W28" s="173">
        <v>6274</v>
      </c>
      <c r="X28" s="174">
        <f t="shared" si="0"/>
        <v>5.997463644021512</v>
      </c>
    </row>
    <row r="29" spans="1:24" s="326" customFormat="1" ht="16.5" customHeight="1">
      <c r="A29" s="196" t="s">
        <v>377</v>
      </c>
      <c r="B29" s="172">
        <v>27</v>
      </c>
      <c r="C29" s="173">
        <v>2</v>
      </c>
      <c r="D29" s="173">
        <v>29</v>
      </c>
      <c r="E29" s="173">
        <v>97709</v>
      </c>
      <c r="F29" s="173">
        <v>42937</v>
      </c>
      <c r="G29" s="327">
        <v>54772</v>
      </c>
      <c r="H29" s="174">
        <v>3285</v>
      </c>
      <c r="I29" s="196" t="s">
        <v>377</v>
      </c>
      <c r="J29" s="175">
        <v>81</v>
      </c>
      <c r="K29" s="173">
        <v>0</v>
      </c>
      <c r="L29" s="173">
        <v>0</v>
      </c>
      <c r="M29" s="173">
        <v>0</v>
      </c>
      <c r="N29" s="173">
        <v>0</v>
      </c>
      <c r="O29" s="173">
        <v>81</v>
      </c>
      <c r="P29" s="172">
        <v>0</v>
      </c>
      <c r="Q29" s="172">
        <v>0</v>
      </c>
      <c r="R29" s="173">
        <v>0</v>
      </c>
      <c r="S29" s="174">
        <v>0</v>
      </c>
      <c r="T29" s="196" t="s">
        <v>377</v>
      </c>
      <c r="U29" s="172">
        <v>3203</v>
      </c>
      <c r="V29" s="173">
        <v>1</v>
      </c>
      <c r="W29" s="173">
        <v>3204</v>
      </c>
      <c r="X29" s="174">
        <f t="shared" si="0"/>
        <v>5.997590009493902</v>
      </c>
    </row>
    <row r="30" spans="1:24" s="326" customFormat="1" ht="16.5" customHeight="1">
      <c r="A30" s="196" t="s">
        <v>398</v>
      </c>
      <c r="B30" s="172">
        <v>50</v>
      </c>
      <c r="C30" s="173">
        <v>8</v>
      </c>
      <c r="D30" s="173">
        <v>58</v>
      </c>
      <c r="E30" s="173">
        <v>158234</v>
      </c>
      <c r="F30" s="173">
        <v>71190</v>
      </c>
      <c r="G30" s="327">
        <v>87044</v>
      </c>
      <c r="H30" s="174">
        <v>5220</v>
      </c>
      <c r="I30" s="196" t="s">
        <v>398</v>
      </c>
      <c r="J30" s="175">
        <v>148</v>
      </c>
      <c r="K30" s="173">
        <v>2</v>
      </c>
      <c r="L30" s="173">
        <v>0</v>
      </c>
      <c r="M30" s="173">
        <v>0</v>
      </c>
      <c r="N30" s="173">
        <v>0</v>
      </c>
      <c r="O30" s="173">
        <v>150</v>
      </c>
      <c r="P30" s="172">
        <v>0</v>
      </c>
      <c r="Q30" s="172">
        <v>0</v>
      </c>
      <c r="R30" s="173">
        <v>0</v>
      </c>
      <c r="S30" s="174">
        <v>0</v>
      </c>
      <c r="T30" s="196" t="s">
        <v>398</v>
      </c>
      <c r="U30" s="172">
        <v>4966</v>
      </c>
      <c r="V30" s="173">
        <v>104</v>
      </c>
      <c r="W30" s="173">
        <v>5070</v>
      </c>
      <c r="X30" s="174">
        <f t="shared" si="0"/>
        <v>5.996967051146546</v>
      </c>
    </row>
    <row r="31" spans="1:24" s="326" customFormat="1" ht="16.5" customHeight="1">
      <c r="A31" s="196" t="s">
        <v>6</v>
      </c>
      <c r="B31" s="172">
        <v>19</v>
      </c>
      <c r="C31" s="173">
        <v>4</v>
      </c>
      <c r="D31" s="173">
        <v>23</v>
      </c>
      <c r="E31" s="173">
        <v>64446</v>
      </c>
      <c r="F31" s="173">
        <v>28423</v>
      </c>
      <c r="G31" s="327">
        <v>36023</v>
      </c>
      <c r="H31" s="174">
        <v>2161</v>
      </c>
      <c r="I31" s="196" t="s">
        <v>6</v>
      </c>
      <c r="J31" s="175">
        <v>68</v>
      </c>
      <c r="K31" s="173">
        <v>0</v>
      </c>
      <c r="L31" s="173">
        <v>0</v>
      </c>
      <c r="M31" s="173">
        <v>15</v>
      </c>
      <c r="N31" s="173">
        <v>0</v>
      </c>
      <c r="O31" s="173">
        <v>83</v>
      </c>
      <c r="P31" s="172">
        <v>0</v>
      </c>
      <c r="Q31" s="172">
        <v>0</v>
      </c>
      <c r="R31" s="173">
        <v>0</v>
      </c>
      <c r="S31" s="174">
        <v>0</v>
      </c>
      <c r="T31" s="196" t="s">
        <v>6</v>
      </c>
      <c r="U31" s="172">
        <v>2073</v>
      </c>
      <c r="V31" s="173">
        <v>5</v>
      </c>
      <c r="W31" s="173">
        <v>2078</v>
      </c>
      <c r="X31" s="174">
        <f t="shared" si="0"/>
        <v>5.99894511839658</v>
      </c>
    </row>
    <row r="32" spans="1:24" s="326" customFormat="1" ht="16.5" customHeight="1">
      <c r="A32" s="196" t="s">
        <v>7</v>
      </c>
      <c r="B32" s="172">
        <v>9</v>
      </c>
      <c r="C32" s="173">
        <v>4</v>
      </c>
      <c r="D32" s="173">
        <v>13</v>
      </c>
      <c r="E32" s="173">
        <v>31415</v>
      </c>
      <c r="F32" s="173">
        <v>17242</v>
      </c>
      <c r="G32" s="327">
        <v>14173</v>
      </c>
      <c r="H32" s="174">
        <v>850</v>
      </c>
      <c r="I32" s="196" t="s">
        <v>7</v>
      </c>
      <c r="J32" s="175">
        <v>34</v>
      </c>
      <c r="K32" s="173">
        <v>0</v>
      </c>
      <c r="L32" s="173">
        <v>0</v>
      </c>
      <c r="M32" s="173">
        <v>0</v>
      </c>
      <c r="N32" s="173">
        <v>0</v>
      </c>
      <c r="O32" s="173">
        <v>34</v>
      </c>
      <c r="P32" s="172">
        <v>0</v>
      </c>
      <c r="Q32" s="172">
        <v>0</v>
      </c>
      <c r="R32" s="173">
        <v>0</v>
      </c>
      <c r="S32" s="174">
        <v>0</v>
      </c>
      <c r="T32" s="196" t="s">
        <v>7</v>
      </c>
      <c r="U32" s="172">
        <v>810</v>
      </c>
      <c r="V32" s="173">
        <v>6</v>
      </c>
      <c r="W32" s="173">
        <v>816</v>
      </c>
      <c r="X32" s="174">
        <f t="shared" si="0"/>
        <v>5.997318845692514</v>
      </c>
    </row>
    <row r="33" spans="1:24" s="326" customFormat="1" ht="16.5" customHeight="1">
      <c r="A33" s="196" t="s">
        <v>8</v>
      </c>
      <c r="B33" s="172">
        <v>6</v>
      </c>
      <c r="C33" s="173">
        <v>0</v>
      </c>
      <c r="D33" s="173">
        <v>6</v>
      </c>
      <c r="E33" s="173">
        <v>13210</v>
      </c>
      <c r="F33" s="173">
        <v>7592</v>
      </c>
      <c r="G33" s="327">
        <v>5618</v>
      </c>
      <c r="H33" s="174">
        <v>337</v>
      </c>
      <c r="I33" s="196" t="s">
        <v>8</v>
      </c>
      <c r="J33" s="175">
        <v>23</v>
      </c>
      <c r="K33" s="173">
        <v>0</v>
      </c>
      <c r="L33" s="173">
        <v>0</v>
      </c>
      <c r="M33" s="173">
        <v>0</v>
      </c>
      <c r="N33" s="173">
        <v>0</v>
      </c>
      <c r="O33" s="173">
        <v>23</v>
      </c>
      <c r="P33" s="172">
        <v>0</v>
      </c>
      <c r="Q33" s="172">
        <v>0</v>
      </c>
      <c r="R33" s="173">
        <v>0</v>
      </c>
      <c r="S33" s="174">
        <v>0</v>
      </c>
      <c r="T33" s="196" t="s">
        <v>8</v>
      </c>
      <c r="U33" s="172">
        <v>314</v>
      </c>
      <c r="V33" s="173">
        <v>0</v>
      </c>
      <c r="W33" s="173">
        <v>314</v>
      </c>
      <c r="X33" s="174">
        <f t="shared" si="0"/>
        <v>5.998576005695977</v>
      </c>
    </row>
    <row r="34" spans="1:24" s="326" customFormat="1" ht="16.5" customHeight="1">
      <c r="A34" s="196" t="s">
        <v>9</v>
      </c>
      <c r="B34" s="172">
        <v>10</v>
      </c>
      <c r="C34" s="173">
        <v>3</v>
      </c>
      <c r="D34" s="173">
        <v>13</v>
      </c>
      <c r="E34" s="173">
        <v>43266</v>
      </c>
      <c r="F34" s="173">
        <v>16932</v>
      </c>
      <c r="G34" s="327">
        <v>26334</v>
      </c>
      <c r="H34" s="174">
        <v>1579</v>
      </c>
      <c r="I34" s="196" t="s">
        <v>9</v>
      </c>
      <c r="J34" s="175">
        <v>40</v>
      </c>
      <c r="K34" s="173">
        <v>0</v>
      </c>
      <c r="L34" s="173">
        <v>54</v>
      </c>
      <c r="M34" s="173">
        <v>0</v>
      </c>
      <c r="N34" s="173">
        <v>0</v>
      </c>
      <c r="O34" s="173">
        <v>94</v>
      </c>
      <c r="P34" s="172">
        <v>0</v>
      </c>
      <c r="Q34" s="172">
        <v>0</v>
      </c>
      <c r="R34" s="173">
        <v>0</v>
      </c>
      <c r="S34" s="174">
        <v>0</v>
      </c>
      <c r="T34" s="196" t="s">
        <v>9</v>
      </c>
      <c r="U34" s="172">
        <v>1391</v>
      </c>
      <c r="V34" s="173">
        <v>94</v>
      </c>
      <c r="W34" s="173">
        <v>1485</v>
      </c>
      <c r="X34" s="174">
        <f t="shared" si="0"/>
        <v>5.996050732892838</v>
      </c>
    </row>
    <row r="35" spans="1:24" s="326" customFormat="1" ht="16.5" customHeight="1">
      <c r="A35" s="196" t="s">
        <v>10</v>
      </c>
      <c r="B35" s="172">
        <v>17</v>
      </c>
      <c r="C35" s="173">
        <v>9</v>
      </c>
      <c r="D35" s="173">
        <v>26</v>
      </c>
      <c r="E35" s="173">
        <v>77453</v>
      </c>
      <c r="F35" s="173">
        <v>37803</v>
      </c>
      <c r="G35" s="327">
        <v>39650</v>
      </c>
      <c r="H35" s="174">
        <v>2378</v>
      </c>
      <c r="I35" s="196" t="s">
        <v>10</v>
      </c>
      <c r="J35" s="175">
        <v>65</v>
      </c>
      <c r="K35" s="173">
        <v>0</v>
      </c>
      <c r="L35" s="173">
        <v>132</v>
      </c>
      <c r="M35" s="173">
        <v>0</v>
      </c>
      <c r="N35" s="173">
        <v>0</v>
      </c>
      <c r="O35" s="173">
        <v>197</v>
      </c>
      <c r="P35" s="172">
        <v>0</v>
      </c>
      <c r="Q35" s="172">
        <v>0</v>
      </c>
      <c r="R35" s="173">
        <v>0</v>
      </c>
      <c r="S35" s="174">
        <v>0</v>
      </c>
      <c r="T35" s="196" t="s">
        <v>10</v>
      </c>
      <c r="U35" s="172">
        <v>1961</v>
      </c>
      <c r="V35" s="173">
        <v>220</v>
      </c>
      <c r="W35" s="173">
        <v>2181</v>
      </c>
      <c r="X35" s="174">
        <f t="shared" si="0"/>
        <v>5.997477931904161</v>
      </c>
    </row>
    <row r="36" spans="1:24" s="326" customFormat="1" ht="16.5" customHeight="1">
      <c r="A36" s="196" t="s">
        <v>11</v>
      </c>
      <c r="B36" s="172">
        <v>12</v>
      </c>
      <c r="C36" s="173">
        <v>1</v>
      </c>
      <c r="D36" s="173">
        <v>13</v>
      </c>
      <c r="E36" s="173">
        <v>45876</v>
      </c>
      <c r="F36" s="173">
        <v>17504</v>
      </c>
      <c r="G36" s="327">
        <v>28372</v>
      </c>
      <c r="H36" s="174">
        <v>1704</v>
      </c>
      <c r="I36" s="196" t="s">
        <v>11</v>
      </c>
      <c r="J36" s="175">
        <v>48</v>
      </c>
      <c r="K36" s="173">
        <v>0</v>
      </c>
      <c r="L36" s="173">
        <v>0</v>
      </c>
      <c r="M36" s="173">
        <v>0</v>
      </c>
      <c r="N36" s="173">
        <v>0</v>
      </c>
      <c r="O36" s="173">
        <v>48</v>
      </c>
      <c r="P36" s="172">
        <v>0</v>
      </c>
      <c r="Q36" s="172">
        <v>0</v>
      </c>
      <c r="R36" s="173">
        <v>0</v>
      </c>
      <c r="S36" s="174">
        <v>0</v>
      </c>
      <c r="T36" s="196" t="s">
        <v>11</v>
      </c>
      <c r="U36" s="172">
        <v>1655</v>
      </c>
      <c r="V36" s="173">
        <v>1</v>
      </c>
      <c r="W36" s="173">
        <v>1656</v>
      </c>
      <c r="X36" s="174">
        <f t="shared" si="0"/>
        <v>6.00592133088961</v>
      </c>
    </row>
    <row r="37" spans="1:24" s="326" customFormat="1" ht="16.5" customHeight="1">
      <c r="A37" s="196" t="s">
        <v>12</v>
      </c>
      <c r="B37" s="172">
        <v>2</v>
      </c>
      <c r="C37" s="173">
        <v>0</v>
      </c>
      <c r="D37" s="173">
        <v>2</v>
      </c>
      <c r="E37" s="173">
        <v>3157</v>
      </c>
      <c r="F37" s="173">
        <v>1753</v>
      </c>
      <c r="G37" s="327">
        <v>1404</v>
      </c>
      <c r="H37" s="174">
        <v>84</v>
      </c>
      <c r="I37" s="196" t="s">
        <v>12</v>
      </c>
      <c r="J37" s="175">
        <v>5</v>
      </c>
      <c r="K37" s="173">
        <v>0</v>
      </c>
      <c r="L37" s="173">
        <v>0</v>
      </c>
      <c r="M37" s="173">
        <v>0</v>
      </c>
      <c r="N37" s="173">
        <v>0</v>
      </c>
      <c r="O37" s="173">
        <v>5</v>
      </c>
      <c r="P37" s="172">
        <v>0</v>
      </c>
      <c r="Q37" s="172">
        <v>0</v>
      </c>
      <c r="R37" s="173">
        <v>0</v>
      </c>
      <c r="S37" s="174">
        <v>0</v>
      </c>
      <c r="T37" s="196" t="s">
        <v>12</v>
      </c>
      <c r="U37" s="172">
        <v>79</v>
      </c>
      <c r="V37" s="173">
        <v>0</v>
      </c>
      <c r="W37" s="173">
        <v>79</v>
      </c>
      <c r="X37" s="174">
        <f t="shared" si="0"/>
        <v>5.982905982905983</v>
      </c>
    </row>
    <row r="38" spans="1:24" s="326" customFormat="1" ht="16.5" customHeight="1">
      <c r="A38" s="196" t="s">
        <v>13</v>
      </c>
      <c r="B38" s="172">
        <v>67</v>
      </c>
      <c r="C38" s="173">
        <v>15</v>
      </c>
      <c r="D38" s="173">
        <v>82</v>
      </c>
      <c r="E38" s="173">
        <v>192573</v>
      </c>
      <c r="F38" s="173">
        <v>95749</v>
      </c>
      <c r="G38" s="327">
        <v>96824</v>
      </c>
      <c r="H38" s="174">
        <v>5806</v>
      </c>
      <c r="I38" s="196" t="s">
        <v>13</v>
      </c>
      <c r="J38" s="175">
        <v>222</v>
      </c>
      <c r="K38" s="173">
        <v>29</v>
      </c>
      <c r="L38" s="173">
        <v>0</v>
      </c>
      <c r="M38" s="173">
        <v>0</v>
      </c>
      <c r="N38" s="173">
        <v>0</v>
      </c>
      <c r="O38" s="173">
        <v>251</v>
      </c>
      <c r="P38" s="172">
        <v>0</v>
      </c>
      <c r="Q38" s="172">
        <v>0</v>
      </c>
      <c r="R38" s="173">
        <v>0</v>
      </c>
      <c r="S38" s="174">
        <v>0</v>
      </c>
      <c r="T38" s="196" t="s">
        <v>13</v>
      </c>
      <c r="U38" s="172">
        <v>5492</v>
      </c>
      <c r="V38" s="173">
        <v>63</v>
      </c>
      <c r="W38" s="173">
        <v>5555</v>
      </c>
      <c r="X38" s="174">
        <f t="shared" si="0"/>
        <v>5.996447161860695</v>
      </c>
    </row>
    <row r="39" spans="1:24" s="326" customFormat="1" ht="16.5" customHeight="1">
      <c r="A39" s="196" t="s">
        <v>14</v>
      </c>
      <c r="B39" s="172">
        <v>10</v>
      </c>
      <c r="C39" s="173">
        <v>1</v>
      </c>
      <c r="D39" s="173">
        <v>11</v>
      </c>
      <c r="E39" s="173">
        <v>62227</v>
      </c>
      <c r="F39" s="173">
        <v>16174</v>
      </c>
      <c r="G39" s="327">
        <v>46053</v>
      </c>
      <c r="H39" s="174">
        <v>2764</v>
      </c>
      <c r="I39" s="196" t="s">
        <v>14</v>
      </c>
      <c r="J39" s="175">
        <v>26</v>
      </c>
      <c r="K39" s="173">
        <v>0</v>
      </c>
      <c r="L39" s="173">
        <v>0</v>
      </c>
      <c r="M39" s="173">
        <v>0</v>
      </c>
      <c r="N39" s="173">
        <v>0</v>
      </c>
      <c r="O39" s="173">
        <v>26</v>
      </c>
      <c r="P39" s="172">
        <v>0</v>
      </c>
      <c r="Q39" s="172">
        <v>0</v>
      </c>
      <c r="R39" s="173">
        <v>0</v>
      </c>
      <c r="S39" s="174">
        <v>0</v>
      </c>
      <c r="T39" s="196" t="s">
        <v>14</v>
      </c>
      <c r="U39" s="172">
        <v>2735</v>
      </c>
      <c r="V39" s="173">
        <v>3</v>
      </c>
      <c r="W39" s="173">
        <v>2738</v>
      </c>
      <c r="X39" s="174">
        <f t="shared" si="0"/>
        <v>6.001780557184114</v>
      </c>
    </row>
    <row r="40" spans="1:24" s="326" customFormat="1" ht="16.5" customHeight="1">
      <c r="A40" s="196" t="s">
        <v>15</v>
      </c>
      <c r="B40" s="172">
        <v>51</v>
      </c>
      <c r="C40" s="173">
        <v>0</v>
      </c>
      <c r="D40" s="173">
        <v>51</v>
      </c>
      <c r="E40" s="173">
        <v>108399</v>
      </c>
      <c r="F40" s="173">
        <v>61661</v>
      </c>
      <c r="G40" s="327">
        <v>46738</v>
      </c>
      <c r="H40" s="174">
        <v>2803</v>
      </c>
      <c r="I40" s="196" t="s">
        <v>15</v>
      </c>
      <c r="J40" s="175">
        <v>156</v>
      </c>
      <c r="K40" s="173">
        <v>0</v>
      </c>
      <c r="L40" s="173">
        <v>0</v>
      </c>
      <c r="M40" s="173">
        <v>0</v>
      </c>
      <c r="N40" s="173">
        <v>0</v>
      </c>
      <c r="O40" s="173">
        <v>156</v>
      </c>
      <c r="P40" s="172">
        <v>2</v>
      </c>
      <c r="Q40" s="172">
        <v>0</v>
      </c>
      <c r="R40" s="173">
        <v>0</v>
      </c>
      <c r="S40" s="174">
        <v>0</v>
      </c>
      <c r="T40" s="196" t="s">
        <v>15</v>
      </c>
      <c r="U40" s="172">
        <v>2645</v>
      </c>
      <c r="V40" s="173">
        <v>0</v>
      </c>
      <c r="W40" s="173">
        <v>2645</v>
      </c>
      <c r="X40" s="174">
        <f t="shared" si="0"/>
        <v>5.997261329111216</v>
      </c>
    </row>
    <row r="41" spans="1:24" s="326" customFormat="1" ht="16.5" customHeight="1">
      <c r="A41" s="197" t="s">
        <v>378</v>
      </c>
      <c r="B41" s="176">
        <v>33</v>
      </c>
      <c r="C41" s="177">
        <v>8</v>
      </c>
      <c r="D41" s="173">
        <v>41</v>
      </c>
      <c r="E41" s="177">
        <v>116051</v>
      </c>
      <c r="F41" s="177">
        <v>58105</v>
      </c>
      <c r="G41" s="329">
        <v>57946</v>
      </c>
      <c r="H41" s="178">
        <v>3475</v>
      </c>
      <c r="I41" s="197" t="s">
        <v>378</v>
      </c>
      <c r="J41" s="175">
        <v>124</v>
      </c>
      <c r="K41" s="173">
        <v>0</v>
      </c>
      <c r="L41" s="173">
        <v>13</v>
      </c>
      <c r="M41" s="173">
        <v>0</v>
      </c>
      <c r="N41" s="173">
        <v>0</v>
      </c>
      <c r="O41" s="173">
        <v>137</v>
      </c>
      <c r="P41" s="176">
        <v>0</v>
      </c>
      <c r="Q41" s="176">
        <v>0</v>
      </c>
      <c r="R41" s="177">
        <v>0</v>
      </c>
      <c r="S41" s="178">
        <v>0</v>
      </c>
      <c r="T41" s="197" t="s">
        <v>378</v>
      </c>
      <c r="U41" s="176">
        <v>3288</v>
      </c>
      <c r="V41" s="177">
        <v>50</v>
      </c>
      <c r="W41" s="173">
        <v>3338</v>
      </c>
      <c r="X41" s="174">
        <f t="shared" si="0"/>
        <v>5.996962689400476</v>
      </c>
    </row>
    <row r="42" spans="1:24" s="326" customFormat="1" ht="16.5" customHeight="1">
      <c r="A42" s="203" t="s">
        <v>16</v>
      </c>
      <c r="B42" s="176">
        <v>65</v>
      </c>
      <c r="C42" s="177">
        <v>12</v>
      </c>
      <c r="D42" s="173">
        <v>77</v>
      </c>
      <c r="E42" s="177">
        <v>295472</v>
      </c>
      <c r="F42" s="177">
        <v>108151</v>
      </c>
      <c r="G42" s="329">
        <v>187321</v>
      </c>
      <c r="H42" s="178">
        <v>11236</v>
      </c>
      <c r="I42" s="203" t="s">
        <v>16</v>
      </c>
      <c r="J42" s="179">
        <v>170</v>
      </c>
      <c r="K42" s="177">
        <v>3</v>
      </c>
      <c r="L42" s="177">
        <v>62</v>
      </c>
      <c r="M42" s="177">
        <v>15</v>
      </c>
      <c r="N42" s="177">
        <v>0</v>
      </c>
      <c r="O42" s="177">
        <v>250</v>
      </c>
      <c r="P42" s="176">
        <v>0</v>
      </c>
      <c r="Q42" s="176">
        <v>0</v>
      </c>
      <c r="R42" s="177">
        <v>0</v>
      </c>
      <c r="S42" s="178">
        <v>0</v>
      </c>
      <c r="T42" s="203" t="s">
        <v>16</v>
      </c>
      <c r="U42" s="176">
        <v>10877</v>
      </c>
      <c r="V42" s="177">
        <v>109</v>
      </c>
      <c r="W42" s="173">
        <v>10986</v>
      </c>
      <c r="X42" s="239">
        <f t="shared" si="0"/>
        <v>5.998259671900107</v>
      </c>
    </row>
    <row r="43" spans="1:24" s="148" customFormat="1" ht="16.5" customHeight="1">
      <c r="A43" s="199" t="s">
        <v>64</v>
      </c>
      <c r="B43" s="28">
        <f aca="true" t="shared" si="2" ref="B43:W43">SUM(B24:B42)</f>
        <v>809</v>
      </c>
      <c r="C43" s="26">
        <f t="shared" si="2"/>
        <v>141</v>
      </c>
      <c r="D43" s="26">
        <f t="shared" si="2"/>
        <v>950</v>
      </c>
      <c r="E43" s="26">
        <f t="shared" si="2"/>
        <v>2891065</v>
      </c>
      <c r="F43" s="26">
        <f t="shared" si="2"/>
        <v>1320844</v>
      </c>
      <c r="G43" s="201">
        <f t="shared" si="2"/>
        <v>1570221</v>
      </c>
      <c r="H43" s="27">
        <f t="shared" si="2"/>
        <v>94152</v>
      </c>
      <c r="I43" s="199" t="s">
        <v>64</v>
      </c>
      <c r="J43" s="200">
        <f t="shared" si="2"/>
        <v>2722</v>
      </c>
      <c r="K43" s="201">
        <f t="shared" si="2"/>
        <v>43</v>
      </c>
      <c r="L43" s="201">
        <f t="shared" si="2"/>
        <v>575</v>
      </c>
      <c r="M43" s="201">
        <f t="shared" si="2"/>
        <v>145</v>
      </c>
      <c r="N43" s="201">
        <f t="shared" si="2"/>
        <v>0</v>
      </c>
      <c r="O43" s="26">
        <f t="shared" si="2"/>
        <v>3485</v>
      </c>
      <c r="P43" s="28">
        <f>SUM(P24:P42)</f>
        <v>8</v>
      </c>
      <c r="Q43" s="28">
        <f>SUM(Q24:Q42)</f>
        <v>0</v>
      </c>
      <c r="R43" s="28">
        <f t="shared" si="2"/>
        <v>0</v>
      </c>
      <c r="S43" s="204">
        <f t="shared" si="2"/>
        <v>0</v>
      </c>
      <c r="T43" s="199" t="s">
        <v>64</v>
      </c>
      <c r="U43" s="28">
        <f t="shared" si="2"/>
        <v>89260</v>
      </c>
      <c r="V43" s="26">
        <f t="shared" si="2"/>
        <v>1399</v>
      </c>
      <c r="W43" s="26">
        <f t="shared" si="2"/>
        <v>90659</v>
      </c>
      <c r="X43" s="27">
        <f t="shared" si="0"/>
        <v>5.996098638344539</v>
      </c>
    </row>
    <row r="44" spans="1:24" s="226" customFormat="1" ht="16.5" customHeight="1">
      <c r="A44" s="236" t="s">
        <v>65</v>
      </c>
      <c r="B44" s="85">
        <f aca="true" t="shared" si="3" ref="B44:H44">SUM(B23,B43)</f>
        <v>2496</v>
      </c>
      <c r="C44" s="85">
        <f t="shared" si="3"/>
        <v>433</v>
      </c>
      <c r="D44" s="85">
        <f t="shared" si="3"/>
        <v>2929</v>
      </c>
      <c r="E44" s="85">
        <f t="shared" si="3"/>
        <v>8043973</v>
      </c>
      <c r="F44" s="85">
        <f t="shared" si="3"/>
        <v>3842409</v>
      </c>
      <c r="G44" s="85">
        <f t="shared" si="3"/>
        <v>4201564</v>
      </c>
      <c r="H44" s="84">
        <f t="shared" si="3"/>
        <v>251992</v>
      </c>
      <c r="I44" s="236" t="s">
        <v>65</v>
      </c>
      <c r="J44" s="110">
        <f aca="true" t="shared" si="4" ref="J44:O44">J43+J23</f>
        <v>8390</v>
      </c>
      <c r="K44" s="205">
        <f t="shared" si="4"/>
        <v>104</v>
      </c>
      <c r="L44" s="205">
        <f t="shared" si="4"/>
        <v>1734</v>
      </c>
      <c r="M44" s="205">
        <f t="shared" si="4"/>
        <v>856</v>
      </c>
      <c r="N44" s="205">
        <f t="shared" si="4"/>
        <v>0</v>
      </c>
      <c r="O44" s="83">
        <f t="shared" si="4"/>
        <v>11084</v>
      </c>
      <c r="P44" s="85">
        <f aca="true" t="shared" si="5" ref="P44:W44">SUM(P23,P43)</f>
        <v>18</v>
      </c>
      <c r="Q44" s="85">
        <f t="shared" si="5"/>
        <v>15</v>
      </c>
      <c r="R44" s="85">
        <f t="shared" si="5"/>
        <v>0</v>
      </c>
      <c r="S44" s="111">
        <f t="shared" si="5"/>
        <v>0</v>
      </c>
      <c r="T44" s="236" t="s">
        <v>65</v>
      </c>
      <c r="U44" s="85">
        <f t="shared" si="5"/>
        <v>236681</v>
      </c>
      <c r="V44" s="85">
        <f t="shared" si="5"/>
        <v>4194</v>
      </c>
      <c r="W44" s="85">
        <f t="shared" si="5"/>
        <v>240875</v>
      </c>
      <c r="X44" s="84">
        <f t="shared" si="0"/>
        <v>5.9975761406942745</v>
      </c>
    </row>
    <row r="45" spans="1:24" s="333" customFormat="1" ht="16.5" customHeight="1">
      <c r="A45" s="236" t="s">
        <v>379</v>
      </c>
      <c r="B45" s="82">
        <v>3849</v>
      </c>
      <c r="C45" s="83">
        <v>646</v>
      </c>
      <c r="D45" s="83">
        <v>4495</v>
      </c>
      <c r="E45" s="83">
        <v>12552346</v>
      </c>
      <c r="F45" s="83">
        <v>5800058</v>
      </c>
      <c r="G45" s="205">
        <v>6752288</v>
      </c>
      <c r="H45" s="84">
        <v>405085</v>
      </c>
      <c r="I45" s="236" t="s">
        <v>379</v>
      </c>
      <c r="J45" s="105">
        <v>13753</v>
      </c>
      <c r="K45" s="104">
        <v>147</v>
      </c>
      <c r="L45" s="104">
        <v>2668</v>
      </c>
      <c r="M45" s="104">
        <v>985</v>
      </c>
      <c r="N45" s="104">
        <v>0</v>
      </c>
      <c r="O45" s="104">
        <v>17553</v>
      </c>
      <c r="P45" s="85">
        <v>17</v>
      </c>
      <c r="Q45" s="85">
        <v>31</v>
      </c>
      <c r="R45" s="85">
        <v>33</v>
      </c>
      <c r="S45" s="84">
        <v>0</v>
      </c>
      <c r="T45" s="236" t="s">
        <v>379</v>
      </c>
      <c r="U45" s="85">
        <v>380601</v>
      </c>
      <c r="V45" s="83">
        <v>6850</v>
      </c>
      <c r="W45" s="83">
        <v>387451</v>
      </c>
      <c r="X45" s="332">
        <v>5.9992257439256145</v>
      </c>
    </row>
    <row r="46" ht="10.5" customHeight="1" hidden="1"/>
    <row r="47" spans="1:20" ht="10.5" customHeight="1" hidden="1">
      <c r="A47" s="182" t="s">
        <v>524</v>
      </c>
      <c r="I47" s="182" t="s">
        <v>524</v>
      </c>
      <c r="T47" s="182" t="s">
        <v>524</v>
      </c>
    </row>
    <row r="48" spans="1:23" ht="10.5" customHeight="1" hidden="1">
      <c r="A48" s="182" t="s">
        <v>501</v>
      </c>
      <c r="B48" s="570" t="s">
        <v>629</v>
      </c>
      <c r="C48" s="570" t="s">
        <v>631</v>
      </c>
      <c r="D48" s="570" t="s">
        <v>632</v>
      </c>
      <c r="E48" s="570" t="s">
        <v>620</v>
      </c>
      <c r="F48" s="570" t="s">
        <v>633</v>
      </c>
      <c r="G48" s="570" t="s">
        <v>509</v>
      </c>
      <c r="H48" s="570" t="s">
        <v>510</v>
      </c>
      <c r="I48" s="182" t="s">
        <v>501</v>
      </c>
      <c r="J48" s="570" t="s">
        <v>511</v>
      </c>
      <c r="K48" s="570" t="s">
        <v>512</v>
      </c>
      <c r="L48" s="570" t="s">
        <v>513</v>
      </c>
      <c r="M48" s="570" t="s">
        <v>514</v>
      </c>
      <c r="N48" s="570" t="s">
        <v>515</v>
      </c>
      <c r="O48" s="570" t="s">
        <v>516</v>
      </c>
      <c r="P48" s="570" t="s">
        <v>517</v>
      </c>
      <c r="Q48" s="570" t="s">
        <v>518</v>
      </c>
      <c r="R48" s="570" t="s">
        <v>519</v>
      </c>
      <c r="S48" s="570" t="s">
        <v>637</v>
      </c>
      <c r="T48" s="182" t="s">
        <v>501</v>
      </c>
      <c r="U48" s="570" t="s">
        <v>638</v>
      </c>
      <c r="V48" s="570" t="s">
        <v>639</v>
      </c>
      <c r="W48" s="570" t="s">
        <v>640</v>
      </c>
    </row>
    <row r="49" spans="1:20" ht="10.5" customHeight="1" hidden="1">
      <c r="A49" s="182" t="s">
        <v>526</v>
      </c>
      <c r="B49" s="571" t="s">
        <v>636</v>
      </c>
      <c r="I49" s="182" t="s">
        <v>526</v>
      </c>
      <c r="T49" s="182" t="s">
        <v>526</v>
      </c>
    </row>
    <row r="50" ht="10.5" customHeight="1" hidden="1"/>
    <row r="51" ht="10.5" customHeight="1" hidden="1"/>
    <row r="52" spans="1:24" s="333" customFormat="1" ht="16.5" customHeight="1" hidden="1">
      <c r="A52" s="236" t="s">
        <v>379</v>
      </c>
      <c r="B52" s="82">
        <f>B44</f>
        <v>2496</v>
      </c>
      <c r="C52" s="83">
        <f aca="true" t="shared" si="6" ref="C52:H52">C44</f>
        <v>433</v>
      </c>
      <c r="D52" s="83">
        <f t="shared" si="6"/>
        <v>2929</v>
      </c>
      <c r="E52" s="83">
        <f t="shared" si="6"/>
        <v>8043973</v>
      </c>
      <c r="F52" s="83">
        <f t="shared" si="6"/>
        <v>3842409</v>
      </c>
      <c r="G52" s="205">
        <f t="shared" si="6"/>
        <v>4201564</v>
      </c>
      <c r="H52" s="84">
        <f t="shared" si="6"/>
        <v>251992</v>
      </c>
      <c r="I52" s="236" t="s">
        <v>379</v>
      </c>
      <c r="J52" s="82">
        <f>J44</f>
        <v>8390</v>
      </c>
      <c r="K52" s="83">
        <f aca="true" t="shared" si="7" ref="K52:S52">K44</f>
        <v>104</v>
      </c>
      <c r="L52" s="83">
        <f t="shared" si="7"/>
        <v>1734</v>
      </c>
      <c r="M52" s="83">
        <f t="shared" si="7"/>
        <v>856</v>
      </c>
      <c r="N52" s="83">
        <f t="shared" si="7"/>
        <v>0</v>
      </c>
      <c r="O52" s="83">
        <f t="shared" si="7"/>
        <v>11084</v>
      </c>
      <c r="P52" s="85">
        <f t="shared" si="7"/>
        <v>18</v>
      </c>
      <c r="Q52" s="85">
        <f t="shared" si="7"/>
        <v>15</v>
      </c>
      <c r="R52" s="85">
        <f t="shared" si="7"/>
        <v>0</v>
      </c>
      <c r="S52" s="84">
        <f t="shared" si="7"/>
        <v>0</v>
      </c>
      <c r="T52" s="236" t="s">
        <v>379</v>
      </c>
      <c r="U52" s="85">
        <f>U44</f>
        <v>236681</v>
      </c>
      <c r="V52" s="83">
        <f>V44</f>
        <v>4194</v>
      </c>
      <c r="W52" s="83">
        <f>W44</f>
        <v>240875</v>
      </c>
      <c r="X52" s="332">
        <f>X44</f>
        <v>5.9975761406942745</v>
      </c>
    </row>
    <row r="53" ht="10.5" customHeight="1" hidden="1"/>
    <row r="54" s="182" customFormat="1" ht="10.5" customHeight="1" hidden="1">
      <c r="A54" s="569" t="s">
        <v>618</v>
      </c>
    </row>
    <row r="55" ht="10.5" customHeight="1" hidden="1"/>
    <row r="56" ht="10.5" customHeight="1" hidden="1"/>
    <row r="57" ht="10.5" customHeight="1" hidden="1"/>
    <row r="58" ht="10.5" customHeight="1" hidden="1"/>
    <row r="59" ht="10.5" customHeight="1" hidden="1"/>
  </sheetData>
  <sheetProtection/>
  <mergeCells count="24">
    <mergeCell ref="X4:X6"/>
    <mergeCell ref="V5:V7"/>
    <mergeCell ref="W5:W7"/>
    <mergeCell ref="B4:D4"/>
    <mergeCell ref="E4:E6"/>
    <mergeCell ref="L5:L7"/>
    <mergeCell ref="M5:M7"/>
    <mergeCell ref="N5:N7"/>
    <mergeCell ref="O5:O7"/>
    <mergeCell ref="U5:U7"/>
    <mergeCell ref="R4:R7"/>
    <mergeCell ref="S4:S7"/>
    <mergeCell ref="F4:F6"/>
    <mergeCell ref="U4:W4"/>
    <mergeCell ref="G4:G6"/>
    <mergeCell ref="H4:H6"/>
    <mergeCell ref="J4:O4"/>
    <mergeCell ref="K5:K7"/>
    <mergeCell ref="B5:B7"/>
    <mergeCell ref="C5:C7"/>
    <mergeCell ref="D5:D7"/>
    <mergeCell ref="J5:J7"/>
    <mergeCell ref="P4:P7"/>
    <mergeCell ref="Q4:Q7"/>
  </mergeCells>
  <printOptions/>
  <pageMargins left="0.5905511811023623" right="0.5905511811023623" top="0.5905511811023623" bottom="0.3937007874015748" header="0.5118110236220472" footer="0.31496062992125984"/>
  <pageSetup firstPageNumber="50" useFirstPageNumber="1" horizontalDpi="600" verticalDpi="600" orientation="portrait" paperSize="9" scale="92" r:id="rId2"/>
  <headerFooter alignWithMargins="0">
    <oddFooter>&amp;C&amp;P</oddFooter>
  </headerFooter>
  <colBreaks count="2" manualBreakCount="2">
    <brk id="8" max="44" man="1"/>
    <brk id="19" max="4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X54"/>
  <sheetViews>
    <sheetView view="pageBreakPreview" zoomScale="85" zoomScaleSheetLayoutView="85" workbookViewId="0" topLeftCell="A1">
      <pane ySplit="8" topLeftCell="A9" activePane="bottomLeft" state="frozen"/>
      <selection pane="topLeft" activeCell="A35" sqref="A35"/>
      <selection pane="bottomLeft" activeCell="A1" sqref="A1"/>
    </sheetView>
  </sheetViews>
  <sheetFormatPr defaultColWidth="9.00390625" defaultRowHeight="10.5" customHeight="1"/>
  <cols>
    <col min="1" max="1" width="10.25390625" style="182" customWidth="1"/>
    <col min="2" max="8" width="12.625" style="206" customWidth="1"/>
    <col min="9" max="9" width="10.25390625" style="182" customWidth="1"/>
    <col min="10" max="19" width="8.75390625" style="206" customWidth="1"/>
    <col min="20" max="20" width="10.25390625" style="182" customWidth="1"/>
    <col min="21" max="23" width="12.625" style="206" customWidth="1"/>
    <col min="24" max="24" width="12.625" style="182" customWidth="1"/>
    <col min="25" max="16384" width="9.00390625" style="206" customWidth="1"/>
  </cols>
  <sheetData>
    <row r="1" spans="1:20" s="537" customFormat="1" ht="15" customHeight="1">
      <c r="A1" s="537" t="str">
        <f>'4表（給与）'!A1</f>
        <v>第４表　課税標準額段階別令和４年度分所得割額等の状況</v>
      </c>
      <c r="I1" s="537" t="str">
        <f>A1</f>
        <v>第４表　課税標準額段階別令和４年度分所得割額等の状況</v>
      </c>
      <c r="T1" s="537" t="str">
        <f>A1</f>
        <v>第４表　課税標準額段階別令和４年度分所得割額等の状況</v>
      </c>
    </row>
    <row r="2" s="182" customFormat="1" ht="10.5" customHeight="1"/>
    <row r="3" spans="1:24" s="148" customFormat="1" ht="15" customHeight="1">
      <c r="A3" s="148" t="s">
        <v>467</v>
      </c>
      <c r="H3" s="183"/>
      <c r="I3" s="148" t="s">
        <v>577</v>
      </c>
      <c r="K3" s="183"/>
      <c r="L3" s="183"/>
      <c r="M3" s="183"/>
      <c r="N3" s="183"/>
      <c r="T3" s="148" t="str">
        <f>I3</f>
        <v>　（４） その他の所得者（つづき）</v>
      </c>
      <c r="V3" s="183"/>
      <c r="X3" s="544" t="s">
        <v>380</v>
      </c>
    </row>
    <row r="4" spans="1:24" s="148" customFormat="1" ht="15" customHeight="1">
      <c r="A4" s="184" t="s">
        <v>95</v>
      </c>
      <c r="B4" s="711" t="s">
        <v>353</v>
      </c>
      <c r="C4" s="697"/>
      <c r="D4" s="697"/>
      <c r="E4" s="750" t="s">
        <v>354</v>
      </c>
      <c r="F4" s="750" t="s">
        <v>355</v>
      </c>
      <c r="G4" s="750" t="s">
        <v>356</v>
      </c>
      <c r="H4" s="745" t="s">
        <v>357</v>
      </c>
      <c r="I4" s="184" t="s">
        <v>95</v>
      </c>
      <c r="J4" s="746" t="s">
        <v>358</v>
      </c>
      <c r="K4" s="703"/>
      <c r="L4" s="703"/>
      <c r="M4" s="703"/>
      <c r="N4" s="703"/>
      <c r="O4" s="703"/>
      <c r="P4" s="747" t="s">
        <v>463</v>
      </c>
      <c r="Q4" s="707" t="s">
        <v>359</v>
      </c>
      <c r="R4" s="707" t="s">
        <v>417</v>
      </c>
      <c r="S4" s="745" t="s">
        <v>360</v>
      </c>
      <c r="T4" s="184" t="s">
        <v>95</v>
      </c>
      <c r="U4" s="711" t="s">
        <v>361</v>
      </c>
      <c r="V4" s="697"/>
      <c r="W4" s="697"/>
      <c r="X4" s="745" t="s">
        <v>362</v>
      </c>
    </row>
    <row r="5" spans="1:24" s="148" customFormat="1" ht="15" customHeight="1">
      <c r="A5" s="185"/>
      <c r="B5" s="751" t="s">
        <v>78</v>
      </c>
      <c r="C5" s="740" t="s">
        <v>79</v>
      </c>
      <c r="D5" s="734" t="s">
        <v>142</v>
      </c>
      <c r="E5" s="735"/>
      <c r="F5" s="735"/>
      <c r="G5" s="735"/>
      <c r="H5" s="737"/>
      <c r="I5" s="185"/>
      <c r="J5" s="748" t="s">
        <v>363</v>
      </c>
      <c r="K5" s="734" t="s">
        <v>364</v>
      </c>
      <c r="L5" s="740" t="s">
        <v>365</v>
      </c>
      <c r="M5" s="740" t="s">
        <v>462</v>
      </c>
      <c r="N5" s="740" t="s">
        <v>367</v>
      </c>
      <c r="O5" s="734" t="s">
        <v>142</v>
      </c>
      <c r="P5" s="744"/>
      <c r="Q5" s="708"/>
      <c r="R5" s="708"/>
      <c r="S5" s="737"/>
      <c r="T5" s="185"/>
      <c r="U5" s="693" t="s">
        <v>368</v>
      </c>
      <c r="V5" s="740" t="s">
        <v>369</v>
      </c>
      <c r="W5" s="734" t="s">
        <v>142</v>
      </c>
      <c r="X5" s="737"/>
    </row>
    <row r="6" spans="1:24" s="148" customFormat="1" ht="15" customHeight="1">
      <c r="A6" s="185"/>
      <c r="B6" s="733"/>
      <c r="C6" s="735"/>
      <c r="D6" s="735"/>
      <c r="E6" s="735"/>
      <c r="F6" s="735"/>
      <c r="G6" s="735"/>
      <c r="H6" s="737"/>
      <c r="I6" s="185"/>
      <c r="J6" s="749"/>
      <c r="K6" s="735"/>
      <c r="L6" s="708"/>
      <c r="M6" s="708"/>
      <c r="N6" s="708"/>
      <c r="O6" s="735"/>
      <c r="P6" s="744"/>
      <c r="Q6" s="708"/>
      <c r="R6" s="708"/>
      <c r="S6" s="737"/>
      <c r="T6" s="185"/>
      <c r="U6" s="744"/>
      <c r="V6" s="735"/>
      <c r="W6" s="735"/>
      <c r="X6" s="737"/>
    </row>
    <row r="7" spans="1:24" s="148" customFormat="1" ht="17.25" customHeight="1">
      <c r="A7" s="185"/>
      <c r="B7" s="733"/>
      <c r="C7" s="735"/>
      <c r="D7" s="735"/>
      <c r="E7" s="187"/>
      <c r="F7" s="187"/>
      <c r="G7" s="188" t="s">
        <v>370</v>
      </c>
      <c r="H7" s="189" t="s">
        <v>371</v>
      </c>
      <c r="I7" s="185"/>
      <c r="J7" s="749"/>
      <c r="K7" s="735"/>
      <c r="L7" s="708"/>
      <c r="M7" s="708"/>
      <c r="N7" s="708"/>
      <c r="O7" s="735"/>
      <c r="P7" s="744"/>
      <c r="Q7" s="708"/>
      <c r="R7" s="708"/>
      <c r="S7" s="737"/>
      <c r="T7" s="185"/>
      <c r="U7" s="744"/>
      <c r="V7" s="735"/>
      <c r="W7" s="735"/>
      <c r="X7" s="186" t="s">
        <v>372</v>
      </c>
    </row>
    <row r="8" spans="1:24" s="148" customFormat="1" ht="15" customHeight="1">
      <c r="A8" s="185" t="s">
        <v>108</v>
      </c>
      <c r="B8" s="191" t="s">
        <v>143</v>
      </c>
      <c r="C8" s="188" t="s">
        <v>143</v>
      </c>
      <c r="D8" s="188"/>
      <c r="E8" s="188" t="s">
        <v>117</v>
      </c>
      <c r="F8" s="188" t="s">
        <v>117</v>
      </c>
      <c r="G8" s="188" t="s">
        <v>117</v>
      </c>
      <c r="H8" s="189" t="s">
        <v>117</v>
      </c>
      <c r="I8" s="185" t="s">
        <v>108</v>
      </c>
      <c r="J8" s="191" t="s">
        <v>117</v>
      </c>
      <c r="K8" s="188" t="s">
        <v>117</v>
      </c>
      <c r="L8" s="188" t="s">
        <v>117</v>
      </c>
      <c r="M8" s="188" t="s">
        <v>117</v>
      </c>
      <c r="N8" s="188" t="s">
        <v>117</v>
      </c>
      <c r="O8" s="188" t="s">
        <v>117</v>
      </c>
      <c r="P8" s="190" t="s">
        <v>117</v>
      </c>
      <c r="Q8" s="190" t="s">
        <v>117</v>
      </c>
      <c r="R8" s="188" t="s">
        <v>117</v>
      </c>
      <c r="S8" s="189" t="s">
        <v>117</v>
      </c>
      <c r="T8" s="185" t="s">
        <v>108</v>
      </c>
      <c r="U8" s="190" t="s">
        <v>117</v>
      </c>
      <c r="V8" s="188" t="s">
        <v>117</v>
      </c>
      <c r="W8" s="188"/>
      <c r="X8" s="189" t="s">
        <v>373</v>
      </c>
    </row>
    <row r="9" spans="1:24" s="326" customFormat="1" ht="16.5" customHeight="1">
      <c r="A9" s="193" t="s">
        <v>53</v>
      </c>
      <c r="B9" s="194">
        <v>17608</v>
      </c>
      <c r="C9" s="181">
        <v>1546</v>
      </c>
      <c r="D9" s="181">
        <v>19154</v>
      </c>
      <c r="E9" s="181">
        <v>40657721</v>
      </c>
      <c r="F9" s="181">
        <v>18713258</v>
      </c>
      <c r="G9" s="324">
        <v>21944463</v>
      </c>
      <c r="H9" s="195">
        <v>1315889</v>
      </c>
      <c r="I9" s="193" t="s">
        <v>53</v>
      </c>
      <c r="J9" s="180">
        <v>47973</v>
      </c>
      <c r="K9" s="181">
        <v>12545</v>
      </c>
      <c r="L9" s="181">
        <v>800</v>
      </c>
      <c r="M9" s="181">
        <v>14232</v>
      </c>
      <c r="N9" s="181">
        <v>350</v>
      </c>
      <c r="O9" s="181">
        <v>75900</v>
      </c>
      <c r="P9" s="194">
        <v>162</v>
      </c>
      <c r="Q9" s="194">
        <v>2581</v>
      </c>
      <c r="R9" s="181">
        <v>382</v>
      </c>
      <c r="S9" s="325">
        <v>0</v>
      </c>
      <c r="T9" s="193" t="s">
        <v>53</v>
      </c>
      <c r="U9" s="194">
        <v>1230056</v>
      </c>
      <c r="V9" s="181">
        <v>6808</v>
      </c>
      <c r="W9" s="181">
        <v>1236864</v>
      </c>
      <c r="X9" s="195">
        <f aca="true" t="shared" si="0" ref="X9:X44">H9/G9*100</f>
        <v>5.996451132114739</v>
      </c>
    </row>
    <row r="10" spans="1:24" s="326" customFormat="1" ht="16.5" customHeight="1">
      <c r="A10" s="196" t="s">
        <v>54</v>
      </c>
      <c r="B10" s="172">
        <v>2529</v>
      </c>
      <c r="C10" s="173">
        <v>312</v>
      </c>
      <c r="D10" s="173">
        <v>2841</v>
      </c>
      <c r="E10" s="173">
        <v>5241337</v>
      </c>
      <c r="F10" s="173">
        <v>2593985</v>
      </c>
      <c r="G10" s="327">
        <v>2647352</v>
      </c>
      <c r="H10" s="174">
        <v>158723</v>
      </c>
      <c r="I10" s="196" t="s">
        <v>54</v>
      </c>
      <c r="J10" s="175">
        <v>6740</v>
      </c>
      <c r="K10" s="173">
        <v>1048</v>
      </c>
      <c r="L10" s="173">
        <v>301</v>
      </c>
      <c r="M10" s="173">
        <v>778</v>
      </c>
      <c r="N10" s="173">
        <v>0</v>
      </c>
      <c r="O10" s="173">
        <v>8867</v>
      </c>
      <c r="P10" s="172">
        <v>68</v>
      </c>
      <c r="Q10" s="172">
        <v>228</v>
      </c>
      <c r="R10" s="173">
        <v>22</v>
      </c>
      <c r="S10" s="328">
        <v>5</v>
      </c>
      <c r="T10" s="196" t="s">
        <v>54</v>
      </c>
      <c r="U10" s="172">
        <v>148274</v>
      </c>
      <c r="V10" s="173">
        <v>1259</v>
      </c>
      <c r="W10" s="173">
        <v>149533</v>
      </c>
      <c r="X10" s="174">
        <f t="shared" si="0"/>
        <v>5.995538183059903</v>
      </c>
    </row>
    <row r="11" spans="1:24" s="326" customFormat="1" ht="16.5" customHeight="1">
      <c r="A11" s="196" t="s">
        <v>55</v>
      </c>
      <c r="B11" s="172">
        <v>1855</v>
      </c>
      <c r="C11" s="173">
        <v>200</v>
      </c>
      <c r="D11" s="173">
        <v>2055</v>
      </c>
      <c r="E11" s="173">
        <v>3578068</v>
      </c>
      <c r="F11" s="173">
        <v>1817688</v>
      </c>
      <c r="G11" s="327">
        <v>1760380</v>
      </c>
      <c r="H11" s="174">
        <v>105539</v>
      </c>
      <c r="I11" s="196" t="s">
        <v>55</v>
      </c>
      <c r="J11" s="175">
        <v>4771</v>
      </c>
      <c r="K11" s="173">
        <v>255</v>
      </c>
      <c r="L11" s="173">
        <v>272</v>
      </c>
      <c r="M11" s="173">
        <v>505</v>
      </c>
      <c r="N11" s="173">
        <v>0</v>
      </c>
      <c r="O11" s="173">
        <v>5803</v>
      </c>
      <c r="P11" s="172">
        <v>16</v>
      </c>
      <c r="Q11" s="172">
        <v>83</v>
      </c>
      <c r="R11" s="173">
        <v>2</v>
      </c>
      <c r="S11" s="328">
        <v>0</v>
      </c>
      <c r="T11" s="196" t="s">
        <v>55</v>
      </c>
      <c r="U11" s="172">
        <v>98637</v>
      </c>
      <c r="V11" s="173">
        <v>998</v>
      </c>
      <c r="W11" s="173">
        <v>99635</v>
      </c>
      <c r="X11" s="174">
        <f t="shared" si="0"/>
        <v>5.995239664163419</v>
      </c>
    </row>
    <row r="12" spans="1:24" s="326" customFormat="1" ht="16.5" customHeight="1">
      <c r="A12" s="196" t="s">
        <v>56</v>
      </c>
      <c r="B12" s="172">
        <v>4537</v>
      </c>
      <c r="C12" s="173">
        <v>584</v>
      </c>
      <c r="D12" s="173">
        <v>5121</v>
      </c>
      <c r="E12" s="173">
        <v>8431637</v>
      </c>
      <c r="F12" s="173">
        <v>4416811</v>
      </c>
      <c r="G12" s="327">
        <v>4014826</v>
      </c>
      <c r="H12" s="174">
        <v>240681</v>
      </c>
      <c r="I12" s="196" t="s">
        <v>56</v>
      </c>
      <c r="J12" s="175">
        <v>11654</v>
      </c>
      <c r="K12" s="173">
        <v>1013</v>
      </c>
      <c r="L12" s="173">
        <v>86</v>
      </c>
      <c r="M12" s="173">
        <v>1864</v>
      </c>
      <c r="N12" s="173">
        <v>0</v>
      </c>
      <c r="O12" s="173">
        <v>14617</v>
      </c>
      <c r="P12" s="172">
        <v>66</v>
      </c>
      <c r="Q12" s="172">
        <v>506</v>
      </c>
      <c r="R12" s="173">
        <v>108</v>
      </c>
      <c r="S12" s="328">
        <v>0</v>
      </c>
      <c r="T12" s="196" t="s">
        <v>56</v>
      </c>
      <c r="U12" s="172">
        <v>223184</v>
      </c>
      <c r="V12" s="173">
        <v>2200</v>
      </c>
      <c r="W12" s="173">
        <v>225384</v>
      </c>
      <c r="X12" s="174">
        <f t="shared" si="0"/>
        <v>5.994805254324845</v>
      </c>
    </row>
    <row r="13" spans="1:24" s="326" customFormat="1" ht="16.5" customHeight="1">
      <c r="A13" s="196" t="s">
        <v>57</v>
      </c>
      <c r="B13" s="172">
        <v>4095</v>
      </c>
      <c r="C13" s="173">
        <v>494</v>
      </c>
      <c r="D13" s="173">
        <v>4589</v>
      </c>
      <c r="E13" s="173">
        <v>8711350</v>
      </c>
      <c r="F13" s="173">
        <v>4128061</v>
      </c>
      <c r="G13" s="327">
        <v>4583289</v>
      </c>
      <c r="H13" s="174">
        <v>274806</v>
      </c>
      <c r="I13" s="196" t="s">
        <v>57</v>
      </c>
      <c r="J13" s="175">
        <v>10644</v>
      </c>
      <c r="K13" s="173">
        <v>1146</v>
      </c>
      <c r="L13" s="173">
        <v>257</v>
      </c>
      <c r="M13" s="173">
        <v>4833</v>
      </c>
      <c r="N13" s="173">
        <v>1</v>
      </c>
      <c r="O13" s="173">
        <v>16881</v>
      </c>
      <c r="P13" s="172">
        <v>37</v>
      </c>
      <c r="Q13" s="172">
        <v>447</v>
      </c>
      <c r="R13" s="173">
        <v>15</v>
      </c>
      <c r="S13" s="328">
        <v>0</v>
      </c>
      <c r="T13" s="196" t="s">
        <v>57</v>
      </c>
      <c r="U13" s="172">
        <v>255171</v>
      </c>
      <c r="V13" s="173">
        <v>2255</v>
      </c>
      <c r="W13" s="173">
        <v>257426</v>
      </c>
      <c r="X13" s="174">
        <f t="shared" si="0"/>
        <v>5.995825268709872</v>
      </c>
    </row>
    <row r="14" spans="1:24" s="326" customFormat="1" ht="16.5" customHeight="1">
      <c r="A14" s="196" t="s">
        <v>58</v>
      </c>
      <c r="B14" s="172">
        <v>1201</v>
      </c>
      <c r="C14" s="173">
        <v>123</v>
      </c>
      <c r="D14" s="173">
        <v>1324</v>
      </c>
      <c r="E14" s="173">
        <v>2441279</v>
      </c>
      <c r="F14" s="173">
        <v>1189808</v>
      </c>
      <c r="G14" s="327">
        <v>1251471</v>
      </c>
      <c r="H14" s="174">
        <v>75035</v>
      </c>
      <c r="I14" s="196" t="s">
        <v>58</v>
      </c>
      <c r="J14" s="175">
        <v>3048</v>
      </c>
      <c r="K14" s="173">
        <v>1227</v>
      </c>
      <c r="L14" s="173">
        <v>0</v>
      </c>
      <c r="M14" s="173">
        <v>364</v>
      </c>
      <c r="N14" s="173">
        <v>0</v>
      </c>
      <c r="O14" s="173">
        <v>4639</v>
      </c>
      <c r="P14" s="172">
        <v>0</v>
      </c>
      <c r="Q14" s="172">
        <v>118</v>
      </c>
      <c r="R14" s="173">
        <v>27</v>
      </c>
      <c r="S14" s="328">
        <v>0</v>
      </c>
      <c r="T14" s="196" t="s">
        <v>58</v>
      </c>
      <c r="U14" s="172">
        <v>69540</v>
      </c>
      <c r="V14" s="173">
        <v>711</v>
      </c>
      <c r="W14" s="173">
        <v>70251</v>
      </c>
      <c r="X14" s="174">
        <f t="shared" si="0"/>
        <v>5.995744208215772</v>
      </c>
    </row>
    <row r="15" spans="1:24" s="326" customFormat="1" ht="16.5" customHeight="1">
      <c r="A15" s="196" t="s">
        <v>59</v>
      </c>
      <c r="B15" s="172">
        <v>1036</v>
      </c>
      <c r="C15" s="173">
        <v>149</v>
      </c>
      <c r="D15" s="173">
        <v>1185</v>
      </c>
      <c r="E15" s="173">
        <v>1982333</v>
      </c>
      <c r="F15" s="173">
        <v>1046529</v>
      </c>
      <c r="G15" s="327">
        <v>935804</v>
      </c>
      <c r="H15" s="174">
        <v>56130</v>
      </c>
      <c r="I15" s="196" t="s">
        <v>59</v>
      </c>
      <c r="J15" s="175">
        <v>2705</v>
      </c>
      <c r="K15" s="173">
        <v>505</v>
      </c>
      <c r="L15" s="173">
        <v>46</v>
      </c>
      <c r="M15" s="173">
        <v>543</v>
      </c>
      <c r="N15" s="173">
        <v>0</v>
      </c>
      <c r="O15" s="173">
        <v>3799</v>
      </c>
      <c r="P15" s="172">
        <v>6</v>
      </c>
      <c r="Q15" s="172">
        <v>61</v>
      </c>
      <c r="R15" s="173">
        <v>17</v>
      </c>
      <c r="S15" s="328">
        <v>0</v>
      </c>
      <c r="T15" s="196" t="s">
        <v>59</v>
      </c>
      <c r="U15" s="172">
        <v>51707</v>
      </c>
      <c r="V15" s="173">
        <v>540</v>
      </c>
      <c r="W15" s="173">
        <v>52247</v>
      </c>
      <c r="X15" s="174">
        <f t="shared" si="0"/>
        <v>5.9980508739009455</v>
      </c>
    </row>
    <row r="16" spans="1:24" s="326" customFormat="1" ht="16.5" customHeight="1">
      <c r="A16" s="196" t="s">
        <v>60</v>
      </c>
      <c r="B16" s="172">
        <v>5328</v>
      </c>
      <c r="C16" s="173">
        <v>758</v>
      </c>
      <c r="D16" s="173">
        <v>6086</v>
      </c>
      <c r="E16" s="173">
        <v>10528856</v>
      </c>
      <c r="F16" s="173">
        <v>5450307</v>
      </c>
      <c r="G16" s="327">
        <v>5078549</v>
      </c>
      <c r="H16" s="174">
        <v>304495</v>
      </c>
      <c r="I16" s="196" t="s">
        <v>60</v>
      </c>
      <c r="J16" s="175">
        <v>13788</v>
      </c>
      <c r="K16" s="173">
        <v>2058</v>
      </c>
      <c r="L16" s="173">
        <v>267</v>
      </c>
      <c r="M16" s="173">
        <v>2676</v>
      </c>
      <c r="N16" s="173">
        <v>0</v>
      </c>
      <c r="O16" s="173">
        <v>18789</v>
      </c>
      <c r="P16" s="172">
        <v>25</v>
      </c>
      <c r="Q16" s="172">
        <v>788</v>
      </c>
      <c r="R16" s="173">
        <v>80</v>
      </c>
      <c r="S16" s="328">
        <v>0</v>
      </c>
      <c r="T16" s="196" t="s">
        <v>60</v>
      </c>
      <c r="U16" s="172">
        <v>281845</v>
      </c>
      <c r="V16" s="173">
        <v>2968</v>
      </c>
      <c r="W16" s="173">
        <v>284813</v>
      </c>
      <c r="X16" s="174">
        <f t="shared" si="0"/>
        <v>5.995708616772231</v>
      </c>
    </row>
    <row r="17" spans="1:24" s="326" customFormat="1" ht="16.5" customHeight="1">
      <c r="A17" s="196" t="s">
        <v>61</v>
      </c>
      <c r="B17" s="172">
        <v>780</v>
      </c>
      <c r="C17" s="173">
        <v>123</v>
      </c>
      <c r="D17" s="173">
        <v>903</v>
      </c>
      <c r="E17" s="173">
        <v>1425563</v>
      </c>
      <c r="F17" s="173">
        <v>790956</v>
      </c>
      <c r="G17" s="327">
        <v>634607</v>
      </c>
      <c r="H17" s="174">
        <v>38040</v>
      </c>
      <c r="I17" s="196" t="s">
        <v>61</v>
      </c>
      <c r="J17" s="175">
        <v>2161</v>
      </c>
      <c r="K17" s="173">
        <v>537</v>
      </c>
      <c r="L17" s="173">
        <v>59</v>
      </c>
      <c r="M17" s="173">
        <v>75</v>
      </c>
      <c r="N17" s="173">
        <v>0</v>
      </c>
      <c r="O17" s="173">
        <v>2832</v>
      </c>
      <c r="P17" s="172">
        <v>6</v>
      </c>
      <c r="Q17" s="172">
        <v>16</v>
      </c>
      <c r="R17" s="173">
        <v>0</v>
      </c>
      <c r="S17" s="328">
        <v>0</v>
      </c>
      <c r="T17" s="196" t="s">
        <v>61</v>
      </c>
      <c r="U17" s="172">
        <v>34544</v>
      </c>
      <c r="V17" s="173">
        <v>642</v>
      </c>
      <c r="W17" s="173">
        <v>35186</v>
      </c>
      <c r="X17" s="174">
        <f t="shared" si="0"/>
        <v>5.994261015084926</v>
      </c>
    </row>
    <row r="18" spans="1:24" s="326" customFormat="1" ht="16.5" customHeight="1">
      <c r="A18" s="196" t="s">
        <v>62</v>
      </c>
      <c r="B18" s="172">
        <v>1707</v>
      </c>
      <c r="C18" s="173">
        <v>232</v>
      </c>
      <c r="D18" s="173">
        <v>1939</v>
      </c>
      <c r="E18" s="173">
        <v>3238438</v>
      </c>
      <c r="F18" s="173">
        <v>1695324</v>
      </c>
      <c r="G18" s="327">
        <v>1543114</v>
      </c>
      <c r="H18" s="174">
        <v>92508</v>
      </c>
      <c r="I18" s="196" t="s">
        <v>62</v>
      </c>
      <c r="J18" s="175">
        <v>4671</v>
      </c>
      <c r="K18" s="173">
        <v>637</v>
      </c>
      <c r="L18" s="173">
        <v>190</v>
      </c>
      <c r="M18" s="173">
        <v>1148</v>
      </c>
      <c r="N18" s="173">
        <v>0</v>
      </c>
      <c r="O18" s="173">
        <v>6646</v>
      </c>
      <c r="P18" s="172">
        <v>26</v>
      </c>
      <c r="Q18" s="172">
        <v>226</v>
      </c>
      <c r="R18" s="173">
        <v>28</v>
      </c>
      <c r="S18" s="328">
        <v>0</v>
      </c>
      <c r="T18" s="196" t="s">
        <v>62</v>
      </c>
      <c r="U18" s="172">
        <v>84424</v>
      </c>
      <c r="V18" s="173">
        <v>1158</v>
      </c>
      <c r="W18" s="173">
        <v>85582</v>
      </c>
      <c r="X18" s="174">
        <f t="shared" si="0"/>
        <v>5.994890850578765</v>
      </c>
    </row>
    <row r="19" spans="1:24" s="326" customFormat="1" ht="16.5" customHeight="1">
      <c r="A19" s="197" t="s">
        <v>63</v>
      </c>
      <c r="B19" s="176">
        <v>1076</v>
      </c>
      <c r="C19" s="177">
        <v>114</v>
      </c>
      <c r="D19" s="173">
        <v>1190</v>
      </c>
      <c r="E19" s="177">
        <v>2119755</v>
      </c>
      <c r="F19" s="177">
        <v>1072866</v>
      </c>
      <c r="G19" s="329">
        <v>1046889</v>
      </c>
      <c r="H19" s="178">
        <v>62765</v>
      </c>
      <c r="I19" s="197" t="s">
        <v>63</v>
      </c>
      <c r="J19" s="175">
        <v>2679</v>
      </c>
      <c r="K19" s="173">
        <v>215</v>
      </c>
      <c r="L19" s="173">
        <v>82</v>
      </c>
      <c r="M19" s="173">
        <v>484</v>
      </c>
      <c r="N19" s="173">
        <v>0</v>
      </c>
      <c r="O19" s="173">
        <v>3460</v>
      </c>
      <c r="P19" s="176">
        <v>0</v>
      </c>
      <c r="Q19" s="176">
        <v>308</v>
      </c>
      <c r="R19" s="177">
        <v>4</v>
      </c>
      <c r="S19" s="328">
        <v>0</v>
      </c>
      <c r="T19" s="197" t="s">
        <v>63</v>
      </c>
      <c r="U19" s="176">
        <v>58597</v>
      </c>
      <c r="V19" s="177">
        <v>396</v>
      </c>
      <c r="W19" s="173">
        <v>58993</v>
      </c>
      <c r="X19" s="178">
        <f t="shared" si="0"/>
        <v>5.995382509511515</v>
      </c>
    </row>
    <row r="20" spans="1:24" s="326" customFormat="1" ht="16.5" customHeight="1">
      <c r="A20" s="196" t="s">
        <v>374</v>
      </c>
      <c r="B20" s="172">
        <v>885</v>
      </c>
      <c r="C20" s="173">
        <v>119</v>
      </c>
      <c r="D20" s="173">
        <v>1004</v>
      </c>
      <c r="E20" s="173">
        <v>1698225</v>
      </c>
      <c r="F20" s="173">
        <v>898382</v>
      </c>
      <c r="G20" s="327">
        <v>799843</v>
      </c>
      <c r="H20" s="174">
        <v>47951</v>
      </c>
      <c r="I20" s="196" t="s">
        <v>374</v>
      </c>
      <c r="J20" s="175">
        <v>2323</v>
      </c>
      <c r="K20" s="173">
        <v>397</v>
      </c>
      <c r="L20" s="173">
        <v>38</v>
      </c>
      <c r="M20" s="173">
        <v>174</v>
      </c>
      <c r="N20" s="173">
        <v>0</v>
      </c>
      <c r="O20" s="173">
        <v>2932</v>
      </c>
      <c r="P20" s="172">
        <v>7</v>
      </c>
      <c r="Q20" s="172">
        <v>85</v>
      </c>
      <c r="R20" s="173">
        <v>0</v>
      </c>
      <c r="S20" s="328">
        <v>0</v>
      </c>
      <c r="T20" s="196" t="s">
        <v>374</v>
      </c>
      <c r="U20" s="172">
        <v>44402</v>
      </c>
      <c r="V20" s="173">
        <v>525</v>
      </c>
      <c r="W20" s="173">
        <v>44927</v>
      </c>
      <c r="X20" s="178">
        <f t="shared" si="0"/>
        <v>5.995051528862539</v>
      </c>
    </row>
    <row r="21" spans="1:24" s="326" customFormat="1" ht="16.5" customHeight="1">
      <c r="A21" s="197" t="s">
        <v>375</v>
      </c>
      <c r="B21" s="176">
        <v>5459</v>
      </c>
      <c r="C21" s="177">
        <v>655</v>
      </c>
      <c r="D21" s="177">
        <v>6114</v>
      </c>
      <c r="E21" s="177">
        <v>10710087</v>
      </c>
      <c r="F21" s="177">
        <v>5250483</v>
      </c>
      <c r="G21" s="329">
        <v>5459604</v>
      </c>
      <c r="H21" s="178">
        <v>327325</v>
      </c>
      <c r="I21" s="197" t="s">
        <v>375</v>
      </c>
      <c r="J21" s="179">
        <v>14356</v>
      </c>
      <c r="K21" s="177">
        <v>6098</v>
      </c>
      <c r="L21" s="177">
        <v>231</v>
      </c>
      <c r="M21" s="177">
        <v>1993</v>
      </c>
      <c r="N21" s="177">
        <v>0</v>
      </c>
      <c r="O21" s="177">
        <v>22678</v>
      </c>
      <c r="P21" s="176">
        <v>48</v>
      </c>
      <c r="Q21" s="176">
        <v>784</v>
      </c>
      <c r="R21" s="177">
        <v>124</v>
      </c>
      <c r="S21" s="330">
        <v>0</v>
      </c>
      <c r="T21" s="197" t="s">
        <v>375</v>
      </c>
      <c r="U21" s="176">
        <v>300746</v>
      </c>
      <c r="V21" s="177">
        <v>2945</v>
      </c>
      <c r="W21" s="177">
        <v>303691</v>
      </c>
      <c r="X21" s="178">
        <f t="shared" si="0"/>
        <v>5.995398201041687</v>
      </c>
    </row>
    <row r="22" spans="1:24" s="326" customFormat="1" ht="16.5" customHeight="1">
      <c r="A22" s="198" t="s">
        <v>376</v>
      </c>
      <c r="B22" s="172">
        <v>2500</v>
      </c>
      <c r="C22" s="173">
        <v>310</v>
      </c>
      <c r="D22" s="173">
        <v>2810</v>
      </c>
      <c r="E22" s="173">
        <v>5106039</v>
      </c>
      <c r="F22" s="173">
        <v>2679159</v>
      </c>
      <c r="G22" s="327">
        <v>2426880</v>
      </c>
      <c r="H22" s="174">
        <v>145495</v>
      </c>
      <c r="I22" s="198" t="s">
        <v>376</v>
      </c>
      <c r="J22" s="175">
        <v>7264</v>
      </c>
      <c r="K22" s="173">
        <v>837</v>
      </c>
      <c r="L22" s="173">
        <v>178</v>
      </c>
      <c r="M22" s="173">
        <v>818</v>
      </c>
      <c r="N22" s="173">
        <v>0</v>
      </c>
      <c r="O22" s="173">
        <v>9097</v>
      </c>
      <c r="P22" s="172">
        <v>22</v>
      </c>
      <c r="Q22" s="172">
        <v>114</v>
      </c>
      <c r="R22" s="173">
        <v>56</v>
      </c>
      <c r="S22" s="174">
        <v>0</v>
      </c>
      <c r="T22" s="198" t="s">
        <v>376</v>
      </c>
      <c r="U22" s="172">
        <v>135009</v>
      </c>
      <c r="V22" s="173">
        <v>1197</v>
      </c>
      <c r="W22" s="173">
        <v>136206</v>
      </c>
      <c r="X22" s="174">
        <f>H22/G22*100</f>
        <v>5.995146031118144</v>
      </c>
    </row>
    <row r="23" spans="1:24" s="326" customFormat="1" ht="16.5" customHeight="1">
      <c r="A23" s="199" t="s">
        <v>70</v>
      </c>
      <c r="B23" s="25">
        <f>SUM(B9:B22)</f>
        <v>50596</v>
      </c>
      <c r="C23" s="26">
        <f aca="true" t="shared" si="1" ref="C23:W23">SUM(C9:C22)</f>
        <v>5719</v>
      </c>
      <c r="D23" s="26">
        <f t="shared" si="1"/>
        <v>56315</v>
      </c>
      <c r="E23" s="26">
        <f t="shared" si="1"/>
        <v>105870688</v>
      </c>
      <c r="F23" s="26">
        <f t="shared" si="1"/>
        <v>51743617</v>
      </c>
      <c r="G23" s="26">
        <f t="shared" si="1"/>
        <v>54127071</v>
      </c>
      <c r="H23" s="27">
        <f t="shared" si="1"/>
        <v>3245382</v>
      </c>
      <c r="I23" s="199" t="s">
        <v>70</v>
      </c>
      <c r="J23" s="200">
        <f t="shared" si="1"/>
        <v>134777</v>
      </c>
      <c r="K23" s="201">
        <f t="shared" si="1"/>
        <v>28518</v>
      </c>
      <c r="L23" s="201">
        <f t="shared" si="1"/>
        <v>2807</v>
      </c>
      <c r="M23" s="201">
        <f t="shared" si="1"/>
        <v>30487</v>
      </c>
      <c r="N23" s="201">
        <f t="shared" si="1"/>
        <v>351</v>
      </c>
      <c r="O23" s="83">
        <f t="shared" si="1"/>
        <v>196940</v>
      </c>
      <c r="P23" s="28">
        <f t="shared" si="1"/>
        <v>489</v>
      </c>
      <c r="Q23" s="26">
        <f t="shared" si="1"/>
        <v>6345</v>
      </c>
      <c r="R23" s="26">
        <f t="shared" si="1"/>
        <v>865</v>
      </c>
      <c r="S23" s="27">
        <f t="shared" si="1"/>
        <v>5</v>
      </c>
      <c r="T23" s="199" t="s">
        <v>70</v>
      </c>
      <c r="U23" s="28">
        <f t="shared" si="1"/>
        <v>3016136</v>
      </c>
      <c r="V23" s="26">
        <f t="shared" si="1"/>
        <v>24602</v>
      </c>
      <c r="W23" s="26">
        <f t="shared" si="1"/>
        <v>3040738</v>
      </c>
      <c r="X23" s="27">
        <f>AVERAGE(X9:X21)</f>
        <v>5.995565177410857</v>
      </c>
    </row>
    <row r="24" spans="1:24" s="326" customFormat="1" ht="16.5" customHeight="1">
      <c r="A24" s="202" t="s">
        <v>0</v>
      </c>
      <c r="B24" s="168">
        <v>564</v>
      </c>
      <c r="C24" s="169">
        <v>108</v>
      </c>
      <c r="D24" s="169">
        <v>672</v>
      </c>
      <c r="E24" s="169">
        <v>1131823</v>
      </c>
      <c r="F24" s="169">
        <v>622885</v>
      </c>
      <c r="G24" s="331">
        <v>508938</v>
      </c>
      <c r="H24" s="170">
        <v>30508</v>
      </c>
      <c r="I24" s="202" t="s">
        <v>0</v>
      </c>
      <c r="J24" s="171">
        <v>1596</v>
      </c>
      <c r="K24" s="169">
        <v>19</v>
      </c>
      <c r="L24" s="169">
        <v>84</v>
      </c>
      <c r="M24" s="169">
        <v>809</v>
      </c>
      <c r="N24" s="169">
        <v>0</v>
      </c>
      <c r="O24" s="169">
        <v>2508</v>
      </c>
      <c r="P24" s="168">
        <v>0</v>
      </c>
      <c r="Q24" s="168">
        <v>100</v>
      </c>
      <c r="R24" s="169">
        <v>12</v>
      </c>
      <c r="S24" s="170">
        <v>0</v>
      </c>
      <c r="T24" s="202" t="s">
        <v>0</v>
      </c>
      <c r="U24" s="168">
        <v>27583</v>
      </c>
      <c r="V24" s="169">
        <v>305</v>
      </c>
      <c r="W24" s="169">
        <v>27888</v>
      </c>
      <c r="X24" s="170">
        <f t="shared" si="0"/>
        <v>5.9944433310147796</v>
      </c>
    </row>
    <row r="25" spans="1:24" s="326" customFormat="1" ht="16.5" customHeight="1">
      <c r="A25" s="196" t="s">
        <v>1</v>
      </c>
      <c r="B25" s="172">
        <v>202</v>
      </c>
      <c r="C25" s="173">
        <v>37</v>
      </c>
      <c r="D25" s="173">
        <v>239</v>
      </c>
      <c r="E25" s="173">
        <v>374169</v>
      </c>
      <c r="F25" s="173">
        <v>209886</v>
      </c>
      <c r="G25" s="327">
        <v>164283</v>
      </c>
      <c r="H25" s="174">
        <v>9848</v>
      </c>
      <c r="I25" s="196" t="s">
        <v>1</v>
      </c>
      <c r="J25" s="175">
        <v>539</v>
      </c>
      <c r="K25" s="173">
        <v>0</v>
      </c>
      <c r="L25" s="173">
        <v>0</v>
      </c>
      <c r="M25" s="173">
        <v>167</v>
      </c>
      <c r="N25" s="173">
        <v>0</v>
      </c>
      <c r="O25" s="173">
        <v>706</v>
      </c>
      <c r="P25" s="172">
        <v>1</v>
      </c>
      <c r="Q25" s="172">
        <v>0</v>
      </c>
      <c r="R25" s="173">
        <v>0</v>
      </c>
      <c r="S25" s="174">
        <v>0</v>
      </c>
      <c r="T25" s="196" t="s">
        <v>1</v>
      </c>
      <c r="U25" s="172">
        <v>9040</v>
      </c>
      <c r="V25" s="173">
        <v>101</v>
      </c>
      <c r="W25" s="173">
        <v>9141</v>
      </c>
      <c r="X25" s="174">
        <f t="shared" si="0"/>
        <v>5.994533822732723</v>
      </c>
    </row>
    <row r="26" spans="1:24" s="326" customFormat="1" ht="16.5" customHeight="1">
      <c r="A26" s="196" t="s">
        <v>2</v>
      </c>
      <c r="B26" s="172">
        <v>419</v>
      </c>
      <c r="C26" s="173">
        <v>68</v>
      </c>
      <c r="D26" s="173">
        <v>487</v>
      </c>
      <c r="E26" s="173">
        <v>818123</v>
      </c>
      <c r="F26" s="173">
        <v>440297</v>
      </c>
      <c r="G26" s="327">
        <v>377826</v>
      </c>
      <c r="H26" s="174">
        <v>22670</v>
      </c>
      <c r="I26" s="196" t="s">
        <v>2</v>
      </c>
      <c r="J26" s="175">
        <v>1095</v>
      </c>
      <c r="K26" s="173">
        <v>244</v>
      </c>
      <c r="L26" s="173">
        <v>28</v>
      </c>
      <c r="M26" s="173">
        <v>16</v>
      </c>
      <c r="N26" s="173">
        <v>0</v>
      </c>
      <c r="O26" s="173">
        <v>1383</v>
      </c>
      <c r="P26" s="172">
        <v>7</v>
      </c>
      <c r="Q26" s="172">
        <v>29</v>
      </c>
      <c r="R26" s="173">
        <v>0</v>
      </c>
      <c r="S26" s="174">
        <v>0</v>
      </c>
      <c r="T26" s="196" t="s">
        <v>2</v>
      </c>
      <c r="U26" s="172">
        <v>21092</v>
      </c>
      <c r="V26" s="173">
        <v>159</v>
      </c>
      <c r="W26" s="173">
        <v>21251</v>
      </c>
      <c r="X26" s="174">
        <f t="shared" si="0"/>
        <v>6.000116455723005</v>
      </c>
    </row>
    <row r="27" spans="1:24" s="326" customFormat="1" ht="16.5" customHeight="1">
      <c r="A27" s="196" t="s">
        <v>4</v>
      </c>
      <c r="B27" s="172">
        <v>1373</v>
      </c>
      <c r="C27" s="173">
        <v>195</v>
      </c>
      <c r="D27" s="173">
        <v>1568</v>
      </c>
      <c r="E27" s="173">
        <v>2684777</v>
      </c>
      <c r="F27" s="173">
        <v>1433074</v>
      </c>
      <c r="G27" s="327">
        <v>1251703</v>
      </c>
      <c r="H27" s="174">
        <v>75039</v>
      </c>
      <c r="I27" s="196" t="s">
        <v>4</v>
      </c>
      <c r="J27" s="175">
        <v>3812</v>
      </c>
      <c r="K27" s="173">
        <v>96</v>
      </c>
      <c r="L27" s="173">
        <v>55</v>
      </c>
      <c r="M27" s="173">
        <v>431</v>
      </c>
      <c r="N27" s="173">
        <v>4</v>
      </c>
      <c r="O27" s="173">
        <v>4398</v>
      </c>
      <c r="P27" s="172">
        <v>1</v>
      </c>
      <c r="Q27" s="172">
        <v>101</v>
      </c>
      <c r="R27" s="173">
        <v>2</v>
      </c>
      <c r="S27" s="174">
        <v>0</v>
      </c>
      <c r="T27" s="196" t="s">
        <v>4</v>
      </c>
      <c r="U27" s="172">
        <v>69783</v>
      </c>
      <c r="V27" s="173">
        <v>754</v>
      </c>
      <c r="W27" s="173">
        <v>70537</v>
      </c>
      <c r="X27" s="174">
        <f t="shared" si="0"/>
        <v>5.994952476745682</v>
      </c>
    </row>
    <row r="28" spans="1:24" s="326" customFormat="1" ht="16.5" customHeight="1">
      <c r="A28" s="196" t="s">
        <v>5</v>
      </c>
      <c r="B28" s="172">
        <v>1259</v>
      </c>
      <c r="C28" s="173">
        <v>161</v>
      </c>
      <c r="D28" s="173">
        <v>1420</v>
      </c>
      <c r="E28" s="173">
        <v>2855169</v>
      </c>
      <c r="F28" s="173">
        <v>1408975</v>
      </c>
      <c r="G28" s="327">
        <v>1446194</v>
      </c>
      <c r="H28" s="174">
        <v>86714</v>
      </c>
      <c r="I28" s="196" t="s">
        <v>5</v>
      </c>
      <c r="J28" s="175">
        <v>3596</v>
      </c>
      <c r="K28" s="173">
        <v>289</v>
      </c>
      <c r="L28" s="173">
        <v>20</v>
      </c>
      <c r="M28" s="173">
        <v>850</v>
      </c>
      <c r="N28" s="173">
        <v>0</v>
      </c>
      <c r="O28" s="173">
        <v>4755</v>
      </c>
      <c r="P28" s="172">
        <v>7</v>
      </c>
      <c r="Q28" s="172">
        <v>109</v>
      </c>
      <c r="R28" s="173">
        <v>15</v>
      </c>
      <c r="S28" s="174">
        <v>0</v>
      </c>
      <c r="T28" s="196" t="s">
        <v>5</v>
      </c>
      <c r="U28" s="172">
        <v>81093</v>
      </c>
      <c r="V28" s="173">
        <v>735</v>
      </c>
      <c r="W28" s="173">
        <v>81828</v>
      </c>
      <c r="X28" s="174">
        <f t="shared" si="0"/>
        <v>5.996014365984093</v>
      </c>
    </row>
    <row r="29" spans="1:24" s="326" customFormat="1" ht="16.5" customHeight="1">
      <c r="A29" s="196" t="s">
        <v>377</v>
      </c>
      <c r="B29" s="172">
        <v>171</v>
      </c>
      <c r="C29" s="173">
        <v>31</v>
      </c>
      <c r="D29" s="173">
        <v>202</v>
      </c>
      <c r="E29" s="173">
        <v>303553</v>
      </c>
      <c r="F29" s="173">
        <v>180397</v>
      </c>
      <c r="G29" s="327">
        <v>123156</v>
      </c>
      <c r="H29" s="174">
        <v>7382</v>
      </c>
      <c r="I29" s="196" t="s">
        <v>377</v>
      </c>
      <c r="J29" s="175">
        <v>473</v>
      </c>
      <c r="K29" s="173">
        <v>17</v>
      </c>
      <c r="L29" s="173">
        <v>0</v>
      </c>
      <c r="M29" s="173">
        <v>136</v>
      </c>
      <c r="N29" s="173">
        <v>0</v>
      </c>
      <c r="O29" s="173">
        <v>626</v>
      </c>
      <c r="P29" s="172">
        <v>1</v>
      </c>
      <c r="Q29" s="172">
        <v>0</v>
      </c>
      <c r="R29" s="173">
        <v>0</v>
      </c>
      <c r="S29" s="174">
        <v>0</v>
      </c>
      <c r="T29" s="196" t="s">
        <v>377</v>
      </c>
      <c r="U29" s="172">
        <v>6660</v>
      </c>
      <c r="V29" s="173">
        <v>95</v>
      </c>
      <c r="W29" s="173">
        <v>6755</v>
      </c>
      <c r="X29" s="174">
        <f t="shared" si="0"/>
        <v>5.9940238396830035</v>
      </c>
    </row>
    <row r="30" spans="1:24" s="326" customFormat="1" ht="16.5" customHeight="1">
      <c r="A30" s="196" t="s">
        <v>398</v>
      </c>
      <c r="B30" s="172">
        <v>578</v>
      </c>
      <c r="C30" s="173">
        <v>69</v>
      </c>
      <c r="D30" s="173">
        <v>647</v>
      </c>
      <c r="E30" s="173">
        <v>1003599</v>
      </c>
      <c r="F30" s="173">
        <v>552752</v>
      </c>
      <c r="G30" s="327">
        <v>450847</v>
      </c>
      <c r="H30" s="174">
        <v>27023</v>
      </c>
      <c r="I30" s="196" t="s">
        <v>398</v>
      </c>
      <c r="J30" s="175">
        <v>1507</v>
      </c>
      <c r="K30" s="173">
        <v>105</v>
      </c>
      <c r="L30" s="173">
        <v>2</v>
      </c>
      <c r="M30" s="173">
        <v>308</v>
      </c>
      <c r="N30" s="173">
        <v>0</v>
      </c>
      <c r="O30" s="173">
        <v>1922</v>
      </c>
      <c r="P30" s="172">
        <v>0</v>
      </c>
      <c r="Q30" s="172">
        <v>30</v>
      </c>
      <c r="R30" s="173">
        <v>0</v>
      </c>
      <c r="S30" s="174">
        <v>0</v>
      </c>
      <c r="T30" s="196" t="s">
        <v>398</v>
      </c>
      <c r="U30" s="172">
        <v>24846</v>
      </c>
      <c r="V30" s="173">
        <v>225</v>
      </c>
      <c r="W30" s="173">
        <v>25071</v>
      </c>
      <c r="X30" s="174">
        <f t="shared" si="0"/>
        <v>5.993829392232842</v>
      </c>
    </row>
    <row r="31" spans="1:24" s="326" customFormat="1" ht="16.5" customHeight="1">
      <c r="A31" s="196" t="s">
        <v>6</v>
      </c>
      <c r="B31" s="172">
        <v>348</v>
      </c>
      <c r="C31" s="173">
        <v>41</v>
      </c>
      <c r="D31" s="173">
        <v>389</v>
      </c>
      <c r="E31" s="173">
        <v>648873</v>
      </c>
      <c r="F31" s="173">
        <v>358701</v>
      </c>
      <c r="G31" s="327">
        <v>290172</v>
      </c>
      <c r="H31" s="174">
        <v>17395</v>
      </c>
      <c r="I31" s="196" t="s">
        <v>6</v>
      </c>
      <c r="J31" s="175">
        <v>923</v>
      </c>
      <c r="K31" s="173">
        <v>139</v>
      </c>
      <c r="L31" s="173">
        <v>0</v>
      </c>
      <c r="M31" s="173">
        <v>170</v>
      </c>
      <c r="N31" s="173">
        <v>0</v>
      </c>
      <c r="O31" s="173">
        <v>1232</v>
      </c>
      <c r="P31" s="172">
        <v>0</v>
      </c>
      <c r="Q31" s="172">
        <v>63</v>
      </c>
      <c r="R31" s="173">
        <v>7</v>
      </c>
      <c r="S31" s="174">
        <v>0</v>
      </c>
      <c r="T31" s="196" t="s">
        <v>6</v>
      </c>
      <c r="U31" s="172">
        <v>15989</v>
      </c>
      <c r="V31" s="173">
        <v>104</v>
      </c>
      <c r="W31" s="173">
        <v>16093</v>
      </c>
      <c r="X31" s="174">
        <f t="shared" si="0"/>
        <v>5.994720372744442</v>
      </c>
    </row>
    <row r="32" spans="1:24" s="326" customFormat="1" ht="16.5" customHeight="1">
      <c r="A32" s="196" t="s">
        <v>7</v>
      </c>
      <c r="B32" s="172">
        <v>207</v>
      </c>
      <c r="C32" s="173">
        <v>31</v>
      </c>
      <c r="D32" s="173">
        <v>238</v>
      </c>
      <c r="E32" s="173">
        <v>341748</v>
      </c>
      <c r="F32" s="173">
        <v>201556</v>
      </c>
      <c r="G32" s="327">
        <v>140192</v>
      </c>
      <c r="H32" s="174">
        <v>8402</v>
      </c>
      <c r="I32" s="196" t="s">
        <v>7</v>
      </c>
      <c r="J32" s="175">
        <v>522</v>
      </c>
      <c r="K32" s="173">
        <v>0</v>
      </c>
      <c r="L32" s="173">
        <v>0</v>
      </c>
      <c r="M32" s="173">
        <v>59</v>
      </c>
      <c r="N32" s="173">
        <v>0</v>
      </c>
      <c r="O32" s="173">
        <v>581</v>
      </c>
      <c r="P32" s="172">
        <v>0</v>
      </c>
      <c r="Q32" s="172">
        <v>0</v>
      </c>
      <c r="R32" s="173">
        <v>0</v>
      </c>
      <c r="S32" s="174">
        <v>0</v>
      </c>
      <c r="T32" s="196" t="s">
        <v>7</v>
      </c>
      <c r="U32" s="172">
        <v>7763</v>
      </c>
      <c r="V32" s="173">
        <v>58</v>
      </c>
      <c r="W32" s="173">
        <v>7821</v>
      </c>
      <c r="X32" s="174">
        <f t="shared" si="0"/>
        <v>5.993209312942251</v>
      </c>
    </row>
    <row r="33" spans="1:24" s="326" customFormat="1" ht="16.5" customHeight="1">
      <c r="A33" s="196" t="s">
        <v>8</v>
      </c>
      <c r="B33" s="172">
        <v>469</v>
      </c>
      <c r="C33" s="173">
        <v>79</v>
      </c>
      <c r="D33" s="173">
        <v>548</v>
      </c>
      <c r="E33" s="173">
        <v>840432</v>
      </c>
      <c r="F33" s="173">
        <v>491225</v>
      </c>
      <c r="G33" s="327">
        <v>349207</v>
      </c>
      <c r="H33" s="174">
        <v>20932</v>
      </c>
      <c r="I33" s="196" t="s">
        <v>8</v>
      </c>
      <c r="J33" s="175">
        <v>1348</v>
      </c>
      <c r="K33" s="173">
        <v>50</v>
      </c>
      <c r="L33" s="173">
        <v>319</v>
      </c>
      <c r="M33" s="173">
        <v>130</v>
      </c>
      <c r="N33" s="173">
        <v>0</v>
      </c>
      <c r="O33" s="173">
        <v>1847</v>
      </c>
      <c r="P33" s="172">
        <v>5</v>
      </c>
      <c r="Q33" s="172">
        <v>89</v>
      </c>
      <c r="R33" s="173">
        <v>0</v>
      </c>
      <c r="S33" s="174">
        <v>0</v>
      </c>
      <c r="T33" s="196" t="s">
        <v>8</v>
      </c>
      <c r="U33" s="172">
        <v>18444</v>
      </c>
      <c r="V33" s="173">
        <v>547</v>
      </c>
      <c r="W33" s="173">
        <v>18991</v>
      </c>
      <c r="X33" s="174">
        <f t="shared" si="0"/>
        <v>5.994152465443133</v>
      </c>
    </row>
    <row r="34" spans="1:24" s="326" customFormat="1" ht="16.5" customHeight="1">
      <c r="A34" s="196" t="s">
        <v>9</v>
      </c>
      <c r="B34" s="172">
        <v>461</v>
      </c>
      <c r="C34" s="173">
        <v>80</v>
      </c>
      <c r="D34" s="173">
        <v>541</v>
      </c>
      <c r="E34" s="173">
        <v>995498</v>
      </c>
      <c r="F34" s="173">
        <v>521950</v>
      </c>
      <c r="G34" s="327">
        <v>473548</v>
      </c>
      <c r="H34" s="174">
        <v>28390</v>
      </c>
      <c r="I34" s="196" t="s">
        <v>9</v>
      </c>
      <c r="J34" s="175">
        <v>1355</v>
      </c>
      <c r="K34" s="173">
        <v>451</v>
      </c>
      <c r="L34" s="173">
        <v>297</v>
      </c>
      <c r="M34" s="173">
        <v>118</v>
      </c>
      <c r="N34" s="173">
        <v>0</v>
      </c>
      <c r="O34" s="173">
        <v>2221</v>
      </c>
      <c r="P34" s="172">
        <v>0</v>
      </c>
      <c r="Q34" s="172">
        <v>14</v>
      </c>
      <c r="R34" s="173">
        <v>1</v>
      </c>
      <c r="S34" s="174">
        <v>0</v>
      </c>
      <c r="T34" s="196" t="s">
        <v>9</v>
      </c>
      <c r="U34" s="172">
        <v>25433</v>
      </c>
      <c r="V34" s="173">
        <v>721</v>
      </c>
      <c r="W34" s="173">
        <v>26154</v>
      </c>
      <c r="X34" s="174">
        <f t="shared" si="0"/>
        <v>5.995168388421026</v>
      </c>
    </row>
    <row r="35" spans="1:24" s="326" customFormat="1" ht="16.5" customHeight="1">
      <c r="A35" s="196" t="s">
        <v>10</v>
      </c>
      <c r="B35" s="172">
        <v>282</v>
      </c>
      <c r="C35" s="173">
        <v>31</v>
      </c>
      <c r="D35" s="173">
        <v>313</v>
      </c>
      <c r="E35" s="173">
        <v>590430</v>
      </c>
      <c r="F35" s="173">
        <v>290898</v>
      </c>
      <c r="G35" s="327">
        <v>299532</v>
      </c>
      <c r="H35" s="174">
        <v>17970</v>
      </c>
      <c r="I35" s="196" t="s">
        <v>10</v>
      </c>
      <c r="J35" s="175">
        <v>764</v>
      </c>
      <c r="K35" s="173">
        <v>25</v>
      </c>
      <c r="L35" s="173">
        <v>27</v>
      </c>
      <c r="M35" s="173">
        <v>88</v>
      </c>
      <c r="N35" s="173">
        <v>0</v>
      </c>
      <c r="O35" s="173">
        <v>904</v>
      </c>
      <c r="P35" s="172">
        <v>14</v>
      </c>
      <c r="Q35" s="172">
        <v>19</v>
      </c>
      <c r="R35" s="173">
        <v>15</v>
      </c>
      <c r="S35" s="174">
        <v>0</v>
      </c>
      <c r="T35" s="196" t="s">
        <v>10</v>
      </c>
      <c r="U35" s="172">
        <v>16932</v>
      </c>
      <c r="V35" s="173">
        <v>86</v>
      </c>
      <c r="W35" s="173">
        <v>17018</v>
      </c>
      <c r="X35" s="174">
        <f t="shared" si="0"/>
        <v>5.999359000040062</v>
      </c>
    </row>
    <row r="36" spans="1:24" s="326" customFormat="1" ht="16.5" customHeight="1">
      <c r="A36" s="196" t="s">
        <v>11</v>
      </c>
      <c r="B36" s="172">
        <v>86</v>
      </c>
      <c r="C36" s="173">
        <v>21</v>
      </c>
      <c r="D36" s="173">
        <v>107</v>
      </c>
      <c r="E36" s="173">
        <v>163163</v>
      </c>
      <c r="F36" s="173">
        <v>93801</v>
      </c>
      <c r="G36" s="327">
        <v>69362</v>
      </c>
      <c r="H36" s="174">
        <v>4160</v>
      </c>
      <c r="I36" s="196" t="s">
        <v>11</v>
      </c>
      <c r="J36" s="175">
        <v>241</v>
      </c>
      <c r="K36" s="173">
        <v>130</v>
      </c>
      <c r="L36" s="173">
        <v>38</v>
      </c>
      <c r="M36" s="173">
        <v>21</v>
      </c>
      <c r="N36" s="173">
        <v>0</v>
      </c>
      <c r="O36" s="173">
        <v>430</v>
      </c>
      <c r="P36" s="172">
        <v>0</v>
      </c>
      <c r="Q36" s="172">
        <v>0</v>
      </c>
      <c r="R36" s="173">
        <v>0</v>
      </c>
      <c r="S36" s="174">
        <v>0</v>
      </c>
      <c r="T36" s="196" t="s">
        <v>11</v>
      </c>
      <c r="U36" s="172">
        <v>3428</v>
      </c>
      <c r="V36" s="173">
        <v>302</v>
      </c>
      <c r="W36" s="173">
        <v>3730</v>
      </c>
      <c r="X36" s="174">
        <f t="shared" si="0"/>
        <v>5.99752025604798</v>
      </c>
    </row>
    <row r="37" spans="1:24" s="326" customFormat="1" ht="16.5" customHeight="1">
      <c r="A37" s="196" t="s">
        <v>12</v>
      </c>
      <c r="B37" s="172">
        <v>70</v>
      </c>
      <c r="C37" s="173">
        <v>12</v>
      </c>
      <c r="D37" s="173">
        <v>82</v>
      </c>
      <c r="E37" s="173">
        <v>149643</v>
      </c>
      <c r="F37" s="173">
        <v>78398</v>
      </c>
      <c r="G37" s="327">
        <v>71245</v>
      </c>
      <c r="H37" s="174">
        <v>4273</v>
      </c>
      <c r="I37" s="196" t="s">
        <v>12</v>
      </c>
      <c r="J37" s="175">
        <v>199</v>
      </c>
      <c r="K37" s="173">
        <v>152</v>
      </c>
      <c r="L37" s="173">
        <v>0</v>
      </c>
      <c r="M37" s="173">
        <v>14</v>
      </c>
      <c r="N37" s="173">
        <v>0</v>
      </c>
      <c r="O37" s="173">
        <v>365</v>
      </c>
      <c r="P37" s="172">
        <v>0</v>
      </c>
      <c r="Q37" s="172">
        <v>139</v>
      </c>
      <c r="R37" s="173">
        <v>0</v>
      </c>
      <c r="S37" s="174">
        <v>0</v>
      </c>
      <c r="T37" s="196" t="s">
        <v>12</v>
      </c>
      <c r="U37" s="172">
        <v>3708</v>
      </c>
      <c r="V37" s="173">
        <v>61</v>
      </c>
      <c r="W37" s="173">
        <v>3769</v>
      </c>
      <c r="X37" s="174">
        <f t="shared" si="0"/>
        <v>5.997613867639835</v>
      </c>
    </row>
    <row r="38" spans="1:24" s="326" customFormat="1" ht="16.5" customHeight="1">
      <c r="A38" s="196" t="s">
        <v>13</v>
      </c>
      <c r="B38" s="172">
        <v>275</v>
      </c>
      <c r="C38" s="173">
        <v>43</v>
      </c>
      <c r="D38" s="173">
        <v>318</v>
      </c>
      <c r="E38" s="173">
        <v>647202</v>
      </c>
      <c r="F38" s="173">
        <v>302835</v>
      </c>
      <c r="G38" s="327">
        <v>344367</v>
      </c>
      <c r="H38" s="174">
        <v>20650</v>
      </c>
      <c r="I38" s="196" t="s">
        <v>13</v>
      </c>
      <c r="J38" s="175">
        <v>683</v>
      </c>
      <c r="K38" s="173">
        <v>279</v>
      </c>
      <c r="L38" s="173">
        <v>102</v>
      </c>
      <c r="M38" s="173">
        <v>506</v>
      </c>
      <c r="N38" s="173">
        <v>0</v>
      </c>
      <c r="O38" s="173">
        <v>1570</v>
      </c>
      <c r="P38" s="172">
        <v>0</v>
      </c>
      <c r="Q38" s="172">
        <v>15</v>
      </c>
      <c r="R38" s="173">
        <v>0</v>
      </c>
      <c r="S38" s="174">
        <v>0</v>
      </c>
      <c r="T38" s="196" t="s">
        <v>13</v>
      </c>
      <c r="U38" s="172">
        <v>18274</v>
      </c>
      <c r="V38" s="173">
        <v>791</v>
      </c>
      <c r="W38" s="173">
        <v>19065</v>
      </c>
      <c r="X38" s="174">
        <f t="shared" si="0"/>
        <v>5.996509537789626</v>
      </c>
    </row>
    <row r="39" spans="1:24" s="326" customFormat="1" ht="16.5" customHeight="1">
      <c r="A39" s="196" t="s">
        <v>14</v>
      </c>
      <c r="B39" s="172">
        <v>76</v>
      </c>
      <c r="C39" s="173">
        <v>21</v>
      </c>
      <c r="D39" s="173">
        <v>97</v>
      </c>
      <c r="E39" s="173">
        <v>154614</v>
      </c>
      <c r="F39" s="173">
        <v>83690</v>
      </c>
      <c r="G39" s="327">
        <v>70924</v>
      </c>
      <c r="H39" s="174">
        <v>4252</v>
      </c>
      <c r="I39" s="196" t="s">
        <v>14</v>
      </c>
      <c r="J39" s="175">
        <v>220</v>
      </c>
      <c r="K39" s="173">
        <v>4</v>
      </c>
      <c r="L39" s="173">
        <v>38</v>
      </c>
      <c r="M39" s="173">
        <v>90</v>
      </c>
      <c r="N39" s="173">
        <v>0</v>
      </c>
      <c r="O39" s="173">
        <v>352</v>
      </c>
      <c r="P39" s="172">
        <v>0</v>
      </c>
      <c r="Q39" s="172">
        <v>0</v>
      </c>
      <c r="R39" s="173">
        <v>0</v>
      </c>
      <c r="S39" s="174">
        <v>0</v>
      </c>
      <c r="T39" s="196" t="s">
        <v>14</v>
      </c>
      <c r="U39" s="172">
        <v>3812</v>
      </c>
      <c r="V39" s="173">
        <v>88</v>
      </c>
      <c r="W39" s="173">
        <v>3900</v>
      </c>
      <c r="X39" s="174">
        <f t="shared" si="0"/>
        <v>5.9951497377474485</v>
      </c>
    </row>
    <row r="40" spans="1:24" s="326" customFormat="1" ht="16.5" customHeight="1">
      <c r="A40" s="196" t="s">
        <v>15</v>
      </c>
      <c r="B40" s="172">
        <v>145</v>
      </c>
      <c r="C40" s="173">
        <v>0</v>
      </c>
      <c r="D40" s="173">
        <v>145</v>
      </c>
      <c r="E40" s="173">
        <v>199188</v>
      </c>
      <c r="F40" s="173">
        <v>117561</v>
      </c>
      <c r="G40" s="327">
        <v>81627</v>
      </c>
      <c r="H40" s="174">
        <v>4892</v>
      </c>
      <c r="I40" s="196" t="s">
        <v>15</v>
      </c>
      <c r="J40" s="175">
        <v>316</v>
      </c>
      <c r="K40" s="173">
        <v>1</v>
      </c>
      <c r="L40" s="173">
        <v>0</v>
      </c>
      <c r="M40" s="173">
        <v>17</v>
      </c>
      <c r="N40" s="173">
        <v>0</v>
      </c>
      <c r="O40" s="173">
        <v>334</v>
      </c>
      <c r="P40" s="172">
        <v>0</v>
      </c>
      <c r="Q40" s="172">
        <v>0</v>
      </c>
      <c r="R40" s="173">
        <v>0</v>
      </c>
      <c r="S40" s="174">
        <v>0</v>
      </c>
      <c r="T40" s="196" t="s">
        <v>15</v>
      </c>
      <c r="U40" s="172">
        <v>4558</v>
      </c>
      <c r="V40" s="173">
        <v>0</v>
      </c>
      <c r="W40" s="173">
        <v>4558</v>
      </c>
      <c r="X40" s="174">
        <f t="shared" si="0"/>
        <v>5.993115023215358</v>
      </c>
    </row>
    <row r="41" spans="1:24" s="326" customFormat="1" ht="16.5" customHeight="1">
      <c r="A41" s="197" t="s">
        <v>378</v>
      </c>
      <c r="B41" s="176">
        <v>483</v>
      </c>
      <c r="C41" s="177">
        <v>77</v>
      </c>
      <c r="D41" s="173">
        <v>560</v>
      </c>
      <c r="E41" s="177">
        <v>938635</v>
      </c>
      <c r="F41" s="177">
        <v>525346</v>
      </c>
      <c r="G41" s="329">
        <v>413289</v>
      </c>
      <c r="H41" s="178">
        <v>24777</v>
      </c>
      <c r="I41" s="197" t="s">
        <v>378</v>
      </c>
      <c r="J41" s="175">
        <v>1376</v>
      </c>
      <c r="K41" s="173">
        <v>61</v>
      </c>
      <c r="L41" s="173">
        <v>20</v>
      </c>
      <c r="M41" s="173">
        <v>266</v>
      </c>
      <c r="N41" s="173">
        <v>0</v>
      </c>
      <c r="O41" s="173">
        <v>1723</v>
      </c>
      <c r="P41" s="176">
        <v>0</v>
      </c>
      <c r="Q41" s="176">
        <v>4</v>
      </c>
      <c r="R41" s="177">
        <v>0</v>
      </c>
      <c r="S41" s="178">
        <v>0</v>
      </c>
      <c r="T41" s="197" t="s">
        <v>378</v>
      </c>
      <c r="U41" s="176">
        <v>22607</v>
      </c>
      <c r="V41" s="177">
        <v>443</v>
      </c>
      <c r="W41" s="173">
        <v>23050</v>
      </c>
      <c r="X41" s="174">
        <f t="shared" si="0"/>
        <v>5.995078504387971</v>
      </c>
    </row>
    <row r="42" spans="1:24" s="326" customFormat="1" ht="16.5" customHeight="1">
      <c r="A42" s="203" t="s">
        <v>16</v>
      </c>
      <c r="B42" s="176">
        <v>447</v>
      </c>
      <c r="C42" s="177">
        <v>58</v>
      </c>
      <c r="D42" s="173">
        <v>505</v>
      </c>
      <c r="E42" s="177">
        <v>798450</v>
      </c>
      <c r="F42" s="177">
        <v>452947</v>
      </c>
      <c r="G42" s="329">
        <v>345503</v>
      </c>
      <c r="H42" s="178">
        <v>20710</v>
      </c>
      <c r="I42" s="203" t="s">
        <v>16</v>
      </c>
      <c r="J42" s="179">
        <v>1183</v>
      </c>
      <c r="K42" s="177">
        <v>101</v>
      </c>
      <c r="L42" s="177">
        <v>4</v>
      </c>
      <c r="M42" s="177">
        <v>25</v>
      </c>
      <c r="N42" s="177">
        <v>0</v>
      </c>
      <c r="O42" s="177">
        <v>1313</v>
      </c>
      <c r="P42" s="176">
        <v>0</v>
      </c>
      <c r="Q42" s="176">
        <v>45</v>
      </c>
      <c r="R42" s="177">
        <v>0</v>
      </c>
      <c r="S42" s="178">
        <v>0</v>
      </c>
      <c r="T42" s="203" t="s">
        <v>16</v>
      </c>
      <c r="U42" s="176">
        <v>19152</v>
      </c>
      <c r="V42" s="177">
        <v>200</v>
      </c>
      <c r="W42" s="173">
        <v>19352</v>
      </c>
      <c r="X42" s="239">
        <f t="shared" si="0"/>
        <v>5.994159240296032</v>
      </c>
    </row>
    <row r="43" spans="1:24" s="148" customFormat="1" ht="16.5" customHeight="1">
      <c r="A43" s="199" t="s">
        <v>64</v>
      </c>
      <c r="B43" s="28">
        <f aca="true" t="shared" si="2" ref="B43:W43">SUM(B24:B42)</f>
        <v>7915</v>
      </c>
      <c r="C43" s="26">
        <f t="shared" si="2"/>
        <v>1163</v>
      </c>
      <c r="D43" s="26">
        <f t="shared" si="2"/>
        <v>9078</v>
      </c>
      <c r="E43" s="26">
        <f t="shared" si="2"/>
        <v>15639089</v>
      </c>
      <c r="F43" s="26">
        <f t="shared" si="2"/>
        <v>8367174</v>
      </c>
      <c r="G43" s="201">
        <f t="shared" si="2"/>
        <v>7271915</v>
      </c>
      <c r="H43" s="27">
        <f t="shared" si="2"/>
        <v>435987</v>
      </c>
      <c r="I43" s="199" t="s">
        <v>64</v>
      </c>
      <c r="J43" s="200">
        <f t="shared" si="2"/>
        <v>21748</v>
      </c>
      <c r="K43" s="201">
        <f t="shared" si="2"/>
        <v>2163</v>
      </c>
      <c r="L43" s="201">
        <f t="shared" si="2"/>
        <v>1034</v>
      </c>
      <c r="M43" s="201">
        <f t="shared" si="2"/>
        <v>4221</v>
      </c>
      <c r="N43" s="201">
        <f t="shared" si="2"/>
        <v>4</v>
      </c>
      <c r="O43" s="26">
        <f t="shared" si="2"/>
        <v>29170</v>
      </c>
      <c r="P43" s="28">
        <f t="shared" si="2"/>
        <v>36</v>
      </c>
      <c r="Q43" s="28">
        <f t="shared" si="2"/>
        <v>757</v>
      </c>
      <c r="R43" s="28">
        <f t="shared" si="2"/>
        <v>52</v>
      </c>
      <c r="S43" s="204">
        <f t="shared" si="2"/>
        <v>0</v>
      </c>
      <c r="T43" s="199" t="s">
        <v>64</v>
      </c>
      <c r="U43" s="28">
        <f t="shared" si="2"/>
        <v>400197</v>
      </c>
      <c r="V43" s="26">
        <f t="shared" si="2"/>
        <v>5775</v>
      </c>
      <c r="W43" s="26">
        <f t="shared" si="2"/>
        <v>405972</v>
      </c>
      <c r="X43" s="27">
        <f t="shared" si="0"/>
        <v>5.995490871386698</v>
      </c>
    </row>
    <row r="44" spans="1:24" s="226" customFormat="1" ht="16.5" customHeight="1">
      <c r="A44" s="236" t="s">
        <v>65</v>
      </c>
      <c r="B44" s="85">
        <f aca="true" t="shared" si="3" ref="B44:H44">SUM(B23,B43)</f>
        <v>58511</v>
      </c>
      <c r="C44" s="85">
        <f t="shared" si="3"/>
        <v>6882</v>
      </c>
      <c r="D44" s="85">
        <f t="shared" si="3"/>
        <v>65393</v>
      </c>
      <c r="E44" s="85">
        <f t="shared" si="3"/>
        <v>121509777</v>
      </c>
      <c r="F44" s="85">
        <f t="shared" si="3"/>
        <v>60110791</v>
      </c>
      <c r="G44" s="85">
        <f t="shared" si="3"/>
        <v>61398986</v>
      </c>
      <c r="H44" s="84">
        <f t="shared" si="3"/>
        <v>3681369</v>
      </c>
      <c r="I44" s="236" t="s">
        <v>65</v>
      </c>
      <c r="J44" s="110">
        <f aca="true" t="shared" si="4" ref="J44:O44">J43+J23</f>
        <v>156525</v>
      </c>
      <c r="K44" s="205">
        <f t="shared" si="4"/>
        <v>30681</v>
      </c>
      <c r="L44" s="205">
        <f t="shared" si="4"/>
        <v>3841</v>
      </c>
      <c r="M44" s="205">
        <f t="shared" si="4"/>
        <v>34708</v>
      </c>
      <c r="N44" s="205">
        <f t="shared" si="4"/>
        <v>355</v>
      </c>
      <c r="O44" s="83">
        <f t="shared" si="4"/>
        <v>226110</v>
      </c>
      <c r="P44" s="85">
        <f aca="true" t="shared" si="5" ref="P44:W44">SUM(P23,P43)</f>
        <v>525</v>
      </c>
      <c r="Q44" s="85">
        <f t="shared" si="5"/>
        <v>7102</v>
      </c>
      <c r="R44" s="85">
        <f t="shared" si="5"/>
        <v>917</v>
      </c>
      <c r="S44" s="111">
        <f t="shared" si="5"/>
        <v>5</v>
      </c>
      <c r="T44" s="236" t="s">
        <v>65</v>
      </c>
      <c r="U44" s="85">
        <f t="shared" si="5"/>
        <v>3416333</v>
      </c>
      <c r="V44" s="85">
        <f t="shared" si="5"/>
        <v>30377</v>
      </c>
      <c r="W44" s="85">
        <f t="shared" si="5"/>
        <v>3446710</v>
      </c>
      <c r="X44" s="84">
        <f t="shared" si="0"/>
        <v>5.9958140025309214</v>
      </c>
    </row>
    <row r="45" spans="1:24" s="333" customFormat="1" ht="16.5" customHeight="1">
      <c r="A45" s="236" t="s">
        <v>379</v>
      </c>
      <c r="B45" s="82">
        <v>58913</v>
      </c>
      <c r="C45" s="83">
        <v>6846</v>
      </c>
      <c r="D45" s="83">
        <v>65759</v>
      </c>
      <c r="E45" s="83">
        <v>120356384</v>
      </c>
      <c r="F45" s="83">
        <v>60685545</v>
      </c>
      <c r="G45" s="205">
        <v>59670839</v>
      </c>
      <c r="H45" s="84">
        <v>3577691</v>
      </c>
      <c r="I45" s="236" t="s">
        <v>379</v>
      </c>
      <c r="J45" s="105">
        <v>158938</v>
      </c>
      <c r="K45" s="104">
        <v>20025</v>
      </c>
      <c r="L45" s="104">
        <v>3648</v>
      </c>
      <c r="M45" s="104">
        <v>21345</v>
      </c>
      <c r="N45" s="104">
        <v>45</v>
      </c>
      <c r="O45" s="104">
        <v>204001</v>
      </c>
      <c r="P45" s="85">
        <v>613</v>
      </c>
      <c r="Q45" s="85">
        <v>7593</v>
      </c>
      <c r="R45" s="85">
        <v>1345</v>
      </c>
      <c r="S45" s="84">
        <v>2</v>
      </c>
      <c r="T45" s="236" t="s">
        <v>379</v>
      </c>
      <c r="U45" s="85">
        <v>3332577</v>
      </c>
      <c r="V45" s="83">
        <v>31560</v>
      </c>
      <c r="W45" s="83">
        <v>3364137</v>
      </c>
      <c r="X45" s="332">
        <v>5.995710903277227</v>
      </c>
    </row>
    <row r="46" ht="10.5" customHeight="1" hidden="1"/>
    <row r="47" spans="1:20" ht="10.5" customHeight="1" hidden="1">
      <c r="A47" s="182" t="s">
        <v>524</v>
      </c>
      <c r="I47" s="182" t="s">
        <v>524</v>
      </c>
      <c r="T47" s="182" t="s">
        <v>524</v>
      </c>
    </row>
    <row r="48" spans="1:23" ht="10.5" customHeight="1" hidden="1">
      <c r="A48" s="182" t="s">
        <v>501</v>
      </c>
      <c r="B48" s="570" t="s">
        <v>629</v>
      </c>
      <c r="C48" s="570" t="s">
        <v>631</v>
      </c>
      <c r="D48" s="570" t="s">
        <v>632</v>
      </c>
      <c r="E48" s="570" t="s">
        <v>620</v>
      </c>
      <c r="F48" s="570" t="s">
        <v>633</v>
      </c>
      <c r="G48" s="570" t="s">
        <v>509</v>
      </c>
      <c r="H48" s="570" t="s">
        <v>510</v>
      </c>
      <c r="I48" s="182" t="s">
        <v>501</v>
      </c>
      <c r="J48" s="570" t="s">
        <v>511</v>
      </c>
      <c r="K48" s="570" t="s">
        <v>512</v>
      </c>
      <c r="L48" s="570" t="s">
        <v>513</v>
      </c>
      <c r="M48" s="570" t="s">
        <v>514</v>
      </c>
      <c r="N48" s="570" t="s">
        <v>515</v>
      </c>
      <c r="O48" s="570" t="s">
        <v>516</v>
      </c>
      <c r="P48" s="570" t="s">
        <v>517</v>
      </c>
      <c r="Q48" s="570" t="s">
        <v>518</v>
      </c>
      <c r="R48" s="570" t="s">
        <v>519</v>
      </c>
      <c r="S48" s="570" t="s">
        <v>637</v>
      </c>
      <c r="T48" s="182" t="s">
        <v>501</v>
      </c>
      <c r="U48" s="570" t="s">
        <v>638</v>
      </c>
      <c r="V48" s="570" t="s">
        <v>639</v>
      </c>
      <c r="W48" s="570" t="s">
        <v>640</v>
      </c>
    </row>
    <row r="49" spans="1:20" ht="10.5" customHeight="1" hidden="1">
      <c r="A49" s="182" t="s">
        <v>525</v>
      </c>
      <c r="B49" s="571" t="s">
        <v>636</v>
      </c>
      <c r="I49" s="182" t="s">
        <v>525</v>
      </c>
      <c r="T49" s="182" t="s">
        <v>525</v>
      </c>
    </row>
    <row r="50" ht="10.5" customHeight="1" hidden="1"/>
    <row r="51" ht="10.5" customHeight="1" hidden="1"/>
    <row r="52" spans="1:24" s="333" customFormat="1" ht="16.5" customHeight="1" hidden="1">
      <c r="A52" s="236" t="s">
        <v>379</v>
      </c>
      <c r="B52" s="82">
        <f>B44</f>
        <v>58511</v>
      </c>
      <c r="C52" s="83">
        <f aca="true" t="shared" si="6" ref="C52:H52">C44</f>
        <v>6882</v>
      </c>
      <c r="D52" s="83">
        <f t="shared" si="6"/>
        <v>65393</v>
      </c>
      <c r="E52" s="83">
        <f t="shared" si="6"/>
        <v>121509777</v>
      </c>
      <c r="F52" s="83">
        <f t="shared" si="6"/>
        <v>60110791</v>
      </c>
      <c r="G52" s="205">
        <f t="shared" si="6"/>
        <v>61398986</v>
      </c>
      <c r="H52" s="84">
        <f t="shared" si="6"/>
        <v>3681369</v>
      </c>
      <c r="I52" s="236" t="s">
        <v>379</v>
      </c>
      <c r="J52" s="82">
        <f>J44</f>
        <v>156525</v>
      </c>
      <c r="K52" s="83">
        <f aca="true" t="shared" si="7" ref="K52:S52">K44</f>
        <v>30681</v>
      </c>
      <c r="L52" s="83">
        <f t="shared" si="7"/>
        <v>3841</v>
      </c>
      <c r="M52" s="83">
        <f t="shared" si="7"/>
        <v>34708</v>
      </c>
      <c r="N52" s="83">
        <f t="shared" si="7"/>
        <v>355</v>
      </c>
      <c r="O52" s="83">
        <f t="shared" si="7"/>
        <v>226110</v>
      </c>
      <c r="P52" s="85">
        <f t="shared" si="7"/>
        <v>525</v>
      </c>
      <c r="Q52" s="85">
        <f t="shared" si="7"/>
        <v>7102</v>
      </c>
      <c r="R52" s="85">
        <f t="shared" si="7"/>
        <v>917</v>
      </c>
      <c r="S52" s="84">
        <f t="shared" si="7"/>
        <v>5</v>
      </c>
      <c r="T52" s="236" t="s">
        <v>379</v>
      </c>
      <c r="U52" s="85">
        <f>U44</f>
        <v>3416333</v>
      </c>
      <c r="V52" s="83">
        <f>V44</f>
        <v>30377</v>
      </c>
      <c r="W52" s="83">
        <f>W44</f>
        <v>3446710</v>
      </c>
      <c r="X52" s="332">
        <f>X44</f>
        <v>5.9958140025309214</v>
      </c>
    </row>
    <row r="53" ht="10.5" customHeight="1" hidden="1"/>
    <row r="54" s="182" customFormat="1" ht="10.5" customHeight="1" hidden="1">
      <c r="A54" s="569" t="s">
        <v>618</v>
      </c>
    </row>
    <row r="55" ht="10.5" customHeight="1" hidden="1"/>
    <row r="56" ht="10.5" customHeight="1" hidden="1"/>
    <row r="57" ht="10.5" customHeight="1" hidden="1"/>
    <row r="58" ht="10.5" customHeight="1" hidden="1"/>
    <row r="59" ht="10.5" customHeight="1" hidden="1"/>
    <row r="60" ht="10.5" customHeight="1" hidden="1"/>
  </sheetData>
  <sheetProtection/>
  <mergeCells count="24">
    <mergeCell ref="X4:X6"/>
    <mergeCell ref="V5:V7"/>
    <mergeCell ref="W5:W7"/>
    <mergeCell ref="B4:D4"/>
    <mergeCell ref="E4:E6"/>
    <mergeCell ref="L5:L7"/>
    <mergeCell ref="M5:M7"/>
    <mergeCell ref="N5:N7"/>
    <mergeCell ref="O5:O7"/>
    <mergeCell ref="U5:U7"/>
    <mergeCell ref="R4:R7"/>
    <mergeCell ref="S4:S7"/>
    <mergeCell ref="F4:F6"/>
    <mergeCell ref="U4:W4"/>
    <mergeCell ref="G4:G6"/>
    <mergeCell ref="H4:H6"/>
    <mergeCell ref="J4:O4"/>
    <mergeCell ref="K5:K7"/>
    <mergeCell ref="B5:B7"/>
    <mergeCell ref="C5:C7"/>
    <mergeCell ref="D5:D7"/>
    <mergeCell ref="J5:J7"/>
    <mergeCell ref="P4:P7"/>
    <mergeCell ref="Q4:Q7"/>
  </mergeCells>
  <printOptions/>
  <pageMargins left="0.5905511811023623" right="0.5905511811023623" top="0.5905511811023623" bottom="0.3937007874015748" header="0.5118110236220472" footer="0.31496062992125984"/>
  <pageSetup firstPageNumber="53" useFirstPageNumber="1" horizontalDpi="600" verticalDpi="600" orientation="portrait" paperSize="9" scale="92" r:id="rId2"/>
  <headerFooter alignWithMargins="0">
    <oddFooter>&amp;C&amp;P</oddFooter>
  </headerFooter>
  <colBreaks count="2" manualBreakCount="2">
    <brk id="8" max="44" man="1"/>
    <brk id="19" max="4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E56"/>
  <sheetViews>
    <sheetView view="pageBreakPreview" zoomScale="85" zoomScaleSheetLayoutView="85" workbookViewId="0" topLeftCell="A1">
      <pane ySplit="10" topLeftCell="A11" activePane="bottomLeft" state="frozen"/>
      <selection pane="topLeft" activeCell="A35" sqref="A35"/>
      <selection pane="bottomLeft" activeCell="A1" sqref="A1"/>
    </sheetView>
  </sheetViews>
  <sheetFormatPr defaultColWidth="9.00390625" defaultRowHeight="10.5" customHeight="1"/>
  <cols>
    <col min="1" max="1" width="10.50390625" style="1" customWidth="1"/>
    <col min="2" max="4" width="12.00390625" style="1" customWidth="1"/>
    <col min="5" max="7" width="15.875" style="1" customWidth="1"/>
    <col min="8" max="8" width="10.50390625" style="1" customWidth="1"/>
    <col min="9" max="15" width="12.125" style="1" customWidth="1"/>
    <col min="16" max="16" width="10.50390625" style="1" customWidth="1"/>
    <col min="17" max="22" width="8.50390625" style="2" customWidth="1"/>
    <col min="23" max="26" width="8.50390625" style="1" customWidth="1"/>
    <col min="27" max="27" width="10.50390625" style="1" customWidth="1"/>
    <col min="28" max="31" width="13.375" style="1" customWidth="1"/>
    <col min="32" max="16384" width="9.00390625" style="1" customWidth="1"/>
  </cols>
  <sheetData>
    <row r="1" spans="1:27" s="538" customFormat="1" ht="15" customHeight="1">
      <c r="A1" s="572" t="str">
        <f>'4表（給与）'!A1</f>
        <v>第４表　課税標準額段階別令和４年度分所得割額等の状況</v>
      </c>
      <c r="H1" s="538" t="str">
        <f>A1</f>
        <v>第４表　課税標準額段階別令和４年度分所得割額等の状況</v>
      </c>
      <c r="P1" s="538" t="str">
        <f>H1</f>
        <v>第４表　課税標準額段階別令和４年度分所得割額等の状況</v>
      </c>
      <c r="AA1" s="538" t="str">
        <f>P1</f>
        <v>第４表　課税標準額段階別令和４年度分所得割額等の状況</v>
      </c>
    </row>
    <row r="2" s="5" customFormat="1" ht="10.5" customHeight="1"/>
    <row r="3" spans="1:31" s="5" customFormat="1" ht="15" customHeight="1">
      <c r="A3" s="108" t="s">
        <v>418</v>
      </c>
      <c r="C3" s="106"/>
      <c r="D3" s="106"/>
      <c r="E3" s="106"/>
      <c r="F3" s="106"/>
      <c r="G3" s="106"/>
      <c r="H3" s="108" t="s">
        <v>418</v>
      </c>
      <c r="I3" s="108"/>
      <c r="J3" s="106"/>
      <c r="K3" s="106"/>
      <c r="L3" s="106"/>
      <c r="M3" s="106"/>
      <c r="N3" s="106"/>
      <c r="O3" s="106"/>
      <c r="P3" s="108" t="s">
        <v>418</v>
      </c>
      <c r="Q3" s="108"/>
      <c r="R3" s="106"/>
      <c r="S3" s="106"/>
      <c r="T3" s="106"/>
      <c r="U3" s="106"/>
      <c r="V3" s="106"/>
      <c r="W3" s="106"/>
      <c r="X3" s="106"/>
      <c r="Y3" s="106"/>
      <c r="Z3" s="106"/>
      <c r="AA3" s="108" t="s">
        <v>418</v>
      </c>
      <c r="AB3" s="108"/>
      <c r="AC3" s="106"/>
      <c r="AD3" s="106"/>
      <c r="AE3" s="106"/>
    </row>
    <row r="4" spans="1:31" s="5" customFormat="1" ht="15" customHeight="1">
      <c r="A4" s="109" t="s">
        <v>465</v>
      </c>
      <c r="H4" s="109" t="s">
        <v>465</v>
      </c>
      <c r="I4" s="109"/>
      <c r="P4" s="109" t="s">
        <v>465</v>
      </c>
      <c r="Q4" s="109"/>
      <c r="AA4" s="109" t="s">
        <v>465</v>
      </c>
      <c r="AB4" s="109"/>
      <c r="AE4" s="6"/>
    </row>
    <row r="5" spans="1:31" s="5" customFormat="1" ht="15" customHeight="1">
      <c r="A5" s="109" t="s">
        <v>468</v>
      </c>
      <c r="H5" s="109" t="s">
        <v>466</v>
      </c>
      <c r="I5" s="109"/>
      <c r="P5" s="109" t="s">
        <v>466</v>
      </c>
      <c r="Q5" s="109"/>
      <c r="AA5" s="109" t="s">
        <v>466</v>
      </c>
      <c r="AB5" s="109"/>
      <c r="AE5" s="6"/>
    </row>
    <row r="6" spans="1:31" s="5" customFormat="1" ht="15" customHeight="1">
      <c r="A6" s="7" t="s">
        <v>226</v>
      </c>
      <c r="B6" s="720" t="s">
        <v>227</v>
      </c>
      <c r="C6" s="721"/>
      <c r="D6" s="752"/>
      <c r="E6" s="757" t="s">
        <v>228</v>
      </c>
      <c r="F6" s="764" t="s">
        <v>342</v>
      </c>
      <c r="G6" s="765" t="s">
        <v>343</v>
      </c>
      <c r="H6" s="7" t="s">
        <v>81</v>
      </c>
      <c r="I6" s="758" t="s">
        <v>421</v>
      </c>
      <c r="J6" s="762" t="s">
        <v>422</v>
      </c>
      <c r="K6" s="762" t="s">
        <v>423</v>
      </c>
      <c r="L6" s="760" t="s">
        <v>424</v>
      </c>
      <c r="M6" s="757" t="s">
        <v>229</v>
      </c>
      <c r="N6" s="757" t="s">
        <v>230</v>
      </c>
      <c r="O6" s="767" t="s">
        <v>231</v>
      </c>
      <c r="P6" s="7" t="s">
        <v>81</v>
      </c>
      <c r="Q6" s="770" t="s">
        <v>339</v>
      </c>
      <c r="R6" s="771"/>
      <c r="S6" s="771"/>
      <c r="T6" s="771"/>
      <c r="U6" s="771"/>
      <c r="V6" s="771"/>
      <c r="W6" s="764" t="s">
        <v>416</v>
      </c>
      <c r="X6" s="764" t="s">
        <v>279</v>
      </c>
      <c r="Y6" s="707" t="s">
        <v>417</v>
      </c>
      <c r="Z6" s="767" t="s">
        <v>74</v>
      </c>
      <c r="AA6" s="7" t="s">
        <v>81</v>
      </c>
      <c r="AB6" s="720" t="s">
        <v>216</v>
      </c>
      <c r="AC6" s="721"/>
      <c r="AD6" s="752"/>
      <c r="AE6" s="767" t="s">
        <v>75</v>
      </c>
    </row>
    <row r="7" spans="1:31" s="5" customFormat="1" ht="15" customHeight="1">
      <c r="A7" s="8"/>
      <c r="B7" s="753" t="s">
        <v>232</v>
      </c>
      <c r="C7" s="755" t="s">
        <v>233</v>
      </c>
      <c r="D7" s="725" t="s">
        <v>225</v>
      </c>
      <c r="E7" s="726"/>
      <c r="F7" s="756"/>
      <c r="G7" s="766"/>
      <c r="H7" s="8"/>
      <c r="I7" s="759"/>
      <c r="J7" s="763"/>
      <c r="K7" s="763"/>
      <c r="L7" s="761"/>
      <c r="M7" s="726"/>
      <c r="N7" s="726"/>
      <c r="O7" s="719"/>
      <c r="P7" s="8"/>
      <c r="Q7" s="731" t="s">
        <v>335</v>
      </c>
      <c r="R7" s="725" t="s">
        <v>336</v>
      </c>
      <c r="S7" s="755" t="s">
        <v>337</v>
      </c>
      <c r="T7" s="755" t="s">
        <v>415</v>
      </c>
      <c r="U7" s="755" t="s">
        <v>338</v>
      </c>
      <c r="V7" s="725" t="s">
        <v>109</v>
      </c>
      <c r="W7" s="756"/>
      <c r="X7" s="756"/>
      <c r="Y7" s="708"/>
      <c r="Z7" s="719"/>
      <c r="AA7" s="8"/>
      <c r="AB7" s="768" t="s">
        <v>266</v>
      </c>
      <c r="AC7" s="755" t="s">
        <v>235</v>
      </c>
      <c r="AD7" s="725" t="s">
        <v>217</v>
      </c>
      <c r="AE7" s="719"/>
    </row>
    <row r="8" spans="1:31" s="5" customFormat="1" ht="17.25" customHeight="1">
      <c r="A8" s="8"/>
      <c r="B8" s="754"/>
      <c r="C8" s="756"/>
      <c r="D8" s="726"/>
      <c r="E8" s="726"/>
      <c r="F8" s="756"/>
      <c r="G8" s="766"/>
      <c r="H8" s="8"/>
      <c r="I8" s="759"/>
      <c r="J8" s="763"/>
      <c r="K8" s="763"/>
      <c r="L8" s="761"/>
      <c r="M8" s="726"/>
      <c r="N8" s="726"/>
      <c r="O8" s="719"/>
      <c r="P8" s="8"/>
      <c r="Q8" s="732"/>
      <c r="R8" s="726"/>
      <c r="S8" s="756"/>
      <c r="T8" s="756"/>
      <c r="U8" s="756"/>
      <c r="V8" s="726"/>
      <c r="W8" s="756"/>
      <c r="X8" s="756"/>
      <c r="Y8" s="708"/>
      <c r="Z8" s="719"/>
      <c r="AA8" s="8"/>
      <c r="AB8" s="769"/>
      <c r="AC8" s="726"/>
      <c r="AD8" s="726"/>
      <c r="AE8" s="719"/>
    </row>
    <row r="9" spans="1:31" s="5" customFormat="1" ht="15" customHeight="1">
      <c r="A9" s="8"/>
      <c r="B9" s="754"/>
      <c r="C9" s="756"/>
      <c r="D9" s="726"/>
      <c r="E9" s="37"/>
      <c r="F9" s="37"/>
      <c r="G9" s="43"/>
      <c r="H9" s="8"/>
      <c r="I9" s="107"/>
      <c r="J9" s="97"/>
      <c r="K9" s="97"/>
      <c r="L9" s="37"/>
      <c r="M9" s="37"/>
      <c r="N9" s="33" t="s">
        <v>218</v>
      </c>
      <c r="O9" s="38" t="s">
        <v>219</v>
      </c>
      <c r="P9" s="8"/>
      <c r="Q9" s="732"/>
      <c r="R9" s="726"/>
      <c r="S9" s="756"/>
      <c r="T9" s="756"/>
      <c r="U9" s="756"/>
      <c r="V9" s="726"/>
      <c r="W9" s="756"/>
      <c r="X9" s="756"/>
      <c r="Y9" s="708"/>
      <c r="Z9" s="719"/>
      <c r="AA9" s="8"/>
      <c r="AB9" s="769"/>
      <c r="AC9" s="726"/>
      <c r="AD9" s="726"/>
      <c r="AE9" s="76" t="s">
        <v>220</v>
      </c>
    </row>
    <row r="10" spans="1:31" s="5" customFormat="1" ht="15" customHeight="1">
      <c r="A10" s="10" t="s">
        <v>221</v>
      </c>
      <c r="B10" s="34" t="s">
        <v>222</v>
      </c>
      <c r="C10" s="12" t="s">
        <v>222</v>
      </c>
      <c r="D10" s="11"/>
      <c r="E10" s="12" t="s">
        <v>223</v>
      </c>
      <c r="F10" s="12" t="s">
        <v>223</v>
      </c>
      <c r="G10" s="35" t="s">
        <v>223</v>
      </c>
      <c r="H10" s="10" t="s">
        <v>93</v>
      </c>
      <c r="I10" s="34" t="s">
        <v>223</v>
      </c>
      <c r="J10" s="41" t="s">
        <v>209</v>
      </c>
      <c r="K10" s="41" t="s">
        <v>209</v>
      </c>
      <c r="L10" s="12" t="s">
        <v>223</v>
      </c>
      <c r="M10" s="12" t="s">
        <v>223</v>
      </c>
      <c r="N10" s="12" t="s">
        <v>223</v>
      </c>
      <c r="O10" s="35" t="s">
        <v>223</v>
      </c>
      <c r="P10" s="10" t="s">
        <v>93</v>
      </c>
      <c r="Q10" s="32" t="s">
        <v>117</v>
      </c>
      <c r="R10" s="33" t="s">
        <v>117</v>
      </c>
      <c r="S10" s="33" t="s">
        <v>117</v>
      </c>
      <c r="T10" s="33" t="s">
        <v>117</v>
      </c>
      <c r="U10" s="33" t="s">
        <v>117</v>
      </c>
      <c r="V10" s="33" t="s">
        <v>117</v>
      </c>
      <c r="W10" s="12" t="s">
        <v>223</v>
      </c>
      <c r="X10" s="12" t="s">
        <v>223</v>
      </c>
      <c r="Y10" s="12" t="s">
        <v>223</v>
      </c>
      <c r="Z10" s="35" t="s">
        <v>223</v>
      </c>
      <c r="AA10" s="10" t="s">
        <v>93</v>
      </c>
      <c r="AB10" s="34" t="s">
        <v>223</v>
      </c>
      <c r="AC10" s="12" t="s">
        <v>223</v>
      </c>
      <c r="AD10" s="12" t="s">
        <v>223</v>
      </c>
      <c r="AE10" s="35" t="s">
        <v>224</v>
      </c>
    </row>
    <row r="11" spans="1:31" s="5" customFormat="1" ht="16.5" customHeight="1">
      <c r="A11" s="13" t="s">
        <v>53</v>
      </c>
      <c r="B11" s="171">
        <v>1312</v>
      </c>
      <c r="C11" s="169">
        <v>39</v>
      </c>
      <c r="D11" s="169">
        <v>1351</v>
      </c>
      <c r="E11" s="169">
        <v>7225934</v>
      </c>
      <c r="F11" s="169">
        <v>7142843</v>
      </c>
      <c r="G11" s="170">
        <v>80176</v>
      </c>
      <c r="H11" s="13" t="s">
        <v>53</v>
      </c>
      <c r="I11" s="171">
        <v>1459252</v>
      </c>
      <c r="J11" s="168">
        <v>469069</v>
      </c>
      <c r="K11" s="168">
        <v>156633</v>
      </c>
      <c r="L11" s="169">
        <v>82068</v>
      </c>
      <c r="M11" s="169">
        <v>1824119</v>
      </c>
      <c r="N11" s="169">
        <v>14791856</v>
      </c>
      <c r="O11" s="170">
        <v>611140</v>
      </c>
      <c r="P11" s="13" t="s">
        <v>53</v>
      </c>
      <c r="Q11" s="180">
        <v>1893</v>
      </c>
      <c r="R11" s="181">
        <v>1393</v>
      </c>
      <c r="S11" s="181">
        <v>584</v>
      </c>
      <c r="T11" s="181">
        <v>28167</v>
      </c>
      <c r="U11" s="181">
        <v>8</v>
      </c>
      <c r="V11" s="181">
        <v>32045</v>
      </c>
      <c r="W11" s="169">
        <v>0</v>
      </c>
      <c r="X11" s="169">
        <v>5946</v>
      </c>
      <c r="Y11" s="173">
        <v>9504</v>
      </c>
      <c r="Z11" s="170">
        <v>0</v>
      </c>
      <c r="AA11" s="13" t="s">
        <v>53</v>
      </c>
      <c r="AB11" s="171">
        <v>561952</v>
      </c>
      <c r="AC11" s="169">
        <v>1693</v>
      </c>
      <c r="AD11" s="169">
        <v>563645</v>
      </c>
      <c r="AE11" s="412">
        <f aca="true" t="shared" si="0" ref="AE11:AE46">O11/N11*100</f>
        <v>4.131597819773259</v>
      </c>
    </row>
    <row r="12" spans="1:31" s="5" customFormat="1" ht="16.5" customHeight="1">
      <c r="A12" s="15" t="s">
        <v>54</v>
      </c>
      <c r="B12" s="175">
        <v>140</v>
      </c>
      <c r="C12" s="173">
        <v>3</v>
      </c>
      <c r="D12" s="173">
        <v>143</v>
      </c>
      <c r="E12" s="173">
        <v>878359</v>
      </c>
      <c r="F12" s="173">
        <v>736325</v>
      </c>
      <c r="G12" s="174">
        <v>22</v>
      </c>
      <c r="H12" s="15" t="s">
        <v>54</v>
      </c>
      <c r="I12" s="175">
        <v>69355</v>
      </c>
      <c r="J12" s="172">
        <v>247590</v>
      </c>
      <c r="K12" s="172">
        <v>6758</v>
      </c>
      <c r="L12" s="173">
        <v>1972</v>
      </c>
      <c r="M12" s="173">
        <v>181727</v>
      </c>
      <c r="N12" s="173">
        <v>1758654</v>
      </c>
      <c r="O12" s="174">
        <v>73882</v>
      </c>
      <c r="P12" s="15" t="s">
        <v>54</v>
      </c>
      <c r="Q12" s="175">
        <v>240</v>
      </c>
      <c r="R12" s="173">
        <v>88</v>
      </c>
      <c r="S12" s="173">
        <v>83</v>
      </c>
      <c r="T12" s="173">
        <v>3493</v>
      </c>
      <c r="U12" s="173">
        <v>0</v>
      </c>
      <c r="V12" s="173">
        <v>3904</v>
      </c>
      <c r="W12" s="173">
        <v>0</v>
      </c>
      <c r="X12" s="173">
        <v>223</v>
      </c>
      <c r="Y12" s="173">
        <v>889</v>
      </c>
      <c r="Z12" s="174">
        <v>0</v>
      </c>
      <c r="AA12" s="15" t="s">
        <v>54</v>
      </c>
      <c r="AB12" s="175">
        <v>68751</v>
      </c>
      <c r="AC12" s="173">
        <v>115</v>
      </c>
      <c r="AD12" s="173">
        <v>68866</v>
      </c>
      <c r="AE12" s="413">
        <f t="shared" si="0"/>
        <v>4.2010537604326945</v>
      </c>
    </row>
    <row r="13" spans="1:31" s="5" customFormat="1" ht="16.5" customHeight="1">
      <c r="A13" s="15" t="s">
        <v>55</v>
      </c>
      <c r="B13" s="175">
        <v>87</v>
      </c>
      <c r="C13" s="173">
        <v>3</v>
      </c>
      <c r="D13" s="173">
        <v>90</v>
      </c>
      <c r="E13" s="173">
        <v>427645</v>
      </c>
      <c r="F13" s="173">
        <v>277492</v>
      </c>
      <c r="G13" s="174">
        <v>0</v>
      </c>
      <c r="H13" s="15" t="s">
        <v>55</v>
      </c>
      <c r="I13" s="175">
        <v>554783</v>
      </c>
      <c r="J13" s="172">
        <v>23931</v>
      </c>
      <c r="K13" s="172">
        <v>1681</v>
      </c>
      <c r="L13" s="173">
        <v>11047</v>
      </c>
      <c r="M13" s="173">
        <v>113198</v>
      </c>
      <c r="N13" s="173">
        <v>1183381</v>
      </c>
      <c r="O13" s="174">
        <v>45410</v>
      </c>
      <c r="P13" s="15" t="s">
        <v>55</v>
      </c>
      <c r="Q13" s="175">
        <v>132</v>
      </c>
      <c r="R13" s="173">
        <v>65</v>
      </c>
      <c r="S13" s="173">
        <v>53</v>
      </c>
      <c r="T13" s="173">
        <v>462</v>
      </c>
      <c r="U13" s="173">
        <v>0</v>
      </c>
      <c r="V13" s="173">
        <v>712</v>
      </c>
      <c r="W13" s="173">
        <v>0</v>
      </c>
      <c r="X13" s="173">
        <v>157</v>
      </c>
      <c r="Y13" s="173">
        <v>421</v>
      </c>
      <c r="Z13" s="174">
        <v>0</v>
      </c>
      <c r="AA13" s="15" t="s">
        <v>55</v>
      </c>
      <c r="AB13" s="175">
        <v>43983</v>
      </c>
      <c r="AC13" s="173">
        <v>137</v>
      </c>
      <c r="AD13" s="173">
        <v>44120</v>
      </c>
      <c r="AE13" s="413">
        <f t="shared" si="0"/>
        <v>3.8373102153913234</v>
      </c>
    </row>
    <row r="14" spans="1:31" s="5" customFormat="1" ht="16.5" customHeight="1">
      <c r="A14" s="15" t="s">
        <v>56</v>
      </c>
      <c r="B14" s="175">
        <v>305</v>
      </c>
      <c r="C14" s="173">
        <v>9</v>
      </c>
      <c r="D14" s="173">
        <v>314</v>
      </c>
      <c r="E14" s="173">
        <v>1558080</v>
      </c>
      <c r="F14" s="173">
        <v>1409173</v>
      </c>
      <c r="G14" s="174">
        <v>607</v>
      </c>
      <c r="H14" s="15" t="s">
        <v>56</v>
      </c>
      <c r="I14" s="175">
        <v>337005</v>
      </c>
      <c r="J14" s="172">
        <v>91775</v>
      </c>
      <c r="K14" s="172">
        <v>16142</v>
      </c>
      <c r="L14" s="173">
        <v>15275</v>
      </c>
      <c r="M14" s="173">
        <v>441860</v>
      </c>
      <c r="N14" s="173">
        <v>2986197</v>
      </c>
      <c r="O14" s="174">
        <v>124334</v>
      </c>
      <c r="P14" s="15" t="s">
        <v>56</v>
      </c>
      <c r="Q14" s="175">
        <v>527</v>
      </c>
      <c r="R14" s="173">
        <v>295</v>
      </c>
      <c r="S14" s="173">
        <v>240</v>
      </c>
      <c r="T14" s="173">
        <v>5383</v>
      </c>
      <c r="U14" s="173">
        <v>0</v>
      </c>
      <c r="V14" s="173">
        <v>6445</v>
      </c>
      <c r="W14" s="173">
        <v>0</v>
      </c>
      <c r="X14" s="173">
        <v>893</v>
      </c>
      <c r="Y14" s="173">
        <v>1502</v>
      </c>
      <c r="Z14" s="174">
        <v>0</v>
      </c>
      <c r="AA14" s="15" t="s">
        <v>56</v>
      </c>
      <c r="AB14" s="175">
        <v>114983</v>
      </c>
      <c r="AC14" s="173">
        <v>511</v>
      </c>
      <c r="AD14" s="173">
        <v>115494</v>
      </c>
      <c r="AE14" s="413">
        <f t="shared" si="0"/>
        <v>4.163623498382726</v>
      </c>
    </row>
    <row r="15" spans="1:31" s="5" customFormat="1" ht="16.5" customHeight="1">
      <c r="A15" s="15" t="s">
        <v>57</v>
      </c>
      <c r="B15" s="175">
        <v>416</v>
      </c>
      <c r="C15" s="173">
        <v>14</v>
      </c>
      <c r="D15" s="173">
        <v>430</v>
      </c>
      <c r="E15" s="173">
        <v>2203577</v>
      </c>
      <c r="F15" s="173">
        <v>1659888</v>
      </c>
      <c r="G15" s="174">
        <v>89616</v>
      </c>
      <c r="H15" s="15" t="s">
        <v>57</v>
      </c>
      <c r="I15" s="175">
        <v>136760</v>
      </c>
      <c r="J15" s="172">
        <v>280073</v>
      </c>
      <c r="K15" s="172">
        <v>29089</v>
      </c>
      <c r="L15" s="173">
        <v>14780</v>
      </c>
      <c r="M15" s="173">
        <v>559240</v>
      </c>
      <c r="N15" s="173">
        <v>3854543</v>
      </c>
      <c r="O15" s="174">
        <v>168331</v>
      </c>
      <c r="P15" s="15" t="s">
        <v>57</v>
      </c>
      <c r="Q15" s="175">
        <v>654</v>
      </c>
      <c r="R15" s="173">
        <v>221</v>
      </c>
      <c r="S15" s="173">
        <v>410</v>
      </c>
      <c r="T15" s="173">
        <v>7222</v>
      </c>
      <c r="U15" s="173">
        <v>17</v>
      </c>
      <c r="V15" s="173">
        <v>8524</v>
      </c>
      <c r="W15" s="173">
        <v>0</v>
      </c>
      <c r="X15" s="173">
        <v>1459</v>
      </c>
      <c r="Y15" s="173">
        <v>8314</v>
      </c>
      <c r="Z15" s="174">
        <v>0</v>
      </c>
      <c r="AA15" s="15" t="s">
        <v>57</v>
      </c>
      <c r="AB15" s="175">
        <v>149564</v>
      </c>
      <c r="AC15" s="173">
        <v>470</v>
      </c>
      <c r="AD15" s="173">
        <v>150034</v>
      </c>
      <c r="AE15" s="413">
        <f t="shared" si="0"/>
        <v>4.367080611112653</v>
      </c>
    </row>
    <row r="16" spans="1:31" s="5" customFormat="1" ht="16.5" customHeight="1">
      <c r="A16" s="15" t="s">
        <v>58</v>
      </c>
      <c r="B16" s="175">
        <v>96</v>
      </c>
      <c r="C16" s="173">
        <v>4</v>
      </c>
      <c r="D16" s="173">
        <v>100</v>
      </c>
      <c r="E16" s="173">
        <v>790281</v>
      </c>
      <c r="F16" s="173">
        <v>389805</v>
      </c>
      <c r="G16" s="174">
        <v>3389</v>
      </c>
      <c r="H16" s="15" t="s">
        <v>58</v>
      </c>
      <c r="I16" s="175">
        <v>9713</v>
      </c>
      <c r="J16" s="172">
        <v>20667</v>
      </c>
      <c r="K16" s="172">
        <v>29330</v>
      </c>
      <c r="L16" s="173">
        <v>6560</v>
      </c>
      <c r="M16" s="173">
        <v>130041</v>
      </c>
      <c r="N16" s="173">
        <v>1119704</v>
      </c>
      <c r="O16" s="174">
        <v>53994</v>
      </c>
      <c r="P16" s="15" t="s">
        <v>58</v>
      </c>
      <c r="Q16" s="175">
        <v>148</v>
      </c>
      <c r="R16" s="173">
        <v>44</v>
      </c>
      <c r="S16" s="173">
        <v>54</v>
      </c>
      <c r="T16" s="173">
        <v>870</v>
      </c>
      <c r="U16" s="173">
        <v>0</v>
      </c>
      <c r="V16" s="173">
        <v>1116</v>
      </c>
      <c r="W16" s="173">
        <v>0</v>
      </c>
      <c r="X16" s="173">
        <v>402</v>
      </c>
      <c r="Y16" s="173">
        <v>689</v>
      </c>
      <c r="Z16" s="174">
        <v>0</v>
      </c>
      <c r="AA16" s="15" t="s">
        <v>58</v>
      </c>
      <c r="AB16" s="175">
        <v>51687</v>
      </c>
      <c r="AC16" s="173">
        <v>100</v>
      </c>
      <c r="AD16" s="173">
        <v>51787</v>
      </c>
      <c r="AE16" s="413">
        <f t="shared" si="0"/>
        <v>4.8221672870687255</v>
      </c>
    </row>
    <row r="17" spans="1:31" s="5" customFormat="1" ht="16.5" customHeight="1">
      <c r="A17" s="15" t="s">
        <v>59</v>
      </c>
      <c r="B17" s="175">
        <v>81</v>
      </c>
      <c r="C17" s="173">
        <v>5</v>
      </c>
      <c r="D17" s="173">
        <v>86</v>
      </c>
      <c r="E17" s="173">
        <v>332839</v>
      </c>
      <c r="F17" s="173">
        <v>187602</v>
      </c>
      <c r="G17" s="174">
        <v>13922</v>
      </c>
      <c r="H17" s="15" t="s">
        <v>59</v>
      </c>
      <c r="I17" s="175">
        <v>2098</v>
      </c>
      <c r="J17" s="172">
        <v>31292</v>
      </c>
      <c r="K17" s="172">
        <v>2974</v>
      </c>
      <c r="L17" s="173">
        <v>4640</v>
      </c>
      <c r="M17" s="173">
        <v>107852</v>
      </c>
      <c r="N17" s="173">
        <v>467515</v>
      </c>
      <c r="O17" s="174">
        <v>21525</v>
      </c>
      <c r="P17" s="15" t="s">
        <v>59</v>
      </c>
      <c r="Q17" s="175">
        <v>120</v>
      </c>
      <c r="R17" s="173">
        <v>139</v>
      </c>
      <c r="S17" s="173">
        <v>30</v>
      </c>
      <c r="T17" s="173">
        <v>537</v>
      </c>
      <c r="U17" s="173">
        <v>3</v>
      </c>
      <c r="V17" s="173">
        <v>829</v>
      </c>
      <c r="W17" s="173">
        <v>0</v>
      </c>
      <c r="X17" s="173">
        <v>198</v>
      </c>
      <c r="Y17" s="173">
        <v>876</v>
      </c>
      <c r="Z17" s="174">
        <v>0</v>
      </c>
      <c r="AA17" s="15" t="s">
        <v>59</v>
      </c>
      <c r="AB17" s="175">
        <v>19572</v>
      </c>
      <c r="AC17" s="173">
        <v>50</v>
      </c>
      <c r="AD17" s="173">
        <v>19622</v>
      </c>
      <c r="AE17" s="413">
        <f t="shared" si="0"/>
        <v>4.604130348758863</v>
      </c>
    </row>
    <row r="18" spans="1:31" s="5" customFormat="1" ht="16.5" customHeight="1">
      <c r="A18" s="15" t="s">
        <v>60</v>
      </c>
      <c r="B18" s="175">
        <v>348</v>
      </c>
      <c r="C18" s="173">
        <v>14</v>
      </c>
      <c r="D18" s="173">
        <v>362</v>
      </c>
      <c r="E18" s="173">
        <v>1392710</v>
      </c>
      <c r="F18" s="173">
        <v>1676094</v>
      </c>
      <c r="G18" s="174">
        <v>7136</v>
      </c>
      <c r="H18" s="15" t="s">
        <v>60</v>
      </c>
      <c r="I18" s="175">
        <v>419836</v>
      </c>
      <c r="J18" s="172">
        <v>76660</v>
      </c>
      <c r="K18" s="172">
        <v>24562</v>
      </c>
      <c r="L18" s="173">
        <v>12648</v>
      </c>
      <c r="M18" s="173">
        <v>445953</v>
      </c>
      <c r="N18" s="173">
        <v>3163693</v>
      </c>
      <c r="O18" s="174">
        <v>124659</v>
      </c>
      <c r="P18" s="15" t="s">
        <v>60</v>
      </c>
      <c r="Q18" s="175">
        <v>543</v>
      </c>
      <c r="R18" s="173">
        <v>541</v>
      </c>
      <c r="S18" s="173">
        <v>184</v>
      </c>
      <c r="T18" s="173">
        <v>3194</v>
      </c>
      <c r="U18" s="173">
        <v>0</v>
      </c>
      <c r="V18" s="173">
        <v>4462</v>
      </c>
      <c r="W18" s="173">
        <v>0</v>
      </c>
      <c r="X18" s="173">
        <v>1238</v>
      </c>
      <c r="Y18" s="173">
        <v>1530</v>
      </c>
      <c r="Z18" s="174">
        <v>0</v>
      </c>
      <c r="AA18" s="15" t="s">
        <v>60</v>
      </c>
      <c r="AB18" s="175">
        <v>117121</v>
      </c>
      <c r="AC18" s="173">
        <v>308</v>
      </c>
      <c r="AD18" s="173">
        <v>117429</v>
      </c>
      <c r="AE18" s="413">
        <f t="shared" si="0"/>
        <v>3.9403001492243397</v>
      </c>
    </row>
    <row r="19" spans="1:31" s="5" customFormat="1" ht="16.5" customHeight="1">
      <c r="A19" s="15" t="s">
        <v>61</v>
      </c>
      <c r="B19" s="175">
        <v>41</v>
      </c>
      <c r="C19" s="173">
        <v>1</v>
      </c>
      <c r="D19" s="173">
        <v>42</v>
      </c>
      <c r="E19" s="173">
        <v>114464</v>
      </c>
      <c r="F19" s="173">
        <v>82216</v>
      </c>
      <c r="G19" s="174">
        <v>2676</v>
      </c>
      <c r="H19" s="15" t="s">
        <v>61</v>
      </c>
      <c r="I19" s="175">
        <v>1504</v>
      </c>
      <c r="J19" s="172">
        <v>7379</v>
      </c>
      <c r="K19" s="172">
        <v>507</v>
      </c>
      <c r="L19" s="173">
        <v>2736</v>
      </c>
      <c r="M19" s="173">
        <v>57553</v>
      </c>
      <c r="N19" s="173">
        <v>153929</v>
      </c>
      <c r="O19" s="174">
        <v>6629</v>
      </c>
      <c r="P19" s="15" t="s">
        <v>61</v>
      </c>
      <c r="Q19" s="175">
        <v>102</v>
      </c>
      <c r="R19" s="173">
        <v>11</v>
      </c>
      <c r="S19" s="173">
        <v>0</v>
      </c>
      <c r="T19" s="173">
        <v>126</v>
      </c>
      <c r="U19" s="173">
        <v>0</v>
      </c>
      <c r="V19" s="173">
        <v>239</v>
      </c>
      <c r="W19" s="173">
        <v>0</v>
      </c>
      <c r="X19" s="173">
        <v>37</v>
      </c>
      <c r="Y19" s="173">
        <v>51</v>
      </c>
      <c r="Z19" s="174">
        <v>0</v>
      </c>
      <c r="AA19" s="15" t="s">
        <v>61</v>
      </c>
      <c r="AB19" s="175">
        <v>6301</v>
      </c>
      <c r="AC19" s="173">
        <v>1</v>
      </c>
      <c r="AD19" s="173">
        <v>6302</v>
      </c>
      <c r="AE19" s="413">
        <f t="shared" si="0"/>
        <v>4.30653093309253</v>
      </c>
    </row>
    <row r="20" spans="1:31" s="5" customFormat="1" ht="16.5" customHeight="1">
      <c r="A20" s="15" t="s">
        <v>62</v>
      </c>
      <c r="B20" s="175">
        <v>80</v>
      </c>
      <c r="C20" s="173">
        <v>0</v>
      </c>
      <c r="D20" s="173">
        <v>80</v>
      </c>
      <c r="E20" s="173">
        <v>334939</v>
      </c>
      <c r="F20" s="173">
        <v>311214</v>
      </c>
      <c r="G20" s="174">
        <v>3207</v>
      </c>
      <c r="H20" s="15" t="s">
        <v>62</v>
      </c>
      <c r="I20" s="175">
        <v>4848</v>
      </c>
      <c r="J20" s="172">
        <v>33983</v>
      </c>
      <c r="K20" s="172">
        <v>4244</v>
      </c>
      <c r="L20" s="173">
        <v>634</v>
      </c>
      <c r="M20" s="173">
        <v>103100</v>
      </c>
      <c r="N20" s="173">
        <v>589969</v>
      </c>
      <c r="O20" s="174">
        <v>25019</v>
      </c>
      <c r="P20" s="15" t="s">
        <v>62</v>
      </c>
      <c r="Q20" s="175">
        <v>106</v>
      </c>
      <c r="R20" s="173">
        <v>57</v>
      </c>
      <c r="S20" s="173">
        <v>0</v>
      </c>
      <c r="T20" s="173">
        <v>475</v>
      </c>
      <c r="U20" s="173">
        <v>0</v>
      </c>
      <c r="V20" s="173">
        <v>638</v>
      </c>
      <c r="W20" s="173">
        <v>0</v>
      </c>
      <c r="X20" s="173">
        <v>273</v>
      </c>
      <c r="Y20" s="173">
        <v>879</v>
      </c>
      <c r="Z20" s="174">
        <v>0</v>
      </c>
      <c r="AA20" s="15" t="s">
        <v>62</v>
      </c>
      <c r="AB20" s="175">
        <v>23229</v>
      </c>
      <c r="AC20" s="173">
        <v>0</v>
      </c>
      <c r="AD20" s="173">
        <v>23229</v>
      </c>
      <c r="AE20" s="413">
        <f t="shared" si="0"/>
        <v>4.24073129266114</v>
      </c>
    </row>
    <row r="21" spans="1:31" s="5" customFormat="1" ht="16.5" customHeight="1">
      <c r="A21" s="17" t="s">
        <v>63</v>
      </c>
      <c r="B21" s="179">
        <v>104</v>
      </c>
      <c r="C21" s="177">
        <v>2</v>
      </c>
      <c r="D21" s="173">
        <v>106</v>
      </c>
      <c r="E21" s="177">
        <v>560788</v>
      </c>
      <c r="F21" s="177">
        <v>414202</v>
      </c>
      <c r="G21" s="178">
        <v>15065</v>
      </c>
      <c r="H21" s="17" t="s">
        <v>63</v>
      </c>
      <c r="I21" s="179">
        <v>42240</v>
      </c>
      <c r="J21" s="176">
        <v>11384</v>
      </c>
      <c r="K21" s="176">
        <v>6618</v>
      </c>
      <c r="L21" s="177">
        <v>3024</v>
      </c>
      <c r="M21" s="177">
        <v>131881</v>
      </c>
      <c r="N21" s="177">
        <v>921440</v>
      </c>
      <c r="O21" s="178">
        <v>41141</v>
      </c>
      <c r="P21" s="17" t="s">
        <v>63</v>
      </c>
      <c r="Q21" s="175">
        <v>151</v>
      </c>
      <c r="R21" s="173">
        <v>10</v>
      </c>
      <c r="S21" s="173">
        <v>0</v>
      </c>
      <c r="T21" s="173">
        <v>2338</v>
      </c>
      <c r="U21" s="173">
        <v>0</v>
      </c>
      <c r="V21" s="173">
        <v>2499</v>
      </c>
      <c r="W21" s="177">
        <v>0</v>
      </c>
      <c r="X21" s="177">
        <v>372</v>
      </c>
      <c r="Y21" s="177">
        <v>534</v>
      </c>
      <c r="Z21" s="178">
        <v>0</v>
      </c>
      <c r="AA21" s="17" t="s">
        <v>63</v>
      </c>
      <c r="AB21" s="179">
        <v>37721</v>
      </c>
      <c r="AC21" s="177">
        <v>15</v>
      </c>
      <c r="AD21" s="173">
        <v>37736</v>
      </c>
      <c r="AE21" s="414">
        <f t="shared" si="0"/>
        <v>4.464859350581698</v>
      </c>
    </row>
    <row r="22" spans="1:31" s="5" customFormat="1" ht="16.5" customHeight="1">
      <c r="A22" s="15" t="s">
        <v>45</v>
      </c>
      <c r="B22" s="175">
        <v>66</v>
      </c>
      <c r="C22" s="173">
        <v>5</v>
      </c>
      <c r="D22" s="173">
        <v>71</v>
      </c>
      <c r="E22" s="173">
        <v>318169</v>
      </c>
      <c r="F22" s="173">
        <v>161351</v>
      </c>
      <c r="G22" s="174">
        <v>2532</v>
      </c>
      <c r="H22" s="15" t="s">
        <v>45</v>
      </c>
      <c r="I22" s="175">
        <v>350</v>
      </c>
      <c r="J22" s="172">
        <v>36019</v>
      </c>
      <c r="K22" s="172">
        <v>2236</v>
      </c>
      <c r="L22" s="173">
        <v>0</v>
      </c>
      <c r="M22" s="173">
        <v>89211</v>
      </c>
      <c r="N22" s="173">
        <v>431446</v>
      </c>
      <c r="O22" s="174">
        <v>20419</v>
      </c>
      <c r="P22" s="15" t="s">
        <v>45</v>
      </c>
      <c r="Q22" s="175">
        <v>103</v>
      </c>
      <c r="R22" s="173">
        <v>143</v>
      </c>
      <c r="S22" s="173">
        <v>0</v>
      </c>
      <c r="T22" s="173">
        <v>58</v>
      </c>
      <c r="U22" s="173">
        <v>0</v>
      </c>
      <c r="V22" s="173">
        <v>304</v>
      </c>
      <c r="W22" s="173">
        <v>0</v>
      </c>
      <c r="X22" s="173">
        <v>110</v>
      </c>
      <c r="Y22" s="173">
        <v>908</v>
      </c>
      <c r="Z22" s="174">
        <v>0</v>
      </c>
      <c r="AA22" s="15" t="s">
        <v>45</v>
      </c>
      <c r="AB22" s="175">
        <v>19080</v>
      </c>
      <c r="AC22" s="173">
        <v>17</v>
      </c>
      <c r="AD22" s="173">
        <v>19097</v>
      </c>
      <c r="AE22" s="414">
        <f t="shared" si="0"/>
        <v>4.732689606578807</v>
      </c>
    </row>
    <row r="23" spans="1:31" s="5" customFormat="1" ht="16.5" customHeight="1">
      <c r="A23" s="17" t="s">
        <v>46</v>
      </c>
      <c r="B23" s="179">
        <v>337</v>
      </c>
      <c r="C23" s="177">
        <v>17</v>
      </c>
      <c r="D23" s="177">
        <v>354</v>
      </c>
      <c r="E23" s="177">
        <v>1634166</v>
      </c>
      <c r="F23" s="177">
        <v>886264</v>
      </c>
      <c r="G23" s="178">
        <v>24494</v>
      </c>
      <c r="H23" s="17" t="s">
        <v>46</v>
      </c>
      <c r="I23" s="179">
        <v>42631</v>
      </c>
      <c r="J23" s="176">
        <v>130547</v>
      </c>
      <c r="K23" s="176">
        <v>42863</v>
      </c>
      <c r="L23" s="177">
        <v>15835</v>
      </c>
      <c r="M23" s="177">
        <v>478237</v>
      </c>
      <c r="N23" s="177">
        <v>2298563</v>
      </c>
      <c r="O23" s="178">
        <v>105227</v>
      </c>
      <c r="P23" s="17" t="s">
        <v>46</v>
      </c>
      <c r="Q23" s="179">
        <v>593</v>
      </c>
      <c r="R23" s="177">
        <v>489</v>
      </c>
      <c r="S23" s="177">
        <v>354</v>
      </c>
      <c r="T23" s="177">
        <v>7073</v>
      </c>
      <c r="U23" s="177">
        <v>0</v>
      </c>
      <c r="V23" s="177">
        <v>8509</v>
      </c>
      <c r="W23" s="177">
        <v>0</v>
      </c>
      <c r="X23" s="177">
        <v>1738</v>
      </c>
      <c r="Y23" s="177">
        <v>1512</v>
      </c>
      <c r="Z23" s="178">
        <v>0</v>
      </c>
      <c r="AA23" s="17" t="s">
        <v>46</v>
      </c>
      <c r="AB23" s="179">
        <v>92960</v>
      </c>
      <c r="AC23" s="177">
        <v>508</v>
      </c>
      <c r="AD23" s="177">
        <v>93468</v>
      </c>
      <c r="AE23" s="414">
        <f t="shared" si="0"/>
        <v>4.57794717830227</v>
      </c>
    </row>
    <row r="24" spans="1:31" s="5" customFormat="1" ht="16.5" customHeight="1">
      <c r="A24" s="19" t="s">
        <v>351</v>
      </c>
      <c r="B24" s="175">
        <v>124</v>
      </c>
      <c r="C24" s="173">
        <v>10</v>
      </c>
      <c r="D24" s="173">
        <v>134</v>
      </c>
      <c r="E24" s="173">
        <v>454685</v>
      </c>
      <c r="F24" s="173">
        <v>857519</v>
      </c>
      <c r="G24" s="174">
        <v>981</v>
      </c>
      <c r="H24" s="19" t="s">
        <v>351</v>
      </c>
      <c r="I24" s="175">
        <v>83975</v>
      </c>
      <c r="J24" s="172">
        <v>31981</v>
      </c>
      <c r="K24" s="172">
        <v>9949</v>
      </c>
      <c r="L24" s="173">
        <v>2103</v>
      </c>
      <c r="M24" s="173">
        <v>162987</v>
      </c>
      <c r="N24" s="173">
        <v>1278206</v>
      </c>
      <c r="O24" s="174">
        <v>47478</v>
      </c>
      <c r="P24" s="19" t="s">
        <v>351</v>
      </c>
      <c r="Q24" s="175">
        <v>204</v>
      </c>
      <c r="R24" s="173">
        <v>63</v>
      </c>
      <c r="S24" s="173">
        <v>123</v>
      </c>
      <c r="T24" s="173">
        <v>1317</v>
      </c>
      <c r="U24" s="173">
        <v>0</v>
      </c>
      <c r="V24" s="173">
        <v>1707</v>
      </c>
      <c r="W24" s="173">
        <v>0</v>
      </c>
      <c r="X24" s="173">
        <v>338</v>
      </c>
      <c r="Y24" s="173">
        <v>508</v>
      </c>
      <c r="Z24" s="174">
        <v>0</v>
      </c>
      <c r="AA24" s="19" t="s">
        <v>351</v>
      </c>
      <c r="AB24" s="175">
        <v>44404</v>
      </c>
      <c r="AC24" s="173">
        <v>521</v>
      </c>
      <c r="AD24" s="173">
        <v>44925</v>
      </c>
      <c r="AE24" s="413">
        <f>O24/N24*100</f>
        <v>3.7144247484364805</v>
      </c>
    </row>
    <row r="25" spans="1:31" s="5" customFormat="1" ht="16.5" customHeight="1">
      <c r="A25" s="20" t="s">
        <v>278</v>
      </c>
      <c r="B25" s="90">
        <f>SUM(B11:B24)</f>
        <v>3537</v>
      </c>
      <c r="C25" s="91">
        <f aca="true" t="shared" si="1" ref="C25:AD25">SUM(C11:C24)</f>
        <v>126</v>
      </c>
      <c r="D25" s="91">
        <f t="shared" si="1"/>
        <v>3663</v>
      </c>
      <c r="E25" s="91">
        <f t="shared" si="1"/>
        <v>18226636</v>
      </c>
      <c r="F25" s="91">
        <f t="shared" si="1"/>
        <v>16191988</v>
      </c>
      <c r="G25" s="96">
        <f t="shared" si="1"/>
        <v>243823</v>
      </c>
      <c r="H25" s="20" t="s">
        <v>278</v>
      </c>
      <c r="I25" s="90">
        <f t="shared" si="1"/>
        <v>3164350</v>
      </c>
      <c r="J25" s="94">
        <f t="shared" si="1"/>
        <v>1492350</v>
      </c>
      <c r="K25" s="94">
        <f>SUM(K11:K24)</f>
        <v>333586</v>
      </c>
      <c r="L25" s="91">
        <f t="shared" si="1"/>
        <v>173322</v>
      </c>
      <c r="M25" s="91">
        <f t="shared" si="1"/>
        <v>4826959</v>
      </c>
      <c r="N25" s="91">
        <f t="shared" si="1"/>
        <v>34999096</v>
      </c>
      <c r="O25" s="96">
        <f t="shared" si="1"/>
        <v>1469188</v>
      </c>
      <c r="P25" s="20" t="s">
        <v>278</v>
      </c>
      <c r="Q25" s="93">
        <f t="shared" si="1"/>
        <v>5516</v>
      </c>
      <c r="R25" s="103">
        <f t="shared" si="1"/>
        <v>3559</v>
      </c>
      <c r="S25" s="103">
        <f t="shared" si="1"/>
        <v>2115</v>
      </c>
      <c r="T25" s="103">
        <f t="shared" si="1"/>
        <v>60715</v>
      </c>
      <c r="U25" s="103">
        <f t="shared" si="1"/>
        <v>28</v>
      </c>
      <c r="V25" s="411">
        <f t="shared" si="1"/>
        <v>71933</v>
      </c>
      <c r="W25" s="91">
        <f t="shared" si="1"/>
        <v>0</v>
      </c>
      <c r="X25" s="91">
        <f t="shared" si="1"/>
        <v>13384</v>
      </c>
      <c r="Y25" s="91">
        <f t="shared" si="1"/>
        <v>28117</v>
      </c>
      <c r="Z25" s="96">
        <f t="shared" si="1"/>
        <v>0</v>
      </c>
      <c r="AA25" s="20" t="s">
        <v>278</v>
      </c>
      <c r="AB25" s="90">
        <f t="shared" si="1"/>
        <v>1351308</v>
      </c>
      <c r="AC25" s="91">
        <f t="shared" si="1"/>
        <v>4446</v>
      </c>
      <c r="AD25" s="91">
        <f t="shared" si="1"/>
        <v>1355754</v>
      </c>
      <c r="AE25" s="415">
        <f t="shared" si="0"/>
        <v>4.197788422878122</v>
      </c>
    </row>
    <row r="26" spans="1:31" s="5" customFormat="1" ht="16.5" customHeight="1">
      <c r="A26" s="13" t="s">
        <v>0</v>
      </c>
      <c r="B26" s="171">
        <v>37</v>
      </c>
      <c r="C26" s="169">
        <v>0</v>
      </c>
      <c r="D26" s="169">
        <v>37</v>
      </c>
      <c r="E26" s="169">
        <v>85043</v>
      </c>
      <c r="F26" s="169">
        <v>82485</v>
      </c>
      <c r="G26" s="170">
        <v>0</v>
      </c>
      <c r="H26" s="13" t="s">
        <v>0</v>
      </c>
      <c r="I26" s="171">
        <v>200853</v>
      </c>
      <c r="J26" s="168">
        <v>3104</v>
      </c>
      <c r="K26" s="168">
        <v>895</v>
      </c>
      <c r="L26" s="169">
        <v>0</v>
      </c>
      <c r="M26" s="169">
        <v>41461</v>
      </c>
      <c r="N26" s="169">
        <v>330919</v>
      </c>
      <c r="O26" s="170">
        <v>11449</v>
      </c>
      <c r="P26" s="13" t="s">
        <v>0</v>
      </c>
      <c r="Q26" s="171">
        <v>53</v>
      </c>
      <c r="R26" s="169">
        <v>24</v>
      </c>
      <c r="S26" s="169">
        <v>0</v>
      </c>
      <c r="T26" s="169">
        <v>696</v>
      </c>
      <c r="U26" s="169">
        <v>0</v>
      </c>
      <c r="V26" s="169">
        <v>773</v>
      </c>
      <c r="W26" s="169">
        <v>0</v>
      </c>
      <c r="X26" s="169">
        <v>57</v>
      </c>
      <c r="Y26" s="169">
        <v>136</v>
      </c>
      <c r="Z26" s="170">
        <v>0</v>
      </c>
      <c r="AA26" s="13" t="s">
        <v>0</v>
      </c>
      <c r="AB26" s="171">
        <v>10483</v>
      </c>
      <c r="AC26" s="169">
        <v>0</v>
      </c>
      <c r="AD26" s="169">
        <v>10483</v>
      </c>
      <c r="AE26" s="412">
        <f t="shared" si="0"/>
        <v>3.459759034688247</v>
      </c>
    </row>
    <row r="27" spans="1:31" s="5" customFormat="1" ht="16.5" customHeight="1">
      <c r="A27" s="15" t="s">
        <v>1</v>
      </c>
      <c r="B27" s="175">
        <v>9</v>
      </c>
      <c r="C27" s="173">
        <v>0</v>
      </c>
      <c r="D27" s="173">
        <v>9</v>
      </c>
      <c r="E27" s="173">
        <v>28021</v>
      </c>
      <c r="F27" s="173">
        <v>17824</v>
      </c>
      <c r="G27" s="174">
        <v>1012</v>
      </c>
      <c r="H27" s="15" t="s">
        <v>1</v>
      </c>
      <c r="I27" s="175">
        <v>0</v>
      </c>
      <c r="J27" s="172">
        <v>0</v>
      </c>
      <c r="K27" s="172">
        <v>21</v>
      </c>
      <c r="L27" s="173">
        <v>0</v>
      </c>
      <c r="M27" s="173">
        <v>11114</v>
      </c>
      <c r="N27" s="173">
        <v>35764</v>
      </c>
      <c r="O27" s="174">
        <v>1669</v>
      </c>
      <c r="P27" s="15" t="s">
        <v>1</v>
      </c>
      <c r="Q27" s="175">
        <v>13</v>
      </c>
      <c r="R27" s="173">
        <v>0</v>
      </c>
      <c r="S27" s="173">
        <v>0</v>
      </c>
      <c r="T27" s="173">
        <v>0</v>
      </c>
      <c r="U27" s="173">
        <v>0</v>
      </c>
      <c r="V27" s="173">
        <v>13</v>
      </c>
      <c r="W27" s="173">
        <v>0</v>
      </c>
      <c r="X27" s="173">
        <v>1</v>
      </c>
      <c r="Y27" s="173">
        <v>0</v>
      </c>
      <c r="Z27" s="174">
        <v>0</v>
      </c>
      <c r="AA27" s="15" t="s">
        <v>1</v>
      </c>
      <c r="AB27" s="175">
        <v>1655</v>
      </c>
      <c r="AC27" s="173">
        <v>0</v>
      </c>
      <c r="AD27" s="173">
        <v>1655</v>
      </c>
      <c r="AE27" s="413">
        <f t="shared" si="0"/>
        <v>4.666703948104239</v>
      </c>
    </row>
    <row r="28" spans="1:31" s="5" customFormat="1" ht="16.5" customHeight="1">
      <c r="A28" s="15" t="s">
        <v>2</v>
      </c>
      <c r="B28" s="175">
        <v>32</v>
      </c>
      <c r="C28" s="173">
        <v>2</v>
      </c>
      <c r="D28" s="173">
        <v>34</v>
      </c>
      <c r="E28" s="173">
        <v>136154</v>
      </c>
      <c r="F28" s="173">
        <v>47638</v>
      </c>
      <c r="G28" s="174">
        <v>0</v>
      </c>
      <c r="H28" s="15" t="s">
        <v>2</v>
      </c>
      <c r="I28" s="175">
        <v>0</v>
      </c>
      <c r="J28" s="172">
        <v>12371</v>
      </c>
      <c r="K28" s="172">
        <v>474</v>
      </c>
      <c r="L28" s="173">
        <v>4397</v>
      </c>
      <c r="M28" s="173">
        <v>55286</v>
      </c>
      <c r="N28" s="173">
        <v>145748</v>
      </c>
      <c r="O28" s="174">
        <v>6986</v>
      </c>
      <c r="P28" s="15" t="s">
        <v>2</v>
      </c>
      <c r="Q28" s="175">
        <v>54</v>
      </c>
      <c r="R28" s="173">
        <v>21</v>
      </c>
      <c r="S28" s="173">
        <v>59</v>
      </c>
      <c r="T28" s="173">
        <v>232</v>
      </c>
      <c r="U28" s="173">
        <v>0</v>
      </c>
      <c r="V28" s="173">
        <v>366</v>
      </c>
      <c r="W28" s="173">
        <v>0</v>
      </c>
      <c r="X28" s="173">
        <v>59</v>
      </c>
      <c r="Y28" s="173">
        <v>76</v>
      </c>
      <c r="Z28" s="174">
        <v>0</v>
      </c>
      <c r="AA28" s="15" t="s">
        <v>2</v>
      </c>
      <c r="AB28" s="175">
        <v>6409</v>
      </c>
      <c r="AC28" s="173">
        <v>76</v>
      </c>
      <c r="AD28" s="173">
        <v>6485</v>
      </c>
      <c r="AE28" s="413">
        <f t="shared" si="0"/>
        <v>4.793204709498586</v>
      </c>
    </row>
    <row r="29" spans="1:31" s="5" customFormat="1" ht="16.5" customHeight="1">
      <c r="A29" s="15" t="s">
        <v>4</v>
      </c>
      <c r="B29" s="175">
        <v>111</v>
      </c>
      <c r="C29" s="173">
        <v>6</v>
      </c>
      <c r="D29" s="173">
        <v>117</v>
      </c>
      <c r="E29" s="173">
        <v>404668</v>
      </c>
      <c r="F29" s="173">
        <v>763831</v>
      </c>
      <c r="G29" s="174">
        <v>6112</v>
      </c>
      <c r="H29" s="15" t="s">
        <v>4</v>
      </c>
      <c r="I29" s="175">
        <v>19569</v>
      </c>
      <c r="J29" s="172">
        <v>229896</v>
      </c>
      <c r="K29" s="172">
        <v>11554</v>
      </c>
      <c r="L29" s="173">
        <v>2592</v>
      </c>
      <c r="M29" s="173">
        <v>143179</v>
      </c>
      <c r="N29" s="173">
        <v>1295043</v>
      </c>
      <c r="O29" s="174">
        <v>47325</v>
      </c>
      <c r="P29" s="15" t="s">
        <v>4</v>
      </c>
      <c r="Q29" s="175">
        <v>164</v>
      </c>
      <c r="R29" s="173">
        <v>43</v>
      </c>
      <c r="S29" s="173">
        <v>111</v>
      </c>
      <c r="T29" s="173">
        <v>1815</v>
      </c>
      <c r="U29" s="173">
        <v>0</v>
      </c>
      <c r="V29" s="173">
        <v>2133</v>
      </c>
      <c r="W29" s="173">
        <v>0</v>
      </c>
      <c r="X29" s="173">
        <v>399</v>
      </c>
      <c r="Y29" s="173">
        <v>857</v>
      </c>
      <c r="Z29" s="174">
        <v>0</v>
      </c>
      <c r="AA29" s="15" t="s">
        <v>4</v>
      </c>
      <c r="AB29" s="175">
        <v>43620</v>
      </c>
      <c r="AC29" s="173">
        <v>316</v>
      </c>
      <c r="AD29" s="173">
        <v>43936</v>
      </c>
      <c r="AE29" s="413">
        <f t="shared" si="0"/>
        <v>3.654318814124319</v>
      </c>
    </row>
    <row r="30" spans="1:31" s="5" customFormat="1" ht="16.5" customHeight="1">
      <c r="A30" s="15" t="s">
        <v>5</v>
      </c>
      <c r="B30" s="175">
        <v>94</v>
      </c>
      <c r="C30" s="173">
        <v>1</v>
      </c>
      <c r="D30" s="173">
        <v>95</v>
      </c>
      <c r="E30" s="173">
        <v>555828</v>
      </c>
      <c r="F30" s="173">
        <v>401505</v>
      </c>
      <c r="G30" s="174">
        <v>737</v>
      </c>
      <c r="H30" s="15" t="s">
        <v>5</v>
      </c>
      <c r="I30" s="175">
        <v>27975</v>
      </c>
      <c r="J30" s="172">
        <v>29538</v>
      </c>
      <c r="K30" s="172">
        <v>16929</v>
      </c>
      <c r="L30" s="173">
        <v>5474</v>
      </c>
      <c r="M30" s="173">
        <v>125138</v>
      </c>
      <c r="N30" s="173">
        <v>912848</v>
      </c>
      <c r="O30" s="174">
        <v>40636</v>
      </c>
      <c r="P30" s="15" t="s">
        <v>5</v>
      </c>
      <c r="Q30" s="175">
        <v>141</v>
      </c>
      <c r="R30" s="173">
        <v>26</v>
      </c>
      <c r="S30" s="173">
        <v>44</v>
      </c>
      <c r="T30" s="173">
        <v>1074</v>
      </c>
      <c r="U30" s="173">
        <v>0</v>
      </c>
      <c r="V30" s="173">
        <v>1285</v>
      </c>
      <c r="W30" s="173">
        <v>0</v>
      </c>
      <c r="X30" s="173">
        <v>542</v>
      </c>
      <c r="Y30" s="173">
        <v>440</v>
      </c>
      <c r="Z30" s="174">
        <v>0</v>
      </c>
      <c r="AA30" s="15" t="s">
        <v>5</v>
      </c>
      <c r="AB30" s="175">
        <v>38310</v>
      </c>
      <c r="AC30" s="173">
        <v>59</v>
      </c>
      <c r="AD30" s="173">
        <v>38369</v>
      </c>
      <c r="AE30" s="413">
        <f t="shared" si="0"/>
        <v>4.451562582160448</v>
      </c>
    </row>
    <row r="31" spans="1:31" s="5" customFormat="1" ht="16.5" customHeight="1">
      <c r="A31" s="15" t="s">
        <v>48</v>
      </c>
      <c r="B31" s="175">
        <v>12</v>
      </c>
      <c r="C31" s="173">
        <v>1</v>
      </c>
      <c r="D31" s="173">
        <v>13</v>
      </c>
      <c r="E31" s="173">
        <v>48726</v>
      </c>
      <c r="F31" s="173">
        <v>15753</v>
      </c>
      <c r="G31" s="174">
        <v>500</v>
      </c>
      <c r="H31" s="15" t="s">
        <v>48</v>
      </c>
      <c r="I31" s="175">
        <v>0</v>
      </c>
      <c r="J31" s="172">
        <v>2259</v>
      </c>
      <c r="K31" s="172">
        <v>0</v>
      </c>
      <c r="L31" s="173">
        <v>62</v>
      </c>
      <c r="M31" s="173">
        <v>18421</v>
      </c>
      <c r="N31" s="173">
        <v>48879</v>
      </c>
      <c r="O31" s="174">
        <v>2466</v>
      </c>
      <c r="P31" s="15" t="s">
        <v>48</v>
      </c>
      <c r="Q31" s="175">
        <v>28</v>
      </c>
      <c r="R31" s="173">
        <v>40</v>
      </c>
      <c r="S31" s="173">
        <v>0</v>
      </c>
      <c r="T31" s="173">
        <v>25</v>
      </c>
      <c r="U31" s="173">
        <v>0</v>
      </c>
      <c r="V31" s="173">
        <v>93</v>
      </c>
      <c r="W31" s="173">
        <v>0</v>
      </c>
      <c r="X31" s="173">
        <v>151</v>
      </c>
      <c r="Y31" s="173">
        <v>64</v>
      </c>
      <c r="Z31" s="174">
        <v>0</v>
      </c>
      <c r="AA31" s="15" t="s">
        <v>48</v>
      </c>
      <c r="AB31" s="175">
        <v>2152</v>
      </c>
      <c r="AC31" s="173">
        <v>6</v>
      </c>
      <c r="AD31" s="173">
        <v>2158</v>
      </c>
      <c r="AE31" s="413">
        <f t="shared" si="0"/>
        <v>5.045111397532683</v>
      </c>
    </row>
    <row r="32" spans="1:31" s="5" customFormat="1" ht="16.5" customHeight="1">
      <c r="A32" s="15" t="s">
        <v>398</v>
      </c>
      <c r="B32" s="175">
        <v>52</v>
      </c>
      <c r="C32" s="173">
        <v>0</v>
      </c>
      <c r="D32" s="173">
        <v>52</v>
      </c>
      <c r="E32" s="173">
        <v>148337</v>
      </c>
      <c r="F32" s="173">
        <v>350512</v>
      </c>
      <c r="G32" s="174">
        <v>1498</v>
      </c>
      <c r="H32" s="15" t="s">
        <v>398</v>
      </c>
      <c r="I32" s="175">
        <v>10758</v>
      </c>
      <c r="J32" s="172">
        <v>10256</v>
      </c>
      <c r="K32" s="172">
        <v>1169</v>
      </c>
      <c r="L32" s="173">
        <v>517</v>
      </c>
      <c r="M32" s="173">
        <v>71887</v>
      </c>
      <c r="N32" s="173">
        <v>451160</v>
      </c>
      <c r="O32" s="174">
        <v>16020</v>
      </c>
      <c r="P32" s="15" t="s">
        <v>398</v>
      </c>
      <c r="Q32" s="175">
        <v>100</v>
      </c>
      <c r="R32" s="173">
        <v>6</v>
      </c>
      <c r="S32" s="173">
        <v>0</v>
      </c>
      <c r="T32" s="173">
        <v>244</v>
      </c>
      <c r="U32" s="173">
        <v>0</v>
      </c>
      <c r="V32" s="173">
        <v>350</v>
      </c>
      <c r="W32" s="173">
        <v>0</v>
      </c>
      <c r="X32" s="173">
        <v>35</v>
      </c>
      <c r="Y32" s="173">
        <v>120</v>
      </c>
      <c r="Z32" s="174">
        <v>0</v>
      </c>
      <c r="AA32" s="15" t="s">
        <v>398</v>
      </c>
      <c r="AB32" s="175">
        <v>15515</v>
      </c>
      <c r="AC32" s="173">
        <v>0</v>
      </c>
      <c r="AD32" s="173">
        <v>15515</v>
      </c>
      <c r="AE32" s="413">
        <f t="shared" si="0"/>
        <v>3.550846706268286</v>
      </c>
    </row>
    <row r="33" spans="1:31" s="5" customFormat="1" ht="16.5" customHeight="1">
      <c r="A33" s="15" t="s">
        <v>6</v>
      </c>
      <c r="B33" s="175">
        <v>13</v>
      </c>
      <c r="C33" s="173">
        <v>1</v>
      </c>
      <c r="D33" s="173">
        <v>14</v>
      </c>
      <c r="E33" s="173">
        <v>44661</v>
      </c>
      <c r="F33" s="173">
        <v>42983</v>
      </c>
      <c r="G33" s="174">
        <v>0</v>
      </c>
      <c r="H33" s="15" t="s">
        <v>6</v>
      </c>
      <c r="I33" s="175">
        <v>6</v>
      </c>
      <c r="J33" s="172">
        <v>1522</v>
      </c>
      <c r="K33" s="172">
        <v>890</v>
      </c>
      <c r="L33" s="173">
        <v>153</v>
      </c>
      <c r="M33" s="173">
        <v>21761</v>
      </c>
      <c r="N33" s="173">
        <v>68454</v>
      </c>
      <c r="O33" s="174">
        <v>2750</v>
      </c>
      <c r="P33" s="15" t="s">
        <v>6</v>
      </c>
      <c r="Q33" s="175">
        <v>36</v>
      </c>
      <c r="R33" s="173">
        <v>0</v>
      </c>
      <c r="S33" s="173">
        <v>0</v>
      </c>
      <c r="T33" s="173">
        <v>18</v>
      </c>
      <c r="U33" s="173">
        <v>0</v>
      </c>
      <c r="V33" s="173">
        <v>54</v>
      </c>
      <c r="W33" s="173">
        <v>0</v>
      </c>
      <c r="X33" s="173">
        <v>18</v>
      </c>
      <c r="Y33" s="173">
        <v>26</v>
      </c>
      <c r="Z33" s="174">
        <v>0</v>
      </c>
      <c r="AA33" s="15" t="s">
        <v>6</v>
      </c>
      <c r="AB33" s="175">
        <v>2649</v>
      </c>
      <c r="AC33" s="173">
        <v>3</v>
      </c>
      <c r="AD33" s="173">
        <v>2652</v>
      </c>
      <c r="AE33" s="413">
        <f t="shared" si="0"/>
        <v>4.017296286557396</v>
      </c>
    </row>
    <row r="34" spans="1:31" s="5" customFormat="1" ht="16.5" customHeight="1">
      <c r="A34" s="15" t="s">
        <v>7</v>
      </c>
      <c r="B34" s="175">
        <v>6</v>
      </c>
      <c r="C34" s="173">
        <v>0</v>
      </c>
      <c r="D34" s="173">
        <v>6</v>
      </c>
      <c r="E34" s="173">
        <v>11905</v>
      </c>
      <c r="F34" s="173">
        <v>24797</v>
      </c>
      <c r="G34" s="174">
        <v>0</v>
      </c>
      <c r="H34" s="15" t="s">
        <v>7</v>
      </c>
      <c r="I34" s="175">
        <v>0</v>
      </c>
      <c r="J34" s="172">
        <v>634</v>
      </c>
      <c r="K34" s="172">
        <v>0</v>
      </c>
      <c r="L34" s="173">
        <v>0</v>
      </c>
      <c r="M34" s="173">
        <v>7508</v>
      </c>
      <c r="N34" s="173">
        <v>29828</v>
      </c>
      <c r="O34" s="174">
        <v>1090</v>
      </c>
      <c r="P34" s="15" t="s">
        <v>7</v>
      </c>
      <c r="Q34" s="175">
        <v>8</v>
      </c>
      <c r="R34" s="173">
        <v>0</v>
      </c>
      <c r="S34" s="173">
        <v>0</v>
      </c>
      <c r="T34" s="173">
        <v>0</v>
      </c>
      <c r="U34" s="173">
        <v>0</v>
      </c>
      <c r="V34" s="173">
        <v>8</v>
      </c>
      <c r="W34" s="173">
        <v>0</v>
      </c>
      <c r="X34" s="173">
        <v>0</v>
      </c>
      <c r="Y34" s="173">
        <v>19</v>
      </c>
      <c r="Z34" s="174">
        <v>0</v>
      </c>
      <c r="AA34" s="15" t="s">
        <v>7</v>
      </c>
      <c r="AB34" s="175">
        <v>1063</v>
      </c>
      <c r="AC34" s="173">
        <v>0</v>
      </c>
      <c r="AD34" s="173">
        <v>1063</v>
      </c>
      <c r="AE34" s="413">
        <f t="shared" si="0"/>
        <v>3.654284564838407</v>
      </c>
    </row>
    <row r="35" spans="1:31" s="5" customFormat="1" ht="16.5" customHeight="1">
      <c r="A35" s="15" t="s">
        <v>8</v>
      </c>
      <c r="B35" s="175">
        <v>26</v>
      </c>
      <c r="C35" s="173">
        <v>1</v>
      </c>
      <c r="D35" s="173">
        <v>27</v>
      </c>
      <c r="E35" s="173">
        <v>276425</v>
      </c>
      <c r="F35" s="173">
        <v>56703</v>
      </c>
      <c r="G35" s="174">
        <v>7365</v>
      </c>
      <c r="H35" s="15" t="s">
        <v>8</v>
      </c>
      <c r="I35" s="175">
        <v>33583</v>
      </c>
      <c r="J35" s="172">
        <v>1240</v>
      </c>
      <c r="K35" s="172">
        <v>798</v>
      </c>
      <c r="L35" s="173">
        <v>5074</v>
      </c>
      <c r="M35" s="173">
        <v>37561</v>
      </c>
      <c r="N35" s="173">
        <v>343627</v>
      </c>
      <c r="O35" s="174">
        <v>17759</v>
      </c>
      <c r="P35" s="15" t="s">
        <v>8</v>
      </c>
      <c r="Q35" s="175">
        <v>46</v>
      </c>
      <c r="R35" s="173">
        <v>45</v>
      </c>
      <c r="S35" s="173">
        <v>12</v>
      </c>
      <c r="T35" s="173">
        <v>137</v>
      </c>
      <c r="U35" s="173">
        <v>0</v>
      </c>
      <c r="V35" s="173">
        <v>240</v>
      </c>
      <c r="W35" s="173">
        <v>0</v>
      </c>
      <c r="X35" s="173">
        <v>149</v>
      </c>
      <c r="Y35" s="173">
        <v>67</v>
      </c>
      <c r="Z35" s="174">
        <v>0</v>
      </c>
      <c r="AA35" s="15" t="s">
        <v>8</v>
      </c>
      <c r="AB35" s="175">
        <v>17266</v>
      </c>
      <c r="AC35" s="173">
        <v>37</v>
      </c>
      <c r="AD35" s="173">
        <v>17303</v>
      </c>
      <c r="AE35" s="413">
        <f t="shared" si="0"/>
        <v>5.168103786955042</v>
      </c>
    </row>
    <row r="36" spans="1:31" s="5" customFormat="1" ht="16.5" customHeight="1">
      <c r="A36" s="15" t="s">
        <v>9</v>
      </c>
      <c r="B36" s="175">
        <v>27</v>
      </c>
      <c r="C36" s="173">
        <v>1</v>
      </c>
      <c r="D36" s="173">
        <v>28</v>
      </c>
      <c r="E36" s="173">
        <v>246745</v>
      </c>
      <c r="F36" s="173">
        <v>66241</v>
      </c>
      <c r="G36" s="174">
        <v>5837</v>
      </c>
      <c r="H36" s="15" t="s">
        <v>9</v>
      </c>
      <c r="I36" s="175">
        <v>21979</v>
      </c>
      <c r="J36" s="172">
        <v>13111</v>
      </c>
      <c r="K36" s="172">
        <v>439</v>
      </c>
      <c r="L36" s="173">
        <v>2513</v>
      </c>
      <c r="M36" s="173">
        <v>35068</v>
      </c>
      <c r="N36" s="173">
        <v>321797</v>
      </c>
      <c r="O36" s="174">
        <v>16299</v>
      </c>
      <c r="P36" s="15" t="s">
        <v>9</v>
      </c>
      <c r="Q36" s="175">
        <v>32</v>
      </c>
      <c r="R36" s="173">
        <v>359</v>
      </c>
      <c r="S36" s="173">
        <v>4</v>
      </c>
      <c r="T36" s="173">
        <v>584</v>
      </c>
      <c r="U36" s="173">
        <v>0</v>
      </c>
      <c r="V36" s="173">
        <v>979</v>
      </c>
      <c r="W36" s="173">
        <v>0</v>
      </c>
      <c r="X36" s="173">
        <v>80</v>
      </c>
      <c r="Y36" s="173">
        <v>400</v>
      </c>
      <c r="Z36" s="174">
        <v>0</v>
      </c>
      <c r="AA36" s="15" t="s">
        <v>9</v>
      </c>
      <c r="AB36" s="175">
        <v>14821</v>
      </c>
      <c r="AC36" s="173">
        <v>19</v>
      </c>
      <c r="AD36" s="173">
        <v>14840</v>
      </c>
      <c r="AE36" s="413">
        <f t="shared" si="0"/>
        <v>5.06499439087375</v>
      </c>
    </row>
    <row r="37" spans="1:31" s="5" customFormat="1" ht="16.5" customHeight="1">
      <c r="A37" s="15" t="s">
        <v>10</v>
      </c>
      <c r="B37" s="175">
        <v>27</v>
      </c>
      <c r="C37" s="173">
        <v>0</v>
      </c>
      <c r="D37" s="173">
        <v>27</v>
      </c>
      <c r="E37" s="173">
        <v>82011</v>
      </c>
      <c r="F37" s="173">
        <v>30635</v>
      </c>
      <c r="G37" s="174">
        <v>184</v>
      </c>
      <c r="H37" s="15" t="s">
        <v>10</v>
      </c>
      <c r="I37" s="175">
        <v>10</v>
      </c>
      <c r="J37" s="172">
        <v>3045</v>
      </c>
      <c r="K37" s="172">
        <v>1168</v>
      </c>
      <c r="L37" s="173">
        <v>0</v>
      </c>
      <c r="M37" s="173">
        <v>35413</v>
      </c>
      <c r="N37" s="173">
        <v>81640</v>
      </c>
      <c r="O37" s="174">
        <v>3944</v>
      </c>
      <c r="P37" s="15" t="s">
        <v>10</v>
      </c>
      <c r="Q37" s="175">
        <v>71</v>
      </c>
      <c r="R37" s="173">
        <v>19</v>
      </c>
      <c r="S37" s="173">
        <v>0</v>
      </c>
      <c r="T37" s="173">
        <v>140</v>
      </c>
      <c r="U37" s="173">
        <v>0</v>
      </c>
      <c r="V37" s="173">
        <v>230</v>
      </c>
      <c r="W37" s="173">
        <v>0</v>
      </c>
      <c r="X37" s="173">
        <v>53</v>
      </c>
      <c r="Y37" s="173">
        <v>127</v>
      </c>
      <c r="Z37" s="174">
        <v>0</v>
      </c>
      <c r="AA37" s="15" t="s">
        <v>10</v>
      </c>
      <c r="AB37" s="175">
        <v>3534</v>
      </c>
      <c r="AC37" s="173">
        <v>0</v>
      </c>
      <c r="AD37" s="173">
        <v>3534</v>
      </c>
      <c r="AE37" s="413">
        <f t="shared" si="0"/>
        <v>4.830965213130818</v>
      </c>
    </row>
    <row r="38" spans="1:31" s="5" customFormat="1" ht="16.5" customHeight="1">
      <c r="A38" s="15" t="s">
        <v>11</v>
      </c>
      <c r="B38" s="175">
        <v>11</v>
      </c>
      <c r="C38" s="173">
        <v>0</v>
      </c>
      <c r="D38" s="173">
        <v>11</v>
      </c>
      <c r="E38" s="173">
        <v>26543</v>
      </c>
      <c r="F38" s="173">
        <v>10893</v>
      </c>
      <c r="G38" s="174">
        <v>0</v>
      </c>
      <c r="H38" s="15" t="s">
        <v>11</v>
      </c>
      <c r="I38" s="175">
        <v>0</v>
      </c>
      <c r="J38" s="172">
        <v>145</v>
      </c>
      <c r="K38" s="172">
        <v>0</v>
      </c>
      <c r="L38" s="173">
        <v>457</v>
      </c>
      <c r="M38" s="173">
        <v>13904</v>
      </c>
      <c r="N38" s="173">
        <v>24134</v>
      </c>
      <c r="O38" s="174">
        <v>1134</v>
      </c>
      <c r="P38" s="15" t="s">
        <v>11</v>
      </c>
      <c r="Q38" s="175">
        <v>21</v>
      </c>
      <c r="R38" s="173">
        <v>0</v>
      </c>
      <c r="S38" s="173">
        <v>0</v>
      </c>
      <c r="T38" s="173">
        <v>0</v>
      </c>
      <c r="U38" s="173">
        <v>0</v>
      </c>
      <c r="V38" s="173">
        <v>21</v>
      </c>
      <c r="W38" s="173">
        <v>0</v>
      </c>
      <c r="X38" s="173">
        <v>1</v>
      </c>
      <c r="Y38" s="173">
        <v>0</v>
      </c>
      <c r="Z38" s="174">
        <v>0</v>
      </c>
      <c r="AA38" s="15" t="s">
        <v>11</v>
      </c>
      <c r="AB38" s="175">
        <v>1112</v>
      </c>
      <c r="AC38" s="173">
        <v>0</v>
      </c>
      <c r="AD38" s="173">
        <v>1112</v>
      </c>
      <c r="AE38" s="413">
        <f t="shared" si="0"/>
        <v>4.698765227479903</v>
      </c>
    </row>
    <row r="39" spans="1:31" s="5" customFormat="1" ht="16.5" customHeight="1">
      <c r="A39" s="15" t="s">
        <v>12</v>
      </c>
      <c r="B39" s="175">
        <v>7</v>
      </c>
      <c r="C39" s="173">
        <v>0</v>
      </c>
      <c r="D39" s="173">
        <v>7</v>
      </c>
      <c r="E39" s="173">
        <v>22485</v>
      </c>
      <c r="F39" s="173">
        <v>5248</v>
      </c>
      <c r="G39" s="174">
        <v>0</v>
      </c>
      <c r="H39" s="15" t="s">
        <v>12</v>
      </c>
      <c r="I39" s="175">
        <v>70</v>
      </c>
      <c r="J39" s="172">
        <v>0</v>
      </c>
      <c r="K39" s="172">
        <v>372</v>
      </c>
      <c r="L39" s="173">
        <v>0</v>
      </c>
      <c r="M39" s="173">
        <v>8161</v>
      </c>
      <c r="N39" s="173">
        <v>20014</v>
      </c>
      <c r="O39" s="174">
        <v>1035</v>
      </c>
      <c r="P39" s="15" t="s">
        <v>12</v>
      </c>
      <c r="Q39" s="175">
        <v>14</v>
      </c>
      <c r="R39" s="173">
        <v>0</v>
      </c>
      <c r="S39" s="173">
        <v>0</v>
      </c>
      <c r="T39" s="173">
        <v>0</v>
      </c>
      <c r="U39" s="173">
        <v>0</v>
      </c>
      <c r="V39" s="173">
        <v>14</v>
      </c>
      <c r="W39" s="173">
        <v>0</v>
      </c>
      <c r="X39" s="173">
        <v>36</v>
      </c>
      <c r="Y39" s="173">
        <v>56</v>
      </c>
      <c r="Z39" s="174">
        <v>0</v>
      </c>
      <c r="AA39" s="15" t="s">
        <v>12</v>
      </c>
      <c r="AB39" s="175">
        <v>929</v>
      </c>
      <c r="AC39" s="173">
        <v>0</v>
      </c>
      <c r="AD39" s="173">
        <v>929</v>
      </c>
      <c r="AE39" s="413">
        <f t="shared" si="0"/>
        <v>5.171380033976217</v>
      </c>
    </row>
    <row r="40" spans="1:31" s="5" customFormat="1" ht="16.5" customHeight="1">
      <c r="A40" s="15" t="s">
        <v>13</v>
      </c>
      <c r="B40" s="175">
        <v>19</v>
      </c>
      <c r="C40" s="173">
        <v>1</v>
      </c>
      <c r="D40" s="173">
        <v>20</v>
      </c>
      <c r="E40" s="173">
        <v>44120</v>
      </c>
      <c r="F40" s="173">
        <v>169026</v>
      </c>
      <c r="G40" s="174">
        <v>105</v>
      </c>
      <c r="H40" s="15" t="s">
        <v>13</v>
      </c>
      <c r="I40" s="175">
        <v>299</v>
      </c>
      <c r="J40" s="172">
        <v>1025</v>
      </c>
      <c r="K40" s="172">
        <v>834</v>
      </c>
      <c r="L40" s="173">
        <v>0</v>
      </c>
      <c r="M40" s="173">
        <v>21762</v>
      </c>
      <c r="N40" s="173">
        <v>193647</v>
      </c>
      <c r="O40" s="174">
        <v>6580</v>
      </c>
      <c r="P40" s="15" t="s">
        <v>13</v>
      </c>
      <c r="Q40" s="175">
        <v>37</v>
      </c>
      <c r="R40" s="173">
        <v>8</v>
      </c>
      <c r="S40" s="173">
        <v>0</v>
      </c>
      <c r="T40" s="173">
        <v>41</v>
      </c>
      <c r="U40" s="173">
        <v>0</v>
      </c>
      <c r="V40" s="173">
        <v>86</v>
      </c>
      <c r="W40" s="173">
        <v>0</v>
      </c>
      <c r="X40" s="173">
        <v>40</v>
      </c>
      <c r="Y40" s="173">
        <v>0</v>
      </c>
      <c r="Z40" s="174">
        <v>0</v>
      </c>
      <c r="AA40" s="15" t="s">
        <v>13</v>
      </c>
      <c r="AB40" s="175">
        <v>6439</v>
      </c>
      <c r="AC40" s="173">
        <v>15</v>
      </c>
      <c r="AD40" s="173">
        <v>6454</v>
      </c>
      <c r="AE40" s="413">
        <f t="shared" si="0"/>
        <v>3.397935418570905</v>
      </c>
    </row>
    <row r="41" spans="1:31" s="5" customFormat="1" ht="16.5" customHeight="1">
      <c r="A41" s="15" t="s">
        <v>14</v>
      </c>
      <c r="B41" s="175">
        <v>13</v>
      </c>
      <c r="C41" s="173">
        <v>0</v>
      </c>
      <c r="D41" s="173">
        <v>13</v>
      </c>
      <c r="E41" s="173">
        <v>42786</v>
      </c>
      <c r="F41" s="173">
        <v>15320</v>
      </c>
      <c r="G41" s="174">
        <v>0</v>
      </c>
      <c r="H41" s="15" t="s">
        <v>14</v>
      </c>
      <c r="I41" s="175">
        <v>8400</v>
      </c>
      <c r="J41" s="172">
        <v>11211</v>
      </c>
      <c r="K41" s="172">
        <v>494</v>
      </c>
      <c r="L41" s="173">
        <v>0</v>
      </c>
      <c r="M41" s="173">
        <v>18796</v>
      </c>
      <c r="N41" s="173">
        <v>59415</v>
      </c>
      <c r="O41" s="174">
        <v>2603</v>
      </c>
      <c r="P41" s="15" t="s">
        <v>14</v>
      </c>
      <c r="Q41" s="175">
        <v>28</v>
      </c>
      <c r="R41" s="173">
        <v>0</v>
      </c>
      <c r="S41" s="173">
        <v>0</v>
      </c>
      <c r="T41" s="173">
        <v>16</v>
      </c>
      <c r="U41" s="173">
        <v>0</v>
      </c>
      <c r="V41" s="173">
        <v>44</v>
      </c>
      <c r="W41" s="173">
        <v>0</v>
      </c>
      <c r="X41" s="173">
        <v>15</v>
      </c>
      <c r="Y41" s="173">
        <v>391</v>
      </c>
      <c r="Z41" s="174">
        <v>0</v>
      </c>
      <c r="AA41" s="15" t="s">
        <v>14</v>
      </c>
      <c r="AB41" s="175">
        <v>2153</v>
      </c>
      <c r="AC41" s="173">
        <v>0</v>
      </c>
      <c r="AD41" s="173">
        <v>2153</v>
      </c>
      <c r="AE41" s="413">
        <f t="shared" si="0"/>
        <v>4.38104855676176</v>
      </c>
    </row>
    <row r="42" spans="1:31" s="5" customFormat="1" ht="16.5" customHeight="1">
      <c r="A42" s="15" t="s">
        <v>15</v>
      </c>
      <c r="B42" s="175">
        <v>11</v>
      </c>
      <c r="C42" s="173">
        <v>0</v>
      </c>
      <c r="D42" s="173">
        <v>11</v>
      </c>
      <c r="E42" s="173">
        <v>19942</v>
      </c>
      <c r="F42" s="173">
        <v>11583</v>
      </c>
      <c r="G42" s="174">
        <v>135</v>
      </c>
      <c r="H42" s="15" t="s">
        <v>15</v>
      </c>
      <c r="I42" s="175">
        <v>0</v>
      </c>
      <c r="J42" s="172">
        <v>3189</v>
      </c>
      <c r="K42" s="172">
        <v>30</v>
      </c>
      <c r="L42" s="173">
        <v>1339</v>
      </c>
      <c r="M42" s="173">
        <v>15953</v>
      </c>
      <c r="N42" s="173">
        <v>20265</v>
      </c>
      <c r="O42" s="174">
        <v>817</v>
      </c>
      <c r="P42" s="15" t="s">
        <v>15</v>
      </c>
      <c r="Q42" s="175">
        <v>19</v>
      </c>
      <c r="R42" s="173">
        <v>0</v>
      </c>
      <c r="S42" s="173">
        <v>0</v>
      </c>
      <c r="T42" s="173">
        <v>0</v>
      </c>
      <c r="U42" s="173">
        <v>0</v>
      </c>
      <c r="V42" s="173">
        <v>19</v>
      </c>
      <c r="W42" s="173">
        <v>0</v>
      </c>
      <c r="X42" s="173">
        <v>0</v>
      </c>
      <c r="Y42" s="173">
        <v>0</v>
      </c>
      <c r="Z42" s="174">
        <v>0</v>
      </c>
      <c r="AA42" s="15" t="s">
        <v>15</v>
      </c>
      <c r="AB42" s="175">
        <v>798</v>
      </c>
      <c r="AC42" s="173">
        <v>0</v>
      </c>
      <c r="AD42" s="173">
        <v>798</v>
      </c>
      <c r="AE42" s="413">
        <f t="shared" si="0"/>
        <v>4.031581544534912</v>
      </c>
    </row>
    <row r="43" spans="1:31" s="5" customFormat="1" ht="16.5" customHeight="1">
      <c r="A43" s="17" t="s">
        <v>49</v>
      </c>
      <c r="B43" s="179">
        <v>33</v>
      </c>
      <c r="C43" s="177">
        <v>1</v>
      </c>
      <c r="D43" s="173">
        <v>34</v>
      </c>
      <c r="E43" s="177">
        <v>98946</v>
      </c>
      <c r="F43" s="177">
        <v>61963</v>
      </c>
      <c r="G43" s="178">
        <v>549</v>
      </c>
      <c r="H43" s="17" t="s">
        <v>49</v>
      </c>
      <c r="I43" s="179">
        <v>0</v>
      </c>
      <c r="J43" s="176">
        <v>21192</v>
      </c>
      <c r="K43" s="176">
        <v>1671</v>
      </c>
      <c r="L43" s="177">
        <v>4418</v>
      </c>
      <c r="M43" s="177">
        <v>45233</v>
      </c>
      <c r="N43" s="177">
        <v>143506</v>
      </c>
      <c r="O43" s="178">
        <v>6144</v>
      </c>
      <c r="P43" s="17" t="s">
        <v>49</v>
      </c>
      <c r="Q43" s="175">
        <v>67</v>
      </c>
      <c r="R43" s="173">
        <v>0</v>
      </c>
      <c r="S43" s="173">
        <v>0</v>
      </c>
      <c r="T43" s="173">
        <v>45</v>
      </c>
      <c r="U43" s="173">
        <v>0</v>
      </c>
      <c r="V43" s="173">
        <v>112</v>
      </c>
      <c r="W43" s="177">
        <v>0</v>
      </c>
      <c r="X43" s="177">
        <v>47</v>
      </c>
      <c r="Y43" s="177">
        <v>623</v>
      </c>
      <c r="Z43" s="178">
        <v>0</v>
      </c>
      <c r="AA43" s="17" t="s">
        <v>49</v>
      </c>
      <c r="AB43" s="179">
        <v>5361</v>
      </c>
      <c r="AC43" s="177">
        <v>1</v>
      </c>
      <c r="AD43" s="173">
        <v>5362</v>
      </c>
      <c r="AE43" s="413">
        <f t="shared" si="0"/>
        <v>4.281354089724472</v>
      </c>
    </row>
    <row r="44" spans="1:31" s="5" customFormat="1" ht="16.5" customHeight="1">
      <c r="A44" s="24" t="s">
        <v>16</v>
      </c>
      <c r="B44" s="179">
        <v>31</v>
      </c>
      <c r="C44" s="177">
        <v>0</v>
      </c>
      <c r="D44" s="173">
        <v>31</v>
      </c>
      <c r="E44" s="177">
        <v>156292</v>
      </c>
      <c r="F44" s="177">
        <v>51634</v>
      </c>
      <c r="G44" s="178">
        <v>0</v>
      </c>
      <c r="H44" s="24" t="s">
        <v>16</v>
      </c>
      <c r="I44" s="179">
        <v>0</v>
      </c>
      <c r="J44" s="176">
        <v>19400</v>
      </c>
      <c r="K44" s="176">
        <v>10666</v>
      </c>
      <c r="L44" s="177">
        <v>0</v>
      </c>
      <c r="M44" s="177">
        <v>49882</v>
      </c>
      <c r="N44" s="177">
        <v>188110</v>
      </c>
      <c r="O44" s="178">
        <v>9024</v>
      </c>
      <c r="P44" s="24" t="s">
        <v>16</v>
      </c>
      <c r="Q44" s="179">
        <v>37</v>
      </c>
      <c r="R44" s="177">
        <v>19</v>
      </c>
      <c r="S44" s="177">
        <v>0</v>
      </c>
      <c r="T44" s="177">
        <v>228</v>
      </c>
      <c r="U44" s="177">
        <v>0</v>
      </c>
      <c r="V44" s="177">
        <v>284</v>
      </c>
      <c r="W44" s="177">
        <v>0</v>
      </c>
      <c r="X44" s="177">
        <v>469</v>
      </c>
      <c r="Y44" s="177">
        <v>585</v>
      </c>
      <c r="Z44" s="178">
        <v>0</v>
      </c>
      <c r="AA44" s="24" t="s">
        <v>16</v>
      </c>
      <c r="AB44" s="179">
        <v>7686</v>
      </c>
      <c r="AC44" s="177">
        <v>0</v>
      </c>
      <c r="AD44" s="173">
        <v>7686</v>
      </c>
      <c r="AE44" s="414">
        <f t="shared" si="0"/>
        <v>4.797193131678274</v>
      </c>
    </row>
    <row r="45" spans="1:31" s="5" customFormat="1" ht="16.5" customHeight="1">
      <c r="A45" s="20" t="s">
        <v>64</v>
      </c>
      <c r="B45" s="21">
        <f aca="true" t="shared" si="2" ref="B45:AD45">SUM(B26:B44)</f>
        <v>571</v>
      </c>
      <c r="C45" s="22">
        <f t="shared" si="2"/>
        <v>15</v>
      </c>
      <c r="D45" s="22">
        <f t="shared" si="2"/>
        <v>586</v>
      </c>
      <c r="E45" s="22">
        <f t="shared" si="2"/>
        <v>2479638</v>
      </c>
      <c r="F45" s="22">
        <f t="shared" si="2"/>
        <v>2226574</v>
      </c>
      <c r="G45" s="23">
        <f t="shared" si="2"/>
        <v>24034</v>
      </c>
      <c r="H45" s="20" t="s">
        <v>64</v>
      </c>
      <c r="I45" s="21">
        <f t="shared" si="2"/>
        <v>323502</v>
      </c>
      <c r="J45" s="36">
        <f>SUM(J26:J44)</f>
        <v>363138</v>
      </c>
      <c r="K45" s="36">
        <f>SUM(K26:K44)</f>
        <v>48404</v>
      </c>
      <c r="L45" s="22">
        <f t="shared" si="2"/>
        <v>26996</v>
      </c>
      <c r="M45" s="22">
        <f t="shared" si="2"/>
        <v>777488</v>
      </c>
      <c r="N45" s="22">
        <f t="shared" si="2"/>
        <v>4714798</v>
      </c>
      <c r="O45" s="23">
        <f t="shared" si="2"/>
        <v>195730</v>
      </c>
      <c r="P45" s="20" t="s">
        <v>64</v>
      </c>
      <c r="Q45" s="92">
        <f aca="true" t="shared" si="3" ref="Q45:V45">SUM(Q26:Q44)</f>
        <v>969</v>
      </c>
      <c r="R45" s="40">
        <f t="shared" si="3"/>
        <v>610</v>
      </c>
      <c r="S45" s="40">
        <f t="shared" si="3"/>
        <v>230</v>
      </c>
      <c r="T45" s="40">
        <f t="shared" si="3"/>
        <v>5295</v>
      </c>
      <c r="U45" s="40">
        <f t="shared" si="3"/>
        <v>0</v>
      </c>
      <c r="V45" s="22">
        <f t="shared" si="3"/>
        <v>7104</v>
      </c>
      <c r="W45" s="22">
        <f>SUM(W26:W44)</f>
        <v>0</v>
      </c>
      <c r="X45" s="22">
        <f>SUM(X26:X44)</f>
        <v>2152</v>
      </c>
      <c r="Y45" s="22">
        <f t="shared" si="2"/>
        <v>3987</v>
      </c>
      <c r="Z45" s="23">
        <f t="shared" si="2"/>
        <v>0</v>
      </c>
      <c r="AA45" s="20" t="s">
        <v>64</v>
      </c>
      <c r="AB45" s="21">
        <f t="shared" si="2"/>
        <v>181955</v>
      </c>
      <c r="AC45" s="22">
        <f t="shared" si="2"/>
        <v>532</v>
      </c>
      <c r="AD45" s="22">
        <f t="shared" si="2"/>
        <v>182487</v>
      </c>
      <c r="AE45" s="415">
        <f t="shared" si="0"/>
        <v>4.151397366334677</v>
      </c>
    </row>
    <row r="46" spans="1:31" s="5" customFormat="1" ht="16.5" customHeight="1">
      <c r="A46" s="20" t="s">
        <v>65</v>
      </c>
      <c r="B46" s="92">
        <f>SUM(B45,B25)</f>
        <v>4108</v>
      </c>
      <c r="C46" s="22">
        <f aca="true" t="shared" si="4" ref="C46:O46">SUM(C45,C25)</f>
        <v>141</v>
      </c>
      <c r="D46" s="22">
        <f t="shared" si="4"/>
        <v>4249</v>
      </c>
      <c r="E46" s="22">
        <f t="shared" si="4"/>
        <v>20706274</v>
      </c>
      <c r="F46" s="22">
        <f t="shared" si="4"/>
        <v>18418562</v>
      </c>
      <c r="G46" s="23">
        <f t="shared" si="4"/>
        <v>267857</v>
      </c>
      <c r="H46" s="20" t="s">
        <v>65</v>
      </c>
      <c r="I46" s="21">
        <f t="shared" si="4"/>
        <v>3487852</v>
      </c>
      <c r="J46" s="36">
        <f t="shared" si="4"/>
        <v>1855488</v>
      </c>
      <c r="K46" s="36">
        <f>SUM(K45,K25)</f>
        <v>381990</v>
      </c>
      <c r="L46" s="22">
        <f t="shared" si="4"/>
        <v>200318</v>
      </c>
      <c r="M46" s="22">
        <f t="shared" si="4"/>
        <v>5604447</v>
      </c>
      <c r="N46" s="22">
        <f t="shared" si="4"/>
        <v>39713894</v>
      </c>
      <c r="O46" s="23">
        <f t="shared" si="4"/>
        <v>1664918</v>
      </c>
      <c r="P46" s="20" t="s">
        <v>65</v>
      </c>
      <c r="Q46" s="409">
        <f aca="true" t="shared" si="5" ref="Q46:V46">Q45+Q25</f>
        <v>6485</v>
      </c>
      <c r="R46" s="410">
        <f t="shared" si="5"/>
        <v>4169</v>
      </c>
      <c r="S46" s="410">
        <f t="shared" si="5"/>
        <v>2345</v>
      </c>
      <c r="T46" s="410">
        <f t="shared" si="5"/>
        <v>66010</v>
      </c>
      <c r="U46" s="410">
        <f t="shared" si="5"/>
        <v>28</v>
      </c>
      <c r="V46" s="79">
        <f t="shared" si="5"/>
        <v>79037</v>
      </c>
      <c r="W46" s="22">
        <f aca="true" t="shared" si="6" ref="W46:AD46">SUM(W45,W25)</f>
        <v>0</v>
      </c>
      <c r="X46" s="22">
        <f t="shared" si="6"/>
        <v>15536</v>
      </c>
      <c r="Y46" s="22">
        <f t="shared" si="6"/>
        <v>32104</v>
      </c>
      <c r="Z46" s="23">
        <f t="shared" si="6"/>
        <v>0</v>
      </c>
      <c r="AA46" s="20" t="s">
        <v>65</v>
      </c>
      <c r="AB46" s="21">
        <f t="shared" si="6"/>
        <v>1533263</v>
      </c>
      <c r="AC46" s="22">
        <f t="shared" si="6"/>
        <v>4978</v>
      </c>
      <c r="AD46" s="40">
        <f t="shared" si="6"/>
        <v>1538241</v>
      </c>
      <c r="AE46" s="415">
        <f t="shared" si="0"/>
        <v>4.192280918108912</v>
      </c>
    </row>
    <row r="47" spans="1:31" s="5" customFormat="1" ht="16.5" customHeight="1">
      <c r="A47" s="20" t="s">
        <v>52</v>
      </c>
      <c r="B47" s="164">
        <v>4061</v>
      </c>
      <c r="C47" s="165">
        <v>144</v>
      </c>
      <c r="D47" s="165">
        <v>4205</v>
      </c>
      <c r="E47" s="165">
        <v>19689021</v>
      </c>
      <c r="F47" s="165">
        <v>15714524</v>
      </c>
      <c r="G47" s="166">
        <v>246444</v>
      </c>
      <c r="H47" s="20" t="s">
        <v>52</v>
      </c>
      <c r="I47" s="164">
        <v>5650180</v>
      </c>
      <c r="J47" s="167">
        <v>2091137</v>
      </c>
      <c r="K47" s="167">
        <v>242456</v>
      </c>
      <c r="L47" s="165">
        <v>192797</v>
      </c>
      <c r="M47" s="165">
        <v>5506727</v>
      </c>
      <c r="N47" s="165">
        <v>38319832</v>
      </c>
      <c r="O47" s="166">
        <v>1592775</v>
      </c>
      <c r="P47" s="20" t="s">
        <v>52</v>
      </c>
      <c r="Q47" s="162">
        <v>6419</v>
      </c>
      <c r="R47" s="163">
        <v>7814</v>
      </c>
      <c r="S47" s="163">
        <v>1832</v>
      </c>
      <c r="T47" s="163">
        <v>55922</v>
      </c>
      <c r="U47" s="163">
        <v>59</v>
      </c>
      <c r="V47" s="163">
        <v>72046</v>
      </c>
      <c r="W47" s="165">
        <v>3</v>
      </c>
      <c r="X47" s="22">
        <v>12535</v>
      </c>
      <c r="Y47" s="22">
        <v>26325</v>
      </c>
      <c r="Z47" s="166">
        <v>0</v>
      </c>
      <c r="AA47" s="20" t="s">
        <v>52</v>
      </c>
      <c r="AB47" s="164">
        <v>1476834</v>
      </c>
      <c r="AC47" s="165">
        <v>4937</v>
      </c>
      <c r="AD47" s="165">
        <v>1481771</v>
      </c>
      <c r="AE47" s="42">
        <v>4.156529183113329</v>
      </c>
    </row>
    <row r="48" ht="10.5" customHeight="1" hidden="1"/>
    <row r="49" spans="1:27" ht="10.5" customHeight="1" hidden="1">
      <c r="A49" s="1" t="s">
        <v>500</v>
      </c>
      <c r="H49" s="1" t="s">
        <v>500</v>
      </c>
      <c r="P49" s="1" t="s">
        <v>500</v>
      </c>
      <c r="AA49" s="1" t="s">
        <v>500</v>
      </c>
    </row>
    <row r="50" spans="1:30" ht="10.5" customHeight="1" hidden="1">
      <c r="A50" s="1" t="s">
        <v>501</v>
      </c>
      <c r="B50" s="570" t="s">
        <v>629</v>
      </c>
      <c r="C50" s="570" t="s">
        <v>631</v>
      </c>
      <c r="D50" s="570" t="s">
        <v>632</v>
      </c>
      <c r="E50" s="570" t="s">
        <v>620</v>
      </c>
      <c r="F50" s="570" t="s">
        <v>509</v>
      </c>
      <c r="G50" s="570" t="s">
        <v>510</v>
      </c>
      <c r="H50" s="1" t="s">
        <v>501</v>
      </c>
      <c r="I50" s="570" t="s">
        <v>511</v>
      </c>
      <c r="J50" s="570" t="s">
        <v>512</v>
      </c>
      <c r="K50" s="570" t="s">
        <v>513</v>
      </c>
      <c r="L50" s="570" t="s">
        <v>514</v>
      </c>
      <c r="M50" s="570" t="s">
        <v>515</v>
      </c>
      <c r="N50" s="570" t="s">
        <v>516</v>
      </c>
      <c r="O50" s="570" t="s">
        <v>517</v>
      </c>
      <c r="P50" s="1" t="s">
        <v>501</v>
      </c>
      <c r="Q50" s="570" t="s">
        <v>518</v>
      </c>
      <c r="R50" s="570" t="s">
        <v>519</v>
      </c>
      <c r="S50" s="570" t="s">
        <v>637</v>
      </c>
      <c r="T50" s="570" t="s">
        <v>638</v>
      </c>
      <c r="U50" s="570" t="s">
        <v>639</v>
      </c>
      <c r="V50" s="570" t="s">
        <v>640</v>
      </c>
      <c r="W50" s="570" t="s">
        <v>641</v>
      </c>
      <c r="X50" s="570" t="s">
        <v>642</v>
      </c>
      <c r="Y50" s="570" t="s">
        <v>643</v>
      </c>
      <c r="Z50" s="570" t="s">
        <v>644</v>
      </c>
      <c r="AA50" s="1" t="s">
        <v>501</v>
      </c>
      <c r="AB50" s="570" t="s">
        <v>645</v>
      </c>
      <c r="AC50" s="570" t="s">
        <v>646</v>
      </c>
      <c r="AD50" s="570" t="s">
        <v>647</v>
      </c>
    </row>
    <row r="51" spans="1:27" ht="10.5" customHeight="1" hidden="1">
      <c r="A51" s="1" t="s">
        <v>523</v>
      </c>
      <c r="B51" s="571" t="s">
        <v>636</v>
      </c>
      <c r="C51" s="206"/>
      <c r="D51" s="206"/>
      <c r="E51" s="206"/>
      <c r="F51" s="206"/>
      <c r="H51" s="1" t="s">
        <v>523</v>
      </c>
      <c r="P51" s="1" t="s">
        <v>523</v>
      </c>
      <c r="AA51" s="1" t="s">
        <v>523</v>
      </c>
    </row>
    <row r="52" ht="10.5" customHeight="1" hidden="1"/>
    <row r="53" ht="10.5" customHeight="1" hidden="1"/>
    <row r="54" spans="1:31" s="5" customFormat="1" ht="16.5" customHeight="1" hidden="1">
      <c r="A54" s="20" t="s">
        <v>52</v>
      </c>
      <c r="B54" s="164">
        <f aca="true" t="shared" si="7" ref="B54:G54">B46</f>
        <v>4108</v>
      </c>
      <c r="C54" s="165">
        <f t="shared" si="7"/>
        <v>141</v>
      </c>
      <c r="D54" s="165">
        <f t="shared" si="7"/>
        <v>4249</v>
      </c>
      <c r="E54" s="165">
        <f t="shared" si="7"/>
        <v>20706274</v>
      </c>
      <c r="F54" s="165">
        <f t="shared" si="7"/>
        <v>18418562</v>
      </c>
      <c r="G54" s="166">
        <f t="shared" si="7"/>
        <v>267857</v>
      </c>
      <c r="H54" s="20" t="s">
        <v>52</v>
      </c>
      <c r="I54" s="164">
        <f>I46</f>
        <v>3487852</v>
      </c>
      <c r="J54" s="167">
        <f aca="true" t="shared" si="8" ref="J54:O54">J46</f>
        <v>1855488</v>
      </c>
      <c r="K54" s="167">
        <f t="shared" si="8"/>
        <v>381990</v>
      </c>
      <c r="L54" s="165">
        <f t="shared" si="8"/>
        <v>200318</v>
      </c>
      <c r="M54" s="165">
        <f t="shared" si="8"/>
        <v>5604447</v>
      </c>
      <c r="N54" s="165">
        <f t="shared" si="8"/>
        <v>39713894</v>
      </c>
      <c r="O54" s="166">
        <f t="shared" si="8"/>
        <v>1664918</v>
      </c>
      <c r="P54" s="20" t="s">
        <v>52</v>
      </c>
      <c r="Q54" s="158">
        <f>Q46</f>
        <v>6485</v>
      </c>
      <c r="R54" s="159">
        <f aca="true" t="shared" si="9" ref="R54:Z54">R46</f>
        <v>4169</v>
      </c>
      <c r="S54" s="159">
        <f t="shared" si="9"/>
        <v>2345</v>
      </c>
      <c r="T54" s="159">
        <f t="shared" si="9"/>
        <v>66010</v>
      </c>
      <c r="U54" s="159">
        <f t="shared" si="9"/>
        <v>28</v>
      </c>
      <c r="V54" s="159">
        <f t="shared" si="9"/>
        <v>79037</v>
      </c>
      <c r="W54" s="165">
        <f t="shared" si="9"/>
        <v>0</v>
      </c>
      <c r="X54" s="22">
        <f t="shared" si="9"/>
        <v>15536</v>
      </c>
      <c r="Y54" s="22">
        <f t="shared" si="9"/>
        <v>32104</v>
      </c>
      <c r="Z54" s="166">
        <f t="shared" si="9"/>
        <v>0</v>
      </c>
      <c r="AA54" s="20" t="s">
        <v>52</v>
      </c>
      <c r="AB54" s="164">
        <f>AB46</f>
        <v>1533263</v>
      </c>
      <c r="AC54" s="165">
        <f>AC46</f>
        <v>4978</v>
      </c>
      <c r="AD54" s="165">
        <f>AD46</f>
        <v>1538241</v>
      </c>
      <c r="AE54" s="42">
        <f>AE46</f>
        <v>4.192280918108912</v>
      </c>
    </row>
    <row r="55" ht="10.5" customHeight="1" hidden="1"/>
    <row r="56" s="182" customFormat="1" ht="10.5" customHeight="1" hidden="1">
      <c r="A56" s="569" t="s">
        <v>618</v>
      </c>
    </row>
    <row r="57" ht="10.5" customHeight="1" hidden="1"/>
    <row r="58" ht="10.5" customHeight="1" hidden="1"/>
    <row r="59" ht="10.5" customHeight="1" hidden="1"/>
    <row r="60" ht="10.5" customHeight="1" hidden="1"/>
    <row r="61" ht="10.5" customHeight="1" hidden="1"/>
  </sheetData>
  <sheetProtection/>
  <mergeCells count="30">
    <mergeCell ref="Z6:Z9"/>
    <mergeCell ref="N6:N8"/>
    <mergeCell ref="O6:O8"/>
    <mergeCell ref="AE6:AE8"/>
    <mergeCell ref="AB7:AB9"/>
    <mergeCell ref="AC7:AC9"/>
    <mergeCell ref="AD7:AD9"/>
    <mergeCell ref="W6:W9"/>
    <mergeCell ref="Q6:V6"/>
    <mergeCell ref="AB6:AD6"/>
    <mergeCell ref="Y6:Y9"/>
    <mergeCell ref="T7:T9"/>
    <mergeCell ref="U7:U9"/>
    <mergeCell ref="X6:X9"/>
    <mergeCell ref="F6:F8"/>
    <mergeCell ref="G6:G8"/>
    <mergeCell ref="J6:J8"/>
    <mergeCell ref="Q7:Q9"/>
    <mergeCell ref="R7:R9"/>
    <mergeCell ref="S7:S9"/>
    <mergeCell ref="V7:V9"/>
    <mergeCell ref="B6:D6"/>
    <mergeCell ref="B7:B9"/>
    <mergeCell ref="C7:C9"/>
    <mergeCell ref="D7:D9"/>
    <mergeCell ref="E6:E8"/>
    <mergeCell ref="M6:M8"/>
    <mergeCell ref="I6:I8"/>
    <mergeCell ref="L6:L8"/>
    <mergeCell ref="K6:K8"/>
  </mergeCells>
  <printOptions/>
  <pageMargins left="0.5905511811023623" right="0.5905511811023623" top="0.5905511811023623" bottom="0.3937007874015748" header="0.5118110236220472" footer="0.31496062992125984"/>
  <pageSetup firstPageNumber="56" useFirstPageNumber="1" horizontalDpi="600" verticalDpi="600" orientation="portrait" paperSize="9" scale="94" r:id="rId2"/>
  <headerFooter alignWithMargins="0">
    <oddFooter>&amp;C&amp;P</oddFooter>
  </headerFooter>
  <colBreaks count="3" manualBreakCount="3">
    <brk id="7" max="46" man="1"/>
    <brk id="15" max="46" man="1"/>
    <brk id="26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user05</cp:lastModifiedBy>
  <cp:lastPrinted>2024-01-10T04:27:19Z</cp:lastPrinted>
  <dcterms:created xsi:type="dcterms:W3CDTF">2006-08-03T03:06:54Z</dcterms:created>
  <dcterms:modified xsi:type="dcterms:W3CDTF">2024-02-21T02:18:03Z</dcterms:modified>
  <cp:category/>
  <cp:version/>
  <cp:contentType/>
  <cp:contentStatus/>
</cp:coreProperties>
</file>