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③（公営企業編）【済】\資料集③（公営企業編）Ｒ２決算分\02 資料編\"/>
    </mc:Choice>
  </mc:AlternateContent>
  <bookViews>
    <workbookView xWindow="0" yWindow="0" windowWidth="28800" windowHeight="12210"/>
  </bookViews>
  <sheets>
    <sheet name="（1）" sheetId="1" r:id="rId1"/>
    <sheet name="（2）" sheetId="2" r:id="rId2"/>
    <sheet name="（3）" sheetId="3" r:id="rId3"/>
  </sheets>
  <definedNames>
    <definedName name="_xlnm.Print_Area" localSheetId="0">'（1）'!$A$1:$BE$35</definedName>
    <definedName name="_xlnm.Print_Area" localSheetId="1">'（2）'!$A$1:$BG$46</definedName>
    <definedName name="_xlnm.Print_Area" localSheetId="2">'（3）'!$A$1:$I$142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4" i="1" l="1"/>
  <c r="K141" i="3" l="1"/>
  <c r="H135" i="3"/>
  <c r="H142" i="3" s="1"/>
  <c r="F135" i="3"/>
  <c r="F142" i="3" s="1"/>
  <c r="E135" i="3"/>
  <c r="E142" i="3" s="1"/>
  <c r="D135" i="3"/>
  <c r="D142" i="3" s="1"/>
  <c r="B135" i="3"/>
  <c r="B142" i="3" s="1"/>
  <c r="F134" i="3"/>
  <c r="E134" i="3"/>
  <c r="I130" i="3"/>
  <c r="G130" i="3"/>
  <c r="J126" i="3"/>
  <c r="H126" i="3"/>
  <c r="F126" i="3"/>
  <c r="G126" i="3" s="1"/>
  <c r="E126" i="3"/>
  <c r="D126" i="3"/>
  <c r="I125" i="3"/>
  <c r="I126" i="3" s="1"/>
  <c r="G125" i="3"/>
  <c r="I124" i="3"/>
  <c r="G124" i="3"/>
  <c r="K120" i="3"/>
  <c r="J120" i="3"/>
  <c r="J134" i="3" s="1"/>
  <c r="H120" i="3"/>
  <c r="H134" i="3" s="1"/>
  <c r="I134" i="3" s="1"/>
  <c r="F120" i="3"/>
  <c r="G120" i="3" s="1"/>
  <c r="E120" i="3"/>
  <c r="D120" i="3"/>
  <c r="D134" i="3" s="1"/>
  <c r="I119" i="3"/>
  <c r="G119" i="3"/>
  <c r="I118" i="3"/>
  <c r="G118" i="3"/>
  <c r="I117" i="3"/>
  <c r="G117" i="3"/>
  <c r="I116" i="3"/>
  <c r="G116" i="3"/>
  <c r="I115" i="3"/>
  <c r="G115" i="3"/>
  <c r="I114" i="3"/>
  <c r="G114" i="3"/>
  <c r="I113" i="3"/>
  <c r="G113" i="3"/>
  <c r="I112" i="3"/>
  <c r="G112" i="3"/>
  <c r="I111" i="3"/>
  <c r="G111" i="3"/>
  <c r="I110" i="3"/>
  <c r="G110" i="3"/>
  <c r="I109" i="3"/>
  <c r="G109" i="3"/>
  <c r="I108" i="3"/>
  <c r="G108" i="3"/>
  <c r="I107" i="3"/>
  <c r="G107" i="3"/>
  <c r="I106" i="3"/>
  <c r="G106" i="3"/>
  <c r="I105" i="3"/>
  <c r="G105" i="3"/>
  <c r="I104" i="3"/>
  <c r="G104" i="3"/>
  <c r="I103" i="3"/>
  <c r="G103" i="3"/>
  <c r="I102" i="3"/>
  <c r="G102" i="3"/>
  <c r="I101" i="3"/>
  <c r="G101" i="3"/>
  <c r="I100" i="3"/>
  <c r="G100" i="3"/>
  <c r="I99" i="3"/>
  <c r="G99" i="3"/>
  <c r="I98" i="3"/>
  <c r="G98" i="3"/>
  <c r="I97" i="3"/>
  <c r="G97" i="3"/>
  <c r="I96" i="3"/>
  <c r="G96" i="3"/>
  <c r="I95" i="3"/>
  <c r="G95" i="3"/>
  <c r="I94" i="3"/>
  <c r="G94" i="3"/>
  <c r="I93" i="3"/>
  <c r="G93" i="3"/>
  <c r="I92" i="3"/>
  <c r="G92" i="3"/>
  <c r="I91" i="3"/>
  <c r="G91" i="3"/>
  <c r="I90" i="3"/>
  <c r="G90" i="3"/>
  <c r="I89" i="3"/>
  <c r="G89" i="3"/>
  <c r="I88" i="3"/>
  <c r="G88" i="3"/>
  <c r="I87" i="3"/>
  <c r="G87" i="3"/>
  <c r="I86" i="3"/>
  <c r="G86" i="3"/>
  <c r="I85" i="3"/>
  <c r="G85" i="3"/>
  <c r="I84" i="3"/>
  <c r="G84" i="3"/>
  <c r="I83" i="3"/>
  <c r="G83" i="3"/>
  <c r="I82" i="3"/>
  <c r="G82" i="3"/>
  <c r="I81" i="3"/>
  <c r="G81" i="3"/>
  <c r="I80" i="3"/>
  <c r="G80" i="3"/>
  <c r="I79" i="3"/>
  <c r="G79" i="3"/>
  <c r="I78" i="3"/>
  <c r="G78" i="3"/>
  <c r="I77" i="3"/>
  <c r="G77" i="3"/>
  <c r="I76" i="3"/>
  <c r="G76" i="3"/>
  <c r="I75" i="3"/>
  <c r="G75" i="3"/>
  <c r="I74" i="3"/>
  <c r="G74" i="3"/>
  <c r="I73" i="3"/>
  <c r="G73" i="3"/>
  <c r="I72" i="3"/>
  <c r="G72" i="3"/>
  <c r="I68" i="3"/>
  <c r="G68" i="3"/>
  <c r="J55" i="3"/>
  <c r="H55" i="3"/>
  <c r="I55" i="3" s="1"/>
  <c r="E55" i="3"/>
  <c r="E141" i="3" s="1"/>
  <c r="D55" i="3"/>
  <c r="C55" i="3"/>
  <c r="B55" i="3"/>
  <c r="I54" i="3"/>
  <c r="G54" i="3"/>
  <c r="I53" i="3"/>
  <c r="G53" i="3"/>
  <c r="I52" i="3"/>
  <c r="G52" i="3"/>
  <c r="I51" i="3"/>
  <c r="F51" i="3"/>
  <c r="F55" i="3" s="1"/>
  <c r="I50" i="3"/>
  <c r="F50" i="3"/>
  <c r="G50" i="3" s="1"/>
  <c r="I49" i="3"/>
  <c r="G49" i="3"/>
  <c r="I48" i="3"/>
  <c r="G48" i="3"/>
  <c r="G47" i="3"/>
  <c r="K40" i="3"/>
  <c r="J40" i="3"/>
  <c r="H40" i="3"/>
  <c r="I40" i="3" s="1"/>
  <c r="F40" i="3"/>
  <c r="G40" i="3" s="1"/>
  <c r="D40" i="3"/>
  <c r="C40" i="3"/>
  <c r="B40" i="3"/>
  <c r="I39" i="3"/>
  <c r="G39" i="3"/>
  <c r="K35" i="3"/>
  <c r="J35" i="3"/>
  <c r="J141" i="3" s="1"/>
  <c r="H35" i="3"/>
  <c r="I35" i="3" s="1"/>
  <c r="G35" i="3"/>
  <c r="F35" i="3"/>
  <c r="E35" i="3"/>
  <c r="D35" i="3"/>
  <c r="D141" i="3" s="1"/>
  <c r="C35" i="3"/>
  <c r="B35" i="3"/>
  <c r="I33" i="3"/>
  <c r="G33" i="3"/>
  <c r="I32" i="3"/>
  <c r="G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I8" i="3"/>
  <c r="G8" i="3"/>
  <c r="I7" i="3"/>
  <c r="G7" i="3"/>
  <c r="I6" i="3"/>
  <c r="G6" i="3"/>
  <c r="BF46" i="2"/>
  <c r="AY46" i="2"/>
  <c r="AR46" i="2"/>
  <c r="AK46" i="2"/>
  <c r="AD46" i="2"/>
  <c r="W46" i="2"/>
  <c r="P46" i="2"/>
  <c r="I46" i="2"/>
  <c r="AD45" i="2"/>
  <c r="AI44" i="2"/>
  <c r="I44" i="2"/>
  <c r="BC43" i="2"/>
  <c r="AX43" i="2"/>
  <c r="AY43" i="2" s="1"/>
  <c r="AZ43" i="2" s="1"/>
  <c r="AW43" i="2"/>
  <c r="AS43" i="2"/>
  <c r="AQ43" i="2"/>
  <c r="AR43" i="2" s="1"/>
  <c r="AP43" i="2"/>
  <c r="AJ43" i="2"/>
  <c r="AK43" i="2" s="1"/>
  <c r="AL43" i="2" s="1"/>
  <c r="AC43" i="2"/>
  <c r="AD43" i="2" s="1"/>
  <c r="AE43" i="2" s="1"/>
  <c r="AB43" i="2"/>
  <c r="W43" i="2"/>
  <c r="X43" i="2" s="1"/>
  <c r="V43" i="2"/>
  <c r="U43" i="2"/>
  <c r="O43" i="2"/>
  <c r="BE43" i="2" s="1"/>
  <c r="N43" i="2"/>
  <c r="BD43" i="2" s="1"/>
  <c r="H43" i="2"/>
  <c r="I43" i="2" s="1"/>
  <c r="J43" i="2" s="1"/>
  <c r="G43" i="2"/>
  <c r="BF42" i="2"/>
  <c r="BG42" i="2" s="1"/>
  <c r="BE42" i="2"/>
  <c r="BD42" i="2"/>
  <c r="BC42" i="2"/>
  <c r="AY42" i="2"/>
  <c r="AS42" i="2"/>
  <c r="AR42" i="2"/>
  <c r="AK42" i="2"/>
  <c r="AL42" i="2" s="1"/>
  <c r="AD42" i="2"/>
  <c r="X42" i="2"/>
  <c r="W42" i="2"/>
  <c r="P42" i="2"/>
  <c r="I42" i="2"/>
  <c r="J42" i="2" s="1"/>
  <c r="BE41" i="2"/>
  <c r="BD41" i="2"/>
  <c r="BF41" i="2" s="1"/>
  <c r="BC41" i="2"/>
  <c r="AY41" i="2"/>
  <c r="AR41" i="2"/>
  <c r="AK41" i="2"/>
  <c r="AD41" i="2"/>
  <c r="W41" i="2"/>
  <c r="P41" i="2"/>
  <c r="I41" i="2"/>
  <c r="BE40" i="2"/>
  <c r="BF40" i="2" s="1"/>
  <c r="BG40" i="2" s="1"/>
  <c r="BD40" i="2"/>
  <c r="BC40" i="2"/>
  <c r="AY40" i="2"/>
  <c r="AR40" i="2"/>
  <c r="AK40" i="2"/>
  <c r="AL40" i="2" s="1"/>
  <c r="AD40" i="2"/>
  <c r="W40" i="2"/>
  <c r="P40" i="2"/>
  <c r="J40" i="2"/>
  <c r="I40" i="2"/>
  <c r="BE39" i="2"/>
  <c r="BD39" i="2"/>
  <c r="BF39" i="2" s="1"/>
  <c r="BC39" i="2"/>
  <c r="AY39" i="2"/>
  <c r="AR39" i="2"/>
  <c r="AK39" i="2"/>
  <c r="AD39" i="2"/>
  <c r="W39" i="2"/>
  <c r="P39" i="2"/>
  <c r="I39" i="2"/>
  <c r="BE38" i="2"/>
  <c r="BD38" i="2"/>
  <c r="BC38" i="2"/>
  <c r="AY38" i="2"/>
  <c r="AR38" i="2"/>
  <c r="AL38" i="2"/>
  <c r="AK38" i="2"/>
  <c r="AD38" i="2"/>
  <c r="W38" i="2"/>
  <c r="P38" i="2"/>
  <c r="I38" i="2"/>
  <c r="BE37" i="2"/>
  <c r="BF37" i="2" s="1"/>
  <c r="BG37" i="2" s="1"/>
  <c r="BD37" i="2"/>
  <c r="BC37" i="2"/>
  <c r="AZ37" i="2"/>
  <c r="AY37" i="2"/>
  <c r="AR37" i="2"/>
  <c r="AS37" i="2" s="1"/>
  <c r="AL37" i="2"/>
  <c r="AK37" i="2"/>
  <c r="AD37" i="2"/>
  <c r="W37" i="2"/>
  <c r="X37" i="2" s="1"/>
  <c r="P37" i="2"/>
  <c r="J37" i="2"/>
  <c r="I37" i="2"/>
  <c r="BF36" i="2"/>
  <c r="BG36" i="2" s="1"/>
  <c r="BE36" i="2"/>
  <c r="BD36" i="2"/>
  <c r="BC36" i="2"/>
  <c r="AY36" i="2"/>
  <c r="AS36" i="2"/>
  <c r="AR36" i="2"/>
  <c r="AK36" i="2"/>
  <c r="AL36" i="2" s="1"/>
  <c r="AD36" i="2"/>
  <c r="AE36" i="2" s="1"/>
  <c r="X36" i="2"/>
  <c r="W36" i="2"/>
  <c r="P36" i="2"/>
  <c r="I36" i="2"/>
  <c r="J36" i="2" s="1"/>
  <c r="BC35" i="2"/>
  <c r="BC44" i="2" s="1"/>
  <c r="BC45" i="2" s="1"/>
  <c r="AP35" i="2"/>
  <c r="AP44" i="2" s="1"/>
  <c r="AP45" i="2" s="1"/>
  <c r="AC35" i="2"/>
  <c r="BE34" i="2"/>
  <c r="BD34" i="2"/>
  <c r="BF34" i="2" s="1"/>
  <c r="BG34" i="2" s="1"/>
  <c r="BC34" i="2"/>
  <c r="AY34" i="2"/>
  <c r="AR34" i="2"/>
  <c r="AK34" i="2"/>
  <c r="AL34" i="2" s="1"/>
  <c r="AD34" i="2"/>
  <c r="W34" i="2"/>
  <c r="P34" i="2"/>
  <c r="J34" i="2"/>
  <c r="I34" i="2"/>
  <c r="BC33" i="2"/>
  <c r="AJ33" i="2"/>
  <c r="N33" i="2"/>
  <c r="N45" i="2" s="1"/>
  <c r="P45" i="2" s="1"/>
  <c r="BF32" i="2"/>
  <c r="BG32" i="2" s="1"/>
  <c r="BE32" i="2"/>
  <c r="BD32" i="2"/>
  <c r="BC32" i="2"/>
  <c r="AY32" i="2"/>
  <c r="AR32" i="2"/>
  <c r="AK32" i="2"/>
  <c r="AL32" i="2" s="1"/>
  <c r="AD32" i="2"/>
  <c r="X32" i="2"/>
  <c r="W32" i="2"/>
  <c r="P32" i="2"/>
  <c r="I32" i="2"/>
  <c r="J32" i="2" s="1"/>
  <c r="BG31" i="2"/>
  <c r="BF31" i="2"/>
  <c r="BE31" i="2"/>
  <c r="BD31" i="2"/>
  <c r="BC31" i="2"/>
  <c r="AY31" i="2"/>
  <c r="AR31" i="2"/>
  <c r="AK31" i="2"/>
  <c r="AD31" i="2"/>
  <c r="W31" i="2"/>
  <c r="P31" i="2"/>
  <c r="I31" i="2"/>
  <c r="J31" i="2" s="1"/>
  <c r="BE30" i="2"/>
  <c r="BF30" i="2" s="1"/>
  <c r="BD30" i="2"/>
  <c r="BC30" i="2"/>
  <c r="AY30" i="2"/>
  <c r="AR30" i="2"/>
  <c r="AK30" i="2"/>
  <c r="AD30" i="2"/>
  <c r="W30" i="2"/>
  <c r="P30" i="2"/>
  <c r="I30" i="2"/>
  <c r="BE29" i="2"/>
  <c r="BD29" i="2"/>
  <c r="BF29" i="2" s="1"/>
  <c r="BG29" i="2" s="1"/>
  <c r="BC29" i="2"/>
  <c r="AY29" i="2"/>
  <c r="AR29" i="2"/>
  <c r="AK29" i="2"/>
  <c r="AL29" i="2" s="1"/>
  <c r="AD29" i="2"/>
  <c r="W29" i="2"/>
  <c r="P29" i="2"/>
  <c r="J29" i="2"/>
  <c r="I29" i="2"/>
  <c r="BE28" i="2"/>
  <c r="BD28" i="2"/>
  <c r="BC28" i="2"/>
  <c r="AY28" i="2"/>
  <c r="AR28" i="2"/>
  <c r="AS28" i="2" s="1"/>
  <c r="AL28" i="2"/>
  <c r="AK28" i="2"/>
  <c r="AD28" i="2"/>
  <c r="W28" i="2"/>
  <c r="X28" i="2" s="1"/>
  <c r="Q28" i="2"/>
  <c r="P28" i="2"/>
  <c r="I28" i="2"/>
  <c r="J28" i="2" s="1"/>
  <c r="BC27" i="2"/>
  <c r="AX27" i="2"/>
  <c r="AX33" i="2" s="1"/>
  <c r="AY33" i="2" s="1"/>
  <c r="AZ33" i="2" s="1"/>
  <c r="AW27" i="2"/>
  <c r="AW33" i="2" s="1"/>
  <c r="AQ27" i="2"/>
  <c r="AQ33" i="2" s="1"/>
  <c r="AR33" i="2" s="1"/>
  <c r="AS33" i="2" s="1"/>
  <c r="AP27" i="2"/>
  <c r="AP33" i="2" s="1"/>
  <c r="AK27" i="2"/>
  <c r="AL27" i="2" s="1"/>
  <c r="AJ27" i="2"/>
  <c r="AI27" i="2"/>
  <c r="AI33" i="2" s="1"/>
  <c r="AB27" i="2"/>
  <c r="AB33" i="2" s="1"/>
  <c r="AD33" i="2" s="1"/>
  <c r="AE33" i="2" s="1"/>
  <c r="X27" i="2"/>
  <c r="W27" i="2"/>
  <c r="V27" i="2"/>
  <c r="V33" i="2" s="1"/>
  <c r="U27" i="2"/>
  <c r="U33" i="2" s="1"/>
  <c r="U45" i="2" s="1"/>
  <c r="O27" i="2"/>
  <c r="N27" i="2"/>
  <c r="H27" i="2"/>
  <c r="H33" i="2" s="1"/>
  <c r="G27" i="2"/>
  <c r="BF26" i="2"/>
  <c r="BE26" i="2"/>
  <c r="BD26" i="2"/>
  <c r="BC26" i="2"/>
  <c r="AY26" i="2"/>
  <c r="AR26" i="2"/>
  <c r="AK26" i="2"/>
  <c r="AD26" i="2"/>
  <c r="W26" i="2"/>
  <c r="P26" i="2"/>
  <c r="I26" i="2"/>
  <c r="BE25" i="2"/>
  <c r="BF25" i="2" s="1"/>
  <c r="BG25" i="2" s="1"/>
  <c r="BD25" i="2"/>
  <c r="BC25" i="2"/>
  <c r="AY25" i="2"/>
  <c r="AR25" i="2"/>
  <c r="AK25" i="2"/>
  <c r="AL25" i="2" s="1"/>
  <c r="AD25" i="2"/>
  <c r="W25" i="2"/>
  <c r="P25" i="2"/>
  <c r="J25" i="2"/>
  <c r="I25" i="2"/>
  <c r="BE24" i="2"/>
  <c r="BD24" i="2"/>
  <c r="BF24" i="2" s="1"/>
  <c r="BG24" i="2" s="1"/>
  <c r="BC24" i="2"/>
  <c r="AZ24" i="2"/>
  <c r="AY24" i="2"/>
  <c r="AS24" i="2"/>
  <c r="AR24" i="2"/>
  <c r="AK24" i="2"/>
  <c r="AL24" i="2" s="1"/>
  <c r="AE24" i="2"/>
  <c r="AD24" i="2"/>
  <c r="X24" i="2"/>
  <c r="W24" i="2"/>
  <c r="P24" i="2"/>
  <c r="J24" i="2"/>
  <c r="I24" i="2"/>
  <c r="BC23" i="2"/>
  <c r="AW23" i="2"/>
  <c r="AJ23" i="2"/>
  <c r="N23" i="2"/>
  <c r="N35" i="2" s="1"/>
  <c r="BE22" i="2"/>
  <c r="BF22" i="2" s="1"/>
  <c r="BG22" i="2" s="1"/>
  <c r="BD22" i="2"/>
  <c r="BC22" i="2"/>
  <c r="AY22" i="2"/>
  <c r="AR22" i="2"/>
  <c r="AK22" i="2"/>
  <c r="AD22" i="2"/>
  <c r="W22" i="2"/>
  <c r="P22" i="2"/>
  <c r="I22" i="2"/>
  <c r="J22" i="2" s="1"/>
  <c r="BF21" i="2"/>
  <c r="BG21" i="2" s="1"/>
  <c r="BE21" i="2"/>
  <c r="BD21" i="2"/>
  <c r="BC21" i="2"/>
  <c r="AY21" i="2"/>
  <c r="AR21" i="2"/>
  <c r="AK21" i="2"/>
  <c r="AD21" i="2"/>
  <c r="W21" i="2"/>
  <c r="P21" i="2"/>
  <c r="I21" i="2"/>
  <c r="J21" i="2" s="1"/>
  <c r="BC20" i="2"/>
  <c r="AY20" i="2"/>
  <c r="AX20" i="2"/>
  <c r="AX23" i="2" s="1"/>
  <c r="AW20" i="2"/>
  <c r="AQ20" i="2"/>
  <c r="AQ23" i="2" s="1"/>
  <c r="AP20" i="2"/>
  <c r="AP23" i="2" s="1"/>
  <c r="AK20" i="2"/>
  <c r="AL20" i="2" s="1"/>
  <c r="AJ20" i="2"/>
  <c r="AI20" i="2"/>
  <c r="AI23" i="2" s="1"/>
  <c r="AD20" i="2"/>
  <c r="AB20" i="2"/>
  <c r="AB23" i="2" s="1"/>
  <c r="V20" i="2"/>
  <c r="V23" i="2" s="1"/>
  <c r="V35" i="2" s="1"/>
  <c r="U20" i="2"/>
  <c r="U23" i="2" s="1"/>
  <c r="U35" i="2" s="1"/>
  <c r="N20" i="2"/>
  <c r="P20" i="2" s="1"/>
  <c r="H20" i="2"/>
  <c r="H23" i="2" s="1"/>
  <c r="G20" i="2"/>
  <c r="BF19" i="2"/>
  <c r="BG19" i="2" s="1"/>
  <c r="BE19" i="2"/>
  <c r="BD19" i="2"/>
  <c r="BC19" i="2"/>
  <c r="AY19" i="2"/>
  <c r="AR19" i="2"/>
  <c r="AK19" i="2"/>
  <c r="AL19" i="2" s="1"/>
  <c r="AD19" i="2"/>
  <c r="W19" i="2"/>
  <c r="P19" i="2"/>
  <c r="J19" i="2"/>
  <c r="I19" i="2"/>
  <c r="BE18" i="2"/>
  <c r="BD18" i="2"/>
  <c r="BF18" i="2" s="1"/>
  <c r="BG18" i="2" s="1"/>
  <c r="BC18" i="2"/>
  <c r="AY18" i="2"/>
  <c r="AR18" i="2"/>
  <c r="AK18" i="2"/>
  <c r="AL18" i="2" s="1"/>
  <c r="AD18" i="2"/>
  <c r="W18" i="2"/>
  <c r="P18" i="2"/>
  <c r="I18" i="2"/>
  <c r="J18" i="2" s="1"/>
  <c r="BE17" i="2"/>
  <c r="BF17" i="2" s="1"/>
  <c r="BG17" i="2" s="1"/>
  <c r="BD17" i="2"/>
  <c r="BC17" i="2"/>
  <c r="AY17" i="2"/>
  <c r="AR17" i="2"/>
  <c r="AS17" i="2" s="1"/>
  <c r="AL17" i="2"/>
  <c r="AK17" i="2"/>
  <c r="AD17" i="2"/>
  <c r="W17" i="2"/>
  <c r="X17" i="2" s="1"/>
  <c r="P17" i="2"/>
  <c r="I17" i="2"/>
  <c r="BE16" i="2"/>
  <c r="BF16" i="2" s="1"/>
  <c r="BG16" i="2" s="1"/>
  <c r="BD16" i="2"/>
  <c r="BC16" i="2"/>
  <c r="AY16" i="2"/>
  <c r="AR16" i="2"/>
  <c r="AK16" i="2"/>
  <c r="AL16" i="2" s="1"/>
  <c r="AD16" i="2"/>
  <c r="X16" i="2"/>
  <c r="W16" i="2"/>
  <c r="P16" i="2"/>
  <c r="J16" i="2"/>
  <c r="I16" i="2"/>
  <c r="BG15" i="2"/>
  <c r="BF15" i="2"/>
  <c r="BE15" i="2"/>
  <c r="BD15" i="2"/>
  <c r="BC15" i="2"/>
  <c r="AY15" i="2"/>
  <c r="AR15" i="2"/>
  <c r="AL15" i="2"/>
  <c r="AK15" i="2"/>
  <c r="AD15" i="2"/>
  <c r="W15" i="2"/>
  <c r="P15" i="2"/>
  <c r="I15" i="2"/>
  <c r="J15" i="2" s="1"/>
  <c r="BE14" i="2"/>
  <c r="BF14" i="2" s="1"/>
  <c r="BG14" i="2" s="1"/>
  <c r="BD14" i="2"/>
  <c r="BC14" i="2"/>
  <c r="AY14" i="2"/>
  <c r="AR14" i="2"/>
  <c r="AK14" i="2"/>
  <c r="AL14" i="2" s="1"/>
  <c r="AD14" i="2"/>
  <c r="W14" i="2"/>
  <c r="P14" i="2"/>
  <c r="I14" i="2"/>
  <c r="J14" i="2" s="1"/>
  <c r="BF13" i="2"/>
  <c r="BG13" i="2" s="1"/>
  <c r="BE13" i="2"/>
  <c r="BD13" i="2"/>
  <c r="BC13" i="2"/>
  <c r="AY13" i="2"/>
  <c r="AR13" i="2"/>
  <c r="AK13" i="2"/>
  <c r="AL13" i="2" s="1"/>
  <c r="AD13" i="2"/>
  <c r="W13" i="2"/>
  <c r="P13" i="2"/>
  <c r="I13" i="2"/>
  <c r="BE12" i="2"/>
  <c r="BD12" i="2"/>
  <c r="BC12" i="2"/>
  <c r="AY12" i="2"/>
  <c r="AR12" i="2"/>
  <c r="AK12" i="2"/>
  <c r="AD12" i="2"/>
  <c r="W12" i="2"/>
  <c r="X12" i="2" s="1"/>
  <c r="P12" i="2"/>
  <c r="I12" i="2"/>
  <c r="J12" i="2" s="1"/>
  <c r="BE11" i="2"/>
  <c r="BD11" i="2"/>
  <c r="BC11" i="2"/>
  <c r="AY11" i="2"/>
  <c r="AR11" i="2"/>
  <c r="AL11" i="2"/>
  <c r="AK11" i="2"/>
  <c r="AD11" i="2"/>
  <c r="W11" i="2"/>
  <c r="X11" i="2" s="1"/>
  <c r="P11" i="2"/>
  <c r="J11" i="2"/>
  <c r="I11" i="2"/>
  <c r="BF10" i="2"/>
  <c r="BG10" i="2" s="1"/>
  <c r="BE10" i="2"/>
  <c r="BD10" i="2"/>
  <c r="BC10" i="2"/>
  <c r="AY10" i="2"/>
  <c r="AR10" i="2"/>
  <c r="AK10" i="2"/>
  <c r="AL10" i="2" s="1"/>
  <c r="AD10" i="2"/>
  <c r="W10" i="2"/>
  <c r="P10" i="2"/>
  <c r="I10" i="2"/>
  <c r="BF9" i="2"/>
  <c r="BG9" i="2" s="1"/>
  <c r="BE9" i="2"/>
  <c r="BD9" i="2"/>
  <c r="BC9" i="2"/>
  <c r="AY9" i="2"/>
  <c r="AS9" i="2"/>
  <c r="AR9" i="2"/>
  <c r="AL9" i="2"/>
  <c r="AK9" i="2"/>
  <c r="AD9" i="2"/>
  <c r="X9" i="2"/>
  <c r="W9" i="2"/>
  <c r="P9" i="2"/>
  <c r="I9" i="2"/>
  <c r="J9" i="2" s="1"/>
  <c r="BC8" i="2"/>
  <c r="AY8" i="2"/>
  <c r="AX8" i="2"/>
  <c r="AW8" i="2"/>
  <c r="AQ8" i="2"/>
  <c r="AR8" i="2" s="1"/>
  <c r="AS8" i="2" s="1"/>
  <c r="AP8" i="2"/>
  <c r="AK8" i="2"/>
  <c r="AL8" i="2" s="1"/>
  <c r="AJ8" i="2"/>
  <c r="AI8" i="2"/>
  <c r="AD8" i="2"/>
  <c r="AB8" i="2"/>
  <c r="V8" i="2"/>
  <c r="U8" i="2"/>
  <c r="N8" i="2"/>
  <c r="P8" i="2" s="1"/>
  <c r="H8" i="2"/>
  <c r="G8" i="2"/>
  <c r="BA36" i="1"/>
  <c r="BC35" i="1"/>
  <c r="BD35" i="1" s="1"/>
  <c r="BE35" i="1" s="1"/>
  <c r="BB35" i="1"/>
  <c r="BA35" i="1"/>
  <c r="AW35" i="1"/>
  <c r="AP35" i="1"/>
  <c r="AQ35" i="1" s="1"/>
  <c r="AI35" i="1"/>
  <c r="AJ35" i="1" s="1"/>
  <c r="AC35" i="1"/>
  <c r="AB35" i="1"/>
  <c r="U35" i="1"/>
  <c r="V35" i="1" s="1"/>
  <c r="N35" i="1"/>
  <c r="G35" i="1"/>
  <c r="H35" i="1" s="1"/>
  <c r="BB34" i="1"/>
  <c r="BD34" i="1" s="1"/>
  <c r="BE34" i="1" s="1"/>
  <c r="BA34" i="1"/>
  <c r="AW34" i="1"/>
  <c r="AX34" i="1" s="1"/>
  <c r="AP34" i="1"/>
  <c r="AQ34" i="1" s="1"/>
  <c r="AI34" i="1"/>
  <c r="AJ34" i="1" s="1"/>
  <c r="AB34" i="1"/>
  <c r="U34" i="1"/>
  <c r="V34" i="1" s="1"/>
  <c r="N34" i="1"/>
  <c r="O34" i="1" s="1"/>
  <c r="G34" i="1"/>
  <c r="H34" i="1" s="1"/>
  <c r="BA33" i="1"/>
  <c r="AV33" i="1"/>
  <c r="AU33" i="1"/>
  <c r="AO33" i="1"/>
  <c r="AN33" i="1"/>
  <c r="AP33" i="1" s="1"/>
  <c r="AH33" i="1"/>
  <c r="AI33" i="1" s="1"/>
  <c r="AG33" i="1"/>
  <c r="AA33" i="1"/>
  <c r="Z33" i="1"/>
  <c r="BB33" i="1" s="1"/>
  <c r="T33" i="1"/>
  <c r="U33" i="1" s="1"/>
  <c r="V33" i="1" s="1"/>
  <c r="S33" i="1"/>
  <c r="M33" i="1"/>
  <c r="N33" i="1" s="1"/>
  <c r="L33" i="1"/>
  <c r="F33" i="1"/>
  <c r="E33" i="1"/>
  <c r="BA32" i="1"/>
  <c r="AW32" i="1"/>
  <c r="AX32" i="1" s="1"/>
  <c r="AV32" i="1"/>
  <c r="AU32" i="1"/>
  <c r="AO32" i="1"/>
  <c r="AP32" i="1" s="1"/>
  <c r="AQ32" i="1" s="1"/>
  <c r="AN32" i="1"/>
  <c r="AH32" i="1"/>
  <c r="AG32" i="1"/>
  <c r="AA32" i="1"/>
  <c r="AB32" i="1" s="1"/>
  <c r="Z32" i="1"/>
  <c r="T32" i="1"/>
  <c r="BC32" i="1" s="1"/>
  <c r="S32" i="1"/>
  <c r="M32" i="1"/>
  <c r="L32" i="1"/>
  <c r="N32" i="1" s="1"/>
  <c r="O32" i="1" s="1"/>
  <c r="F32" i="1"/>
  <c r="E32" i="1"/>
  <c r="G32" i="1" s="1"/>
  <c r="H32" i="1" s="1"/>
  <c r="BC31" i="1"/>
  <c r="BD31" i="1" s="1"/>
  <c r="BE31" i="1" s="1"/>
  <c r="BB31" i="1"/>
  <c r="BA31" i="1"/>
  <c r="AW31" i="1"/>
  <c r="AP31" i="1"/>
  <c r="AI31" i="1"/>
  <c r="AJ31" i="1" s="1"/>
  <c r="AB31" i="1"/>
  <c r="U31" i="1"/>
  <c r="V31" i="1" s="1"/>
  <c r="N31" i="1"/>
  <c r="G31" i="1"/>
  <c r="H31" i="1" s="1"/>
  <c r="BC30" i="1"/>
  <c r="BD30" i="1" s="1"/>
  <c r="BE30" i="1" s="1"/>
  <c r="BB30" i="1"/>
  <c r="BA30" i="1"/>
  <c r="AW30" i="1"/>
  <c r="AP30" i="1"/>
  <c r="AI30" i="1"/>
  <c r="AJ30" i="1" s="1"/>
  <c r="AB30" i="1"/>
  <c r="V30" i="1"/>
  <c r="U30" i="1"/>
  <c r="N30" i="1"/>
  <c r="O30" i="1" s="1"/>
  <c r="G30" i="1"/>
  <c r="H30" i="1" s="1"/>
  <c r="BC29" i="1"/>
  <c r="BD29" i="1" s="1"/>
  <c r="BE29" i="1" s="1"/>
  <c r="BB29" i="1"/>
  <c r="BA29" i="1"/>
  <c r="AW29" i="1"/>
  <c r="AP29" i="1"/>
  <c r="AQ29" i="1" s="1"/>
  <c r="AI29" i="1"/>
  <c r="AJ29" i="1" s="1"/>
  <c r="AB29" i="1"/>
  <c r="AC29" i="1" s="1"/>
  <c r="U29" i="1"/>
  <c r="V29" i="1" s="1"/>
  <c r="N29" i="1"/>
  <c r="G29" i="1"/>
  <c r="H29" i="1" s="1"/>
  <c r="BC28" i="1"/>
  <c r="BD28" i="1" s="1"/>
  <c r="BE28" i="1" s="1"/>
  <c r="BB28" i="1"/>
  <c r="BA28" i="1"/>
  <c r="AW28" i="1"/>
  <c r="AX28" i="1" s="1"/>
  <c r="AP28" i="1"/>
  <c r="AQ28" i="1" s="1"/>
  <c r="AI28" i="1"/>
  <c r="AJ28" i="1" s="1"/>
  <c r="AB28" i="1"/>
  <c r="V28" i="1"/>
  <c r="U28" i="1"/>
  <c r="N28" i="1"/>
  <c r="O28" i="1" s="1"/>
  <c r="G28" i="1"/>
  <c r="H28" i="1" s="1"/>
  <c r="BA27" i="1"/>
  <c r="AV27" i="1"/>
  <c r="AW27" i="1" s="1"/>
  <c r="AU27" i="1"/>
  <c r="AO27" i="1"/>
  <c r="AP27" i="1" s="1"/>
  <c r="AN27" i="1"/>
  <c r="AH27" i="1"/>
  <c r="AI27" i="1" s="1"/>
  <c r="AG27" i="1"/>
  <c r="AA27" i="1"/>
  <c r="AB27" i="1" s="1"/>
  <c r="AC27" i="1" s="1"/>
  <c r="Z27" i="1"/>
  <c r="U27" i="1"/>
  <c r="V27" i="1" s="1"/>
  <c r="T27" i="1"/>
  <c r="S27" i="1"/>
  <c r="BH33" i="1" s="1"/>
  <c r="M27" i="1"/>
  <c r="L27" i="1"/>
  <c r="BB27" i="1" s="1"/>
  <c r="F27" i="1"/>
  <c r="G27" i="1" s="1"/>
  <c r="E27" i="1"/>
  <c r="BA26" i="1"/>
  <c r="AV26" i="1"/>
  <c r="AU26" i="1"/>
  <c r="AW26" i="1" s="1"/>
  <c r="AX26" i="1" s="1"/>
  <c r="AO26" i="1"/>
  <c r="AN26" i="1"/>
  <c r="AP26" i="1" s="1"/>
  <c r="AQ26" i="1" s="1"/>
  <c r="AH26" i="1"/>
  <c r="AI26" i="1" s="1"/>
  <c r="AJ26" i="1" s="1"/>
  <c r="AG26" i="1"/>
  <c r="AB26" i="1"/>
  <c r="AA26" i="1"/>
  <c r="Z26" i="1"/>
  <c r="T26" i="1"/>
  <c r="S26" i="1"/>
  <c r="M26" i="1"/>
  <c r="N26" i="1" s="1"/>
  <c r="O26" i="1" s="1"/>
  <c r="L26" i="1"/>
  <c r="F26" i="1"/>
  <c r="BC26" i="1" s="1"/>
  <c r="E26" i="1"/>
  <c r="BA25" i="1"/>
  <c r="AV25" i="1"/>
  <c r="AW25" i="1" s="1"/>
  <c r="AX25" i="1" s="1"/>
  <c r="AU25" i="1"/>
  <c r="AO25" i="1"/>
  <c r="AP25" i="1" s="1"/>
  <c r="AQ25" i="1" s="1"/>
  <c r="AN25" i="1"/>
  <c r="AH25" i="1"/>
  <c r="AG25" i="1"/>
  <c r="AA25" i="1"/>
  <c r="Z25" i="1"/>
  <c r="AB25" i="1" s="1"/>
  <c r="T25" i="1"/>
  <c r="U25" i="1" s="1"/>
  <c r="V25" i="1" s="1"/>
  <c r="S25" i="1"/>
  <c r="M25" i="1"/>
  <c r="L25" i="1"/>
  <c r="F25" i="1"/>
  <c r="G25" i="1" s="1"/>
  <c r="H25" i="1" s="1"/>
  <c r="E25" i="1"/>
  <c r="BB25" i="1" s="1"/>
  <c r="BC24" i="1"/>
  <c r="BD24" i="1" s="1"/>
  <c r="BE24" i="1" s="1"/>
  <c r="BB24" i="1"/>
  <c r="BA24" i="1"/>
  <c r="AW24" i="1"/>
  <c r="AX24" i="1" s="1"/>
  <c r="AQ24" i="1"/>
  <c r="AP24" i="1"/>
  <c r="AJ24" i="1"/>
  <c r="AI24" i="1"/>
  <c r="AB24" i="1"/>
  <c r="AC24" i="1" s="1"/>
  <c r="U24" i="1"/>
  <c r="V24" i="1" s="1"/>
  <c r="N24" i="1"/>
  <c r="O24" i="1" s="1"/>
  <c r="G24" i="1"/>
  <c r="H24" i="1" s="1"/>
  <c r="BC23" i="1"/>
  <c r="BD23" i="1" s="1"/>
  <c r="BE23" i="1" s="1"/>
  <c r="BB23" i="1"/>
  <c r="BA23" i="1"/>
  <c r="AX23" i="1"/>
  <c r="AW23" i="1"/>
  <c r="AP23" i="1"/>
  <c r="AQ23" i="1" s="1"/>
  <c r="AJ23" i="1"/>
  <c r="AI23" i="1"/>
  <c r="AC23" i="1"/>
  <c r="AB23" i="1"/>
  <c r="U23" i="1"/>
  <c r="V23" i="1" s="1"/>
  <c r="O23" i="1"/>
  <c r="N23" i="1"/>
  <c r="H23" i="1"/>
  <c r="G23" i="1"/>
  <c r="BA22" i="1"/>
  <c r="AV22" i="1"/>
  <c r="AU22" i="1"/>
  <c r="AW22" i="1" s="1"/>
  <c r="AX22" i="1" s="1"/>
  <c r="AO22" i="1"/>
  <c r="AP22" i="1" s="1"/>
  <c r="AQ22" i="1" s="1"/>
  <c r="AN22" i="1"/>
  <c r="AH22" i="1"/>
  <c r="AG22" i="1"/>
  <c r="AB22" i="1"/>
  <c r="AC22" i="1" s="1"/>
  <c r="AA22" i="1"/>
  <c r="Z22" i="1"/>
  <c r="T22" i="1"/>
  <c r="U22" i="1" s="1"/>
  <c r="V22" i="1" s="1"/>
  <c r="S22" i="1"/>
  <c r="M22" i="1"/>
  <c r="L22" i="1"/>
  <c r="F22" i="1"/>
  <c r="BC22" i="1" s="1"/>
  <c r="E22" i="1"/>
  <c r="BC21" i="1"/>
  <c r="BD21" i="1" s="1"/>
  <c r="BE21" i="1" s="1"/>
  <c r="BB21" i="1"/>
  <c r="BA21" i="1"/>
  <c r="AW21" i="1"/>
  <c r="AX21" i="1" s="1"/>
  <c r="AP21" i="1"/>
  <c r="AQ21" i="1" s="1"/>
  <c r="AI21" i="1"/>
  <c r="AJ21" i="1" s="1"/>
  <c r="AB21" i="1"/>
  <c r="AC21" i="1" s="1"/>
  <c r="U21" i="1"/>
  <c r="V21" i="1" s="1"/>
  <c r="N21" i="1"/>
  <c r="O21" i="1" s="1"/>
  <c r="G21" i="1"/>
  <c r="H21" i="1" s="1"/>
  <c r="BD20" i="1"/>
  <c r="BE20" i="1" s="1"/>
  <c r="BC20" i="1"/>
  <c r="BB20" i="1"/>
  <c r="BA20" i="1"/>
  <c r="AW20" i="1"/>
  <c r="AX20" i="1" s="1"/>
  <c r="AP20" i="1"/>
  <c r="AQ20" i="1" s="1"/>
  <c r="AI20" i="1"/>
  <c r="AJ20" i="1" s="1"/>
  <c r="AB20" i="1"/>
  <c r="AC20" i="1" s="1"/>
  <c r="V20" i="1"/>
  <c r="U20" i="1"/>
  <c r="N20" i="1"/>
  <c r="G20" i="1"/>
  <c r="H20" i="1" s="1"/>
  <c r="BC19" i="1"/>
  <c r="BD19" i="1" s="1"/>
  <c r="BE19" i="1" s="1"/>
  <c r="BB19" i="1"/>
  <c r="BA19" i="1"/>
  <c r="AW19" i="1"/>
  <c r="AX19" i="1" s="1"/>
  <c r="AP19" i="1"/>
  <c r="AQ19" i="1" s="1"/>
  <c r="AI19" i="1"/>
  <c r="AJ19" i="1" s="1"/>
  <c r="AB19" i="1"/>
  <c r="AC19" i="1" s="1"/>
  <c r="U19" i="1"/>
  <c r="V19" i="1" s="1"/>
  <c r="N19" i="1"/>
  <c r="O19" i="1" s="1"/>
  <c r="G19" i="1"/>
  <c r="H19" i="1" s="1"/>
  <c r="BA18" i="1"/>
  <c r="AV18" i="1"/>
  <c r="AW18" i="1" s="1"/>
  <c r="AX18" i="1" s="1"/>
  <c r="AU18" i="1"/>
  <c r="AO18" i="1"/>
  <c r="AP18" i="1" s="1"/>
  <c r="AQ18" i="1" s="1"/>
  <c r="AN18" i="1"/>
  <c r="AH18" i="1"/>
  <c r="AG18" i="1"/>
  <c r="AI18" i="1" s="1"/>
  <c r="AJ18" i="1" s="1"/>
  <c r="AA18" i="1"/>
  <c r="AB18" i="1" s="1"/>
  <c r="AC18" i="1" s="1"/>
  <c r="Z18" i="1"/>
  <c r="T18" i="1"/>
  <c r="S18" i="1"/>
  <c r="U18" i="1" s="1"/>
  <c r="V18" i="1" s="1"/>
  <c r="M18" i="1"/>
  <c r="L18" i="1"/>
  <c r="F18" i="1"/>
  <c r="G18" i="1" s="1"/>
  <c r="H18" i="1" s="1"/>
  <c r="E18" i="1"/>
  <c r="BA17" i="1"/>
  <c r="AV17" i="1"/>
  <c r="AU17" i="1"/>
  <c r="AO17" i="1"/>
  <c r="AN17" i="1"/>
  <c r="AP17" i="1" s="1"/>
  <c r="AQ17" i="1" s="1"/>
  <c r="AH17" i="1"/>
  <c r="AI17" i="1" s="1"/>
  <c r="AJ17" i="1" s="1"/>
  <c r="AG17" i="1"/>
  <c r="AA17" i="1"/>
  <c r="Z17" i="1"/>
  <c r="BB17" i="1" s="1"/>
  <c r="T17" i="1"/>
  <c r="U17" i="1" s="1"/>
  <c r="V17" i="1" s="1"/>
  <c r="S17" i="1"/>
  <c r="M17" i="1"/>
  <c r="N17" i="1" s="1"/>
  <c r="O17" i="1" s="1"/>
  <c r="L17" i="1"/>
  <c r="F17" i="1"/>
  <c r="E17" i="1"/>
  <c r="BC16" i="1"/>
  <c r="BB16" i="1"/>
  <c r="BD16" i="1" s="1"/>
  <c r="BE16" i="1" s="1"/>
  <c r="BA16" i="1"/>
  <c r="AW16" i="1"/>
  <c r="AX16" i="1" s="1"/>
  <c r="AQ16" i="1"/>
  <c r="AP16" i="1"/>
  <c r="AI16" i="1"/>
  <c r="AJ16" i="1" s="1"/>
  <c r="AB16" i="1"/>
  <c r="AC16" i="1" s="1"/>
  <c r="U16" i="1"/>
  <c r="V16" i="1" s="1"/>
  <c r="N16" i="1"/>
  <c r="O16" i="1" s="1"/>
  <c r="H16" i="1"/>
  <c r="G16" i="1"/>
  <c r="BC15" i="1"/>
  <c r="BB15" i="1"/>
  <c r="BD15" i="1" s="1"/>
  <c r="BE15" i="1" s="1"/>
  <c r="BA15" i="1"/>
  <c r="AW15" i="1"/>
  <c r="AP15" i="1"/>
  <c r="AI15" i="1"/>
  <c r="AB15" i="1"/>
  <c r="U15" i="1"/>
  <c r="V15" i="1" s="1"/>
  <c r="N15" i="1"/>
  <c r="G15" i="1"/>
  <c r="BC14" i="1"/>
  <c r="BB14" i="1"/>
  <c r="BA14" i="1"/>
  <c r="AX14" i="1"/>
  <c r="AW14" i="1"/>
  <c r="AP14" i="1"/>
  <c r="AQ14" i="1" s="1"/>
  <c r="AI14" i="1"/>
  <c r="AJ14" i="1" s="1"/>
  <c r="AB14" i="1"/>
  <c r="U14" i="1"/>
  <c r="V14" i="1" s="1"/>
  <c r="N14" i="1"/>
  <c r="G14" i="1"/>
  <c r="H14" i="1" s="1"/>
  <c r="BC13" i="1"/>
  <c r="BB13" i="1"/>
  <c r="BD13" i="1" s="1"/>
  <c r="BE13" i="1" s="1"/>
  <c r="BA13" i="1"/>
  <c r="AW13" i="1"/>
  <c r="AX13" i="1" s="1"/>
  <c r="AP13" i="1"/>
  <c r="AQ13" i="1" s="1"/>
  <c r="AI13" i="1"/>
  <c r="AJ13" i="1" s="1"/>
  <c r="AB13" i="1"/>
  <c r="AC13" i="1" s="1"/>
  <c r="U13" i="1"/>
  <c r="V13" i="1" s="1"/>
  <c r="O13" i="1"/>
  <c r="N13" i="1"/>
  <c r="G13" i="1"/>
  <c r="H13" i="1" s="1"/>
  <c r="BA12" i="1"/>
  <c r="AV12" i="1"/>
  <c r="AW12" i="1" s="1"/>
  <c r="AU12" i="1"/>
  <c r="AO12" i="1"/>
  <c r="AH12" i="1"/>
  <c r="AI12" i="1" s="1"/>
  <c r="AJ12" i="1" s="1"/>
  <c r="AG12" i="1"/>
  <c r="AA12" i="1"/>
  <c r="Z12" i="1"/>
  <c r="AB12" i="1" s="1"/>
  <c r="T12" i="1"/>
  <c r="M12" i="1"/>
  <c r="N12" i="1" s="1"/>
  <c r="L12" i="1"/>
  <c r="G12" i="1"/>
  <c r="H12" i="1" s="1"/>
  <c r="F12" i="1"/>
  <c r="E12" i="1"/>
  <c r="BC11" i="1"/>
  <c r="BB11" i="1"/>
  <c r="BA11" i="1"/>
  <c r="AW11" i="1"/>
  <c r="AP11" i="1"/>
  <c r="AI11" i="1"/>
  <c r="AJ11" i="1" s="1"/>
  <c r="AB11" i="1"/>
  <c r="U11" i="1"/>
  <c r="V11" i="1" s="1"/>
  <c r="N11" i="1"/>
  <c r="H11" i="1"/>
  <c r="G11" i="1"/>
  <c r="BC10" i="1"/>
  <c r="BA10" i="1"/>
  <c r="AW10" i="1"/>
  <c r="AX10" i="1" s="1"/>
  <c r="AN10" i="1"/>
  <c r="AN12" i="1" s="1"/>
  <c r="AI10" i="1"/>
  <c r="AJ10" i="1" s="1"/>
  <c r="AB10" i="1"/>
  <c r="AC10" i="1" s="1"/>
  <c r="S10" i="1"/>
  <c r="BB10" i="1" s="1"/>
  <c r="N10" i="1"/>
  <c r="O10" i="1" s="1"/>
  <c r="G10" i="1"/>
  <c r="H10" i="1" s="1"/>
  <c r="BC9" i="1"/>
  <c r="BB9" i="1"/>
  <c r="BD9" i="1" s="1"/>
  <c r="BE9" i="1" s="1"/>
  <c r="BA9" i="1"/>
  <c r="AW9" i="1"/>
  <c r="AX9" i="1" s="1"/>
  <c r="AQ9" i="1"/>
  <c r="AP9" i="1"/>
  <c r="AI9" i="1"/>
  <c r="AJ9" i="1" s="1"/>
  <c r="AB9" i="1"/>
  <c r="AC9" i="1" s="1"/>
  <c r="U9" i="1"/>
  <c r="V9" i="1" s="1"/>
  <c r="N9" i="1"/>
  <c r="O9" i="1" s="1"/>
  <c r="H9" i="1"/>
  <c r="G9" i="1"/>
  <c r="BA8" i="1"/>
  <c r="AV8" i="1"/>
  <c r="AW8" i="1" s="1"/>
  <c r="AX8" i="1" s="1"/>
  <c r="AU8" i="1"/>
  <c r="AP8" i="1"/>
  <c r="AQ8" i="1" s="1"/>
  <c r="AO8" i="1"/>
  <c r="AN8" i="1"/>
  <c r="AH8" i="1"/>
  <c r="AG8" i="1"/>
  <c r="AA8" i="1"/>
  <c r="AB8" i="1" s="1"/>
  <c r="AC8" i="1" s="1"/>
  <c r="Z8" i="1"/>
  <c r="T8" i="1"/>
  <c r="U8" i="1" s="1"/>
  <c r="V8" i="1" s="1"/>
  <c r="S8" i="1"/>
  <c r="M8" i="1"/>
  <c r="L8" i="1"/>
  <c r="BB8" i="1" s="1"/>
  <c r="F8" i="1"/>
  <c r="G8" i="1" s="1"/>
  <c r="H8" i="1" s="1"/>
  <c r="E8" i="1"/>
  <c r="BC8" i="1" l="1"/>
  <c r="U10" i="1"/>
  <c r="V10" i="1" s="1"/>
  <c r="AP10" i="1"/>
  <c r="AQ10" i="1" s="1"/>
  <c r="AP12" i="1"/>
  <c r="AQ12" i="1" s="1"/>
  <c r="AB17" i="1"/>
  <c r="AC17" i="1" s="1"/>
  <c r="AI22" i="1"/>
  <c r="AJ22" i="1" s="1"/>
  <c r="BC25" i="1"/>
  <c r="BD25" i="1" s="1"/>
  <c r="BE25" i="1" s="1"/>
  <c r="U32" i="1"/>
  <c r="AB33" i="1"/>
  <c r="AC33" i="1" s="1"/>
  <c r="BB26" i="1"/>
  <c r="BD11" i="1"/>
  <c r="BE11" i="1" s="1"/>
  <c r="BC18" i="1"/>
  <c r="BC27" i="1"/>
  <c r="BD27" i="1" s="1"/>
  <c r="BE27" i="1" s="1"/>
  <c r="S12" i="1"/>
  <c r="BB12" i="1" s="1"/>
  <c r="BC17" i="1"/>
  <c r="BD17" i="1" s="1"/>
  <c r="BE17" i="1" s="1"/>
  <c r="AW17" i="1"/>
  <c r="AX17" i="1" s="1"/>
  <c r="BB18" i="1"/>
  <c r="BD18" i="1" s="1"/>
  <c r="BE18" i="1" s="1"/>
  <c r="G22" i="1"/>
  <c r="H22" i="1" s="1"/>
  <c r="AI25" i="1"/>
  <c r="AJ25" i="1" s="1"/>
  <c r="G26" i="1"/>
  <c r="H26" i="1" s="1"/>
  <c r="BC33" i="1"/>
  <c r="BD33" i="1" s="1"/>
  <c r="BE33" i="1" s="1"/>
  <c r="AW33" i="1"/>
  <c r="BD10" i="1"/>
  <c r="BE10" i="1" s="1"/>
  <c r="AI8" i="1"/>
  <c r="AJ8" i="1" s="1"/>
  <c r="BC12" i="1"/>
  <c r="BD12" i="1" s="1"/>
  <c r="BE12" i="1" s="1"/>
  <c r="BD14" i="1"/>
  <c r="BE14" i="1" s="1"/>
  <c r="BB22" i="1"/>
  <c r="BD22" i="1" s="1"/>
  <c r="BE22" i="1" s="1"/>
  <c r="AI32" i="1"/>
  <c r="AJ32" i="1" s="1"/>
  <c r="G55" i="3"/>
  <c r="F141" i="3"/>
  <c r="G141" i="3" s="1"/>
  <c r="G134" i="3"/>
  <c r="G51" i="3"/>
  <c r="I120" i="3"/>
  <c r="H141" i="3"/>
  <c r="I141" i="3" s="1"/>
  <c r="P27" i="2"/>
  <c r="Q27" i="2" s="1"/>
  <c r="O33" i="2"/>
  <c r="V44" i="2"/>
  <c r="W35" i="2"/>
  <c r="X35" i="2" s="1"/>
  <c r="BF38" i="2"/>
  <c r="BG38" i="2" s="1"/>
  <c r="G23" i="2"/>
  <c r="BD20" i="2"/>
  <c r="AR23" i="2"/>
  <c r="AS23" i="2" s="1"/>
  <c r="AQ35" i="2"/>
  <c r="BF28" i="2"/>
  <c r="BG28" i="2" s="1"/>
  <c r="AK33" i="2"/>
  <c r="AL33" i="2" s="1"/>
  <c r="W8" i="2"/>
  <c r="X8" i="2" s="1"/>
  <c r="BE23" i="2"/>
  <c r="BD27" i="2"/>
  <c r="H35" i="2"/>
  <c r="BF11" i="2"/>
  <c r="BG11" i="2" s="1"/>
  <c r="BF12" i="2"/>
  <c r="BG12" i="2" s="1"/>
  <c r="W23" i="2"/>
  <c r="X23" i="2" s="1"/>
  <c r="W33" i="2"/>
  <c r="X33" i="2" s="1"/>
  <c r="BF43" i="2"/>
  <c r="BG43" i="2" s="1"/>
  <c r="AB35" i="2"/>
  <c r="AB44" i="2" s="1"/>
  <c r="AD44" i="2" s="1"/>
  <c r="AD23" i="2"/>
  <c r="AJ35" i="2"/>
  <c r="AK23" i="2"/>
  <c r="AL23" i="2" s="1"/>
  <c r="BE27" i="2"/>
  <c r="BD8" i="2"/>
  <c r="AX35" i="2"/>
  <c r="AY23" i="2"/>
  <c r="AW35" i="2"/>
  <c r="AW44" i="2" s="1"/>
  <c r="AW45" i="2" s="1"/>
  <c r="H45" i="2"/>
  <c r="BE33" i="2"/>
  <c r="AI45" i="2"/>
  <c r="BE8" i="2"/>
  <c r="BF8" i="2" s="1"/>
  <c r="BG8" i="2" s="1"/>
  <c r="I8" i="2"/>
  <c r="J8" i="2" s="1"/>
  <c r="I20" i="2"/>
  <c r="J20" i="2" s="1"/>
  <c r="AR20" i="2"/>
  <c r="AS20" i="2" s="1"/>
  <c r="P23" i="2"/>
  <c r="AD27" i="2"/>
  <c r="AY27" i="2"/>
  <c r="G33" i="2"/>
  <c r="P43" i="2"/>
  <c r="W20" i="2"/>
  <c r="X20" i="2" s="1"/>
  <c r="I27" i="2"/>
  <c r="J27" i="2" s="1"/>
  <c r="BE20" i="2"/>
  <c r="BF20" i="2" s="1"/>
  <c r="BG20" i="2" s="1"/>
  <c r="AR27" i="2"/>
  <c r="AS27" i="2" s="1"/>
  <c r="BD8" i="1"/>
  <c r="BE8" i="1" s="1"/>
  <c r="BD26" i="1"/>
  <c r="BE26" i="1" s="1"/>
  <c r="BD32" i="1"/>
  <c r="BE32" i="1" s="1"/>
  <c r="G17" i="1"/>
  <c r="H17" i="1" s="1"/>
  <c r="BB32" i="1"/>
  <c r="G33" i="1"/>
  <c r="N8" i="1"/>
  <c r="O8" i="1" s="1"/>
  <c r="U12" i="1"/>
  <c r="V12" i="1" s="1"/>
  <c r="N18" i="1"/>
  <c r="O18" i="1" s="1"/>
  <c r="N22" i="1"/>
  <c r="O22" i="1" s="1"/>
  <c r="U26" i="1"/>
  <c r="N25" i="1"/>
  <c r="N27" i="1"/>
  <c r="AY35" i="2" l="1"/>
  <c r="AZ35" i="2" s="1"/>
  <c r="AX44" i="2"/>
  <c r="BE35" i="2"/>
  <c r="I35" i="2"/>
  <c r="J35" i="2" s="1"/>
  <c r="AQ44" i="2"/>
  <c r="AR35" i="2"/>
  <c r="AS35" i="2" s="1"/>
  <c r="AJ44" i="2"/>
  <c r="AK35" i="2"/>
  <c r="AL35" i="2" s="1"/>
  <c r="G35" i="2"/>
  <c r="BD35" i="2" s="1"/>
  <c r="BD44" i="2" s="1"/>
  <c r="BD45" i="2" s="1"/>
  <c r="BD23" i="2"/>
  <c r="BF23" i="2" s="1"/>
  <c r="BG23" i="2" s="1"/>
  <c r="BF33" i="2"/>
  <c r="BG33" i="2" s="1"/>
  <c r="I45" i="2"/>
  <c r="O35" i="2"/>
  <c r="P33" i="2"/>
  <c r="Q33" i="2" s="1"/>
  <c r="V45" i="2"/>
  <c r="W45" i="2" s="1"/>
  <c r="W44" i="2"/>
  <c r="BF27" i="2"/>
  <c r="BG27" i="2" s="1"/>
  <c r="G45" i="2"/>
  <c r="BD33" i="2"/>
  <c r="AD35" i="2"/>
  <c r="AE35" i="2" s="1"/>
  <c r="I33" i="2"/>
  <c r="J33" i="2" s="1"/>
  <c r="I23" i="2"/>
  <c r="J23" i="2" s="1"/>
  <c r="AY44" i="2" l="1"/>
  <c r="AX45" i="2"/>
  <c r="AY45" i="2" s="1"/>
  <c r="AR44" i="2"/>
  <c r="AQ45" i="2"/>
  <c r="AR45" i="2" s="1"/>
  <c r="BE44" i="2"/>
  <c r="BF35" i="2"/>
  <c r="BG35" i="2" s="1"/>
  <c r="P35" i="2"/>
  <c r="Q35" i="2" s="1"/>
  <c r="O44" i="2"/>
  <c r="P44" i="2" s="1"/>
  <c r="AK44" i="2"/>
  <c r="AL44" i="2" s="1"/>
  <c r="AJ45" i="2"/>
  <c r="AK45" i="2" s="1"/>
  <c r="AL45" i="2" s="1"/>
  <c r="BE45" i="2" l="1"/>
  <c r="BF45" i="2" s="1"/>
  <c r="BF44" i="2"/>
  <c r="BG44" i="2" s="1"/>
</calcChain>
</file>

<file path=xl/comments1.xml><?xml version="1.0" encoding="utf-8"?>
<comments xmlns="http://schemas.openxmlformats.org/spreadsheetml/2006/main">
  <authors>
    <author>021282</author>
  </authors>
  <commentList>
    <comment ref="B56" authorId="0" shapeId="0">
      <text>
        <r>
          <rPr>
            <sz val="9"/>
            <color indexed="81"/>
            <rFont val="MS P ゴシック"/>
            <family val="3"/>
            <charset val="128"/>
          </rPr>
          <t>奥州市は１事業</t>
        </r>
      </text>
    </comment>
  </commentList>
</comments>
</file>

<file path=xl/sharedStrings.xml><?xml version="1.0" encoding="utf-8"?>
<sst xmlns="http://schemas.openxmlformats.org/spreadsheetml/2006/main" count="1070" uniqueCount="385">
  <si>
    <t>2　法適用企業の経営状況</t>
    <phoneticPr fontId="4"/>
  </si>
  <si>
    <t>(1)　収益的収支の状況</t>
    <rPh sb="4" eb="7">
      <t>シュウエキテキ</t>
    </rPh>
    <rPh sb="7" eb="9">
      <t>シュウシ</t>
    </rPh>
    <rPh sb="10" eb="12">
      <t>ジョウキョウ</t>
    </rPh>
    <phoneticPr fontId="4"/>
  </si>
  <si>
    <t>(単位：千円、％)</t>
    <rPh sb="1" eb="3">
      <t>タンイ</t>
    </rPh>
    <rPh sb="4" eb="6">
      <t>センエン</t>
    </rPh>
    <phoneticPr fontId="4"/>
  </si>
  <si>
    <t>下水（171～179）</t>
    <rPh sb="0" eb="2">
      <t>ゲスイ</t>
    </rPh>
    <phoneticPr fontId="4"/>
  </si>
  <si>
    <t>水道事業(簡水含む)</t>
    <rPh sb="0" eb="2">
      <t>スイドウ</t>
    </rPh>
    <rPh sb="2" eb="4">
      <t>ジギョウ</t>
    </rPh>
    <rPh sb="5" eb="6">
      <t>カン</t>
    </rPh>
    <rPh sb="6" eb="7">
      <t>スイ</t>
    </rPh>
    <rPh sb="7" eb="8">
      <t>フク</t>
    </rPh>
    <phoneticPr fontId="4"/>
  </si>
  <si>
    <t>工業用水道事業</t>
    <rPh sb="0" eb="2">
      <t>コウギョウ</t>
    </rPh>
    <rPh sb="2" eb="3">
      <t>ヨウ</t>
    </rPh>
    <rPh sb="3" eb="5">
      <t>スイドウ</t>
    </rPh>
    <rPh sb="5" eb="7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</si>
  <si>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</si>
  <si>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観光施設事業</t>
    <rPh sb="0" eb="2">
      <t>カンコウ</t>
    </rPh>
    <rPh sb="2" eb="4">
      <t>シセツ</t>
    </rPh>
    <rPh sb="4" eb="6">
      <t>ジギョウ</t>
    </rPh>
    <phoneticPr fontId="4"/>
  </si>
  <si>
    <t>下水道事業（公共・特環・特公・農集・漁集・小集・特生・個別）</t>
    <rPh sb="0" eb="3">
      <t>ゲスイドウ</t>
    </rPh>
    <rPh sb="3" eb="5">
      <t>ジギョウ</t>
    </rPh>
    <rPh sb="6" eb="8">
      <t>コウキョウ</t>
    </rPh>
    <rPh sb="9" eb="10">
      <t>トク</t>
    </rPh>
    <rPh sb="10" eb="11">
      <t>カン</t>
    </rPh>
    <rPh sb="12" eb="13">
      <t>トク</t>
    </rPh>
    <rPh sb="13" eb="14">
      <t>コウ</t>
    </rPh>
    <rPh sb="15" eb="16">
      <t>ノウ</t>
    </rPh>
    <rPh sb="16" eb="17">
      <t>シュウ</t>
    </rPh>
    <rPh sb="18" eb="19">
      <t>ギョ</t>
    </rPh>
    <rPh sb="19" eb="20">
      <t>シュウ</t>
    </rPh>
    <rPh sb="21" eb="22">
      <t>ショウ</t>
    </rPh>
    <rPh sb="22" eb="23">
      <t>シュウ</t>
    </rPh>
    <rPh sb="24" eb="25">
      <t>トク</t>
    </rPh>
    <rPh sb="25" eb="26">
      <t>セイ</t>
    </rPh>
    <rPh sb="27" eb="29">
      <t>コベツ</t>
    </rPh>
    <phoneticPr fontId="4"/>
  </si>
  <si>
    <t>介護サービス事業</t>
    <rPh sb="0" eb="2">
      <t>カイゴ</t>
    </rPh>
    <rPh sb="6" eb="8">
      <t>ジギョウ</t>
    </rPh>
    <phoneticPr fontId="4"/>
  </si>
  <si>
    <t>その他事業</t>
    <rPh sb="2" eb="3">
      <t>タ</t>
    </rPh>
    <rPh sb="3" eb="5">
      <t>ジギョウ</t>
    </rPh>
    <phoneticPr fontId="4"/>
  </si>
  <si>
    <t>合計</t>
    <rPh sb="0" eb="2">
      <t>ゴウケイ</t>
    </rPh>
    <phoneticPr fontId="4"/>
  </si>
  <si>
    <t>公共・特環</t>
    <rPh sb="0" eb="2">
      <t>コウキョウ</t>
    </rPh>
    <rPh sb="3" eb="5">
      <t>トッカン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</si>
  <si>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</si>
  <si>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</si>
  <si>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</si>
  <si>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</si>
  <si>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</si>
  <si>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特公・農集・</t>
    <rPh sb="0" eb="2">
      <t>トクコウ</t>
    </rPh>
    <rPh sb="3" eb="5">
      <t>ノウシュウ</t>
    </rPh>
    <phoneticPr fontId="4"/>
  </si>
  <si>
    <t>下水（180）</t>
    <rPh sb="0" eb="2">
      <t>ゲスイ</t>
    </rPh>
    <phoneticPr fontId="4"/>
  </si>
  <si>
    <t>A</t>
    <phoneticPr fontId="4"/>
  </si>
  <si>
    <t>B</t>
    <phoneticPr fontId="4"/>
  </si>
  <si>
    <t>B-A　　　　C</t>
    <phoneticPr fontId="4"/>
  </si>
  <si>
    <t>C/A×100</t>
    <phoneticPr fontId="4"/>
  </si>
  <si>
    <t>計算式</t>
    <rPh sb="0" eb="2">
      <t>ケイサン</t>
    </rPh>
    <rPh sb="2" eb="3">
      <t>シキ</t>
    </rPh>
    <phoneticPr fontId="4"/>
  </si>
  <si>
    <t>水道</t>
    <rPh sb="0" eb="2">
      <t>スイドウ</t>
    </rPh>
    <phoneticPr fontId="4"/>
  </si>
  <si>
    <t>工水</t>
    <rPh sb="0" eb="2">
      <t>コウスイ</t>
    </rPh>
    <phoneticPr fontId="4"/>
  </si>
  <si>
    <t>病院</t>
    <rPh sb="0" eb="2">
      <t>ビョウイン</t>
    </rPh>
    <phoneticPr fontId="4"/>
  </si>
  <si>
    <t>観光施設</t>
    <rPh sb="0" eb="4">
      <t>カンコウシセツ</t>
    </rPh>
    <phoneticPr fontId="4"/>
  </si>
  <si>
    <t>漁集</t>
    <rPh sb="0" eb="1">
      <t>ギョ</t>
    </rPh>
    <rPh sb="1" eb="2">
      <t>シュウ</t>
    </rPh>
    <phoneticPr fontId="4"/>
  </si>
  <si>
    <t>浄化槽</t>
    <rPh sb="0" eb="3">
      <t>ジョウカソウ</t>
    </rPh>
    <phoneticPr fontId="4"/>
  </si>
  <si>
    <t>介護</t>
    <rPh sb="0" eb="2">
      <t>カイゴ</t>
    </rPh>
    <phoneticPr fontId="4"/>
  </si>
  <si>
    <t>その他</t>
    <rPh sb="2" eb="3">
      <t>タ</t>
    </rPh>
    <phoneticPr fontId="4"/>
  </si>
  <si>
    <t>1　総収益</t>
    <rPh sb="2" eb="5">
      <t>ソウシュウエキ</t>
    </rPh>
    <phoneticPr fontId="4"/>
  </si>
  <si>
    <t>=SUM(N9,N13,N29)</t>
    <phoneticPr fontId="4"/>
  </si>
  <si>
    <t>20-01-01</t>
  </si>
  <si>
    <t xml:space="preserve"> (1) 営業収益</t>
    <rPh sb="5" eb="7">
      <t>エイギョウ</t>
    </rPh>
    <rPh sb="7" eb="9">
      <t>シュウエキ</t>
    </rPh>
    <phoneticPr fontId="4"/>
  </si>
  <si>
    <t>20-01-02</t>
  </si>
  <si>
    <t>　ア 料金収入</t>
    <rPh sb="3" eb="5">
      <t>リョウキン</t>
    </rPh>
    <rPh sb="5" eb="7">
      <t>シュウニュウ</t>
    </rPh>
    <phoneticPr fontId="4"/>
  </si>
  <si>
    <t>20-01-03</t>
  </si>
  <si>
    <t>20-01-03、04，05</t>
    <phoneticPr fontId="4"/>
  </si>
  <si>
    <t>20-01-03</t>
    <phoneticPr fontId="4"/>
  </si>
  <si>
    <t>　イ 他会計負担金</t>
    <rPh sb="3" eb="4">
      <t>タ</t>
    </rPh>
    <rPh sb="4" eb="6">
      <t>カイケイ</t>
    </rPh>
    <rPh sb="6" eb="9">
      <t>フタンキン</t>
    </rPh>
    <phoneticPr fontId="4"/>
  </si>
  <si>
    <t>20-01-13</t>
  </si>
  <si>
    <t>20-01-08</t>
    <phoneticPr fontId="4"/>
  </si>
  <si>
    <t>　ウ その他</t>
    <rPh sb="5" eb="6">
      <t>タ</t>
    </rPh>
    <phoneticPr fontId="4"/>
  </si>
  <si>
    <t>=N9-N10-N11</t>
    <phoneticPr fontId="4"/>
  </si>
  <si>
    <t xml:space="preserve"> (2) 営業外収益</t>
    <rPh sb="5" eb="8">
      <t>エイギョウガイ</t>
    </rPh>
    <rPh sb="8" eb="10">
      <t>シュウエキ</t>
    </rPh>
    <phoneticPr fontId="4"/>
  </si>
  <si>
    <t>20-01-15</t>
  </si>
  <si>
    <t>　ア 他会計補助金</t>
    <rPh sb="3" eb="4">
      <t>タ</t>
    </rPh>
    <rPh sb="4" eb="6">
      <t>カイケイ</t>
    </rPh>
    <rPh sb="6" eb="9">
      <t>ホジョキン</t>
    </rPh>
    <phoneticPr fontId="4"/>
  </si>
  <si>
    <t>20-01-20</t>
  </si>
  <si>
    <t>20-01-21</t>
  </si>
  <si>
    <t>　ウ 長期前受金戻入</t>
    <rPh sb="3" eb="5">
      <t>チョウキ</t>
    </rPh>
    <rPh sb="5" eb="7">
      <t>マエウケ</t>
    </rPh>
    <rPh sb="7" eb="8">
      <t>キン</t>
    </rPh>
    <rPh sb="8" eb="10">
      <t>モドシイレ</t>
    </rPh>
    <phoneticPr fontId="4"/>
  </si>
  <si>
    <t>20-01-22</t>
  </si>
  <si>
    <t>　エ その他</t>
    <rPh sb="5" eb="6">
      <t>タ</t>
    </rPh>
    <phoneticPr fontId="4"/>
  </si>
  <si>
    <t>=N13-N14-N15-N16</t>
    <phoneticPr fontId="4"/>
  </si>
  <si>
    <t>2　総費用</t>
    <rPh sb="2" eb="5">
      <t>ソウヒヨウ</t>
    </rPh>
    <phoneticPr fontId="4"/>
  </si>
  <si>
    <t>=SUM(N18,N22,N30)</t>
    <phoneticPr fontId="4"/>
  </si>
  <si>
    <t>20-01-25</t>
  </si>
  <si>
    <t xml:space="preserve"> (1) 営業費用</t>
    <rPh sb="5" eb="7">
      <t>エイギョウ</t>
    </rPh>
    <rPh sb="7" eb="9">
      <t>ヒヨウ</t>
    </rPh>
    <phoneticPr fontId="4"/>
  </si>
  <si>
    <t>20-01-26</t>
    <phoneticPr fontId="4"/>
  </si>
  <si>
    <t>20-01-26</t>
  </si>
  <si>
    <t>　ア 職員人件費</t>
    <rPh sb="3" eb="5">
      <t>ショクイン</t>
    </rPh>
    <rPh sb="5" eb="8">
      <t>ジンケンヒ</t>
    </rPh>
    <phoneticPr fontId="4"/>
  </si>
  <si>
    <t>21-01-06</t>
    <phoneticPr fontId="4"/>
  </si>
  <si>
    <t>　イ 減価償却費</t>
    <rPh sb="3" eb="5">
      <t>ゲンカ</t>
    </rPh>
    <rPh sb="5" eb="7">
      <t>ショウキャク</t>
    </rPh>
    <rPh sb="7" eb="8">
      <t>ヒ</t>
    </rPh>
    <phoneticPr fontId="4"/>
  </si>
  <si>
    <t>20-01-35</t>
  </si>
  <si>
    <t>20-01-29</t>
    <phoneticPr fontId="4"/>
  </si>
  <si>
    <t>20-01-34</t>
    <phoneticPr fontId="4"/>
  </si>
  <si>
    <t>20-01-36</t>
    <phoneticPr fontId="4"/>
  </si>
  <si>
    <t>=N18-N19-N20</t>
    <phoneticPr fontId="4"/>
  </si>
  <si>
    <t xml:space="preserve"> (2) 営業外費用</t>
    <rPh sb="5" eb="8">
      <t>エイギョウガイ</t>
    </rPh>
    <rPh sb="8" eb="10">
      <t>ヒヨウ</t>
    </rPh>
    <phoneticPr fontId="4"/>
  </si>
  <si>
    <t>20-01-40</t>
  </si>
  <si>
    <t>　ア 支払利息</t>
    <rPh sb="3" eb="5">
      <t>シハライ</t>
    </rPh>
    <rPh sb="5" eb="7">
      <t>リソク</t>
    </rPh>
    <phoneticPr fontId="4"/>
  </si>
  <si>
    <t>20-01-41</t>
  </si>
  <si>
    <t>　イ その他</t>
    <rPh sb="5" eb="6">
      <t>タ</t>
    </rPh>
    <phoneticPr fontId="4"/>
  </si>
  <si>
    <t>=N22-N23</t>
    <phoneticPr fontId="4"/>
  </si>
  <si>
    <t>3　当年度経常利益</t>
    <rPh sb="2" eb="3">
      <t>トウ</t>
    </rPh>
    <rPh sb="3" eb="5">
      <t>ネンド</t>
    </rPh>
    <rPh sb="5" eb="7">
      <t>ケイジョウ</t>
    </rPh>
    <rPh sb="7" eb="9">
      <t>リエキ</t>
    </rPh>
    <phoneticPr fontId="4"/>
  </si>
  <si>
    <t>=IF(N27-N28&gt;0,N27-N28,0)</t>
    <phoneticPr fontId="4"/>
  </si>
  <si>
    <t>　　　(経常損失)</t>
    <rPh sb="4" eb="6">
      <t>ケイジョウ</t>
    </rPh>
    <rPh sb="6" eb="8">
      <t>ソンシツ</t>
    </rPh>
    <phoneticPr fontId="4"/>
  </si>
  <si>
    <t>=IF(N28-N27&gt;0,N28-N27,0)</t>
    <phoneticPr fontId="4"/>
  </si>
  <si>
    <t>　　経常利益</t>
    <rPh sb="2" eb="4">
      <t>ケイジョウ</t>
    </rPh>
    <rPh sb="4" eb="6">
      <t>リエキ</t>
    </rPh>
    <phoneticPr fontId="4"/>
  </si>
  <si>
    <t>20-01-46</t>
  </si>
  <si>
    <t>　　経常損失</t>
    <rPh sb="2" eb="4">
      <t>ケイジョウ</t>
    </rPh>
    <rPh sb="4" eb="6">
      <t>ソンシツ</t>
    </rPh>
    <phoneticPr fontId="4"/>
  </si>
  <si>
    <t>20-01-47</t>
  </si>
  <si>
    <t>　　特別利益</t>
    <rPh sb="2" eb="4">
      <t>トクベツ</t>
    </rPh>
    <rPh sb="4" eb="6">
      <t>リエキ</t>
    </rPh>
    <phoneticPr fontId="4"/>
  </si>
  <si>
    <t>20-01-48</t>
  </si>
  <si>
    <t>　　特別損失</t>
    <rPh sb="2" eb="4">
      <t>トクベツ</t>
    </rPh>
    <rPh sb="4" eb="6">
      <t>ソンシツ</t>
    </rPh>
    <phoneticPr fontId="4"/>
  </si>
  <si>
    <t>20-01-52</t>
  </si>
  <si>
    <t>4　当年度純利益</t>
    <rPh sb="2" eb="3">
      <t>トウ</t>
    </rPh>
    <rPh sb="3" eb="5">
      <t>ネンド</t>
    </rPh>
    <rPh sb="5" eb="6">
      <t>ジュン</t>
    </rPh>
    <rPh sb="6" eb="8">
      <t>リエキ</t>
    </rPh>
    <phoneticPr fontId="4"/>
  </si>
  <si>
    <t>=IF(N33-N34&gt;0,N33-N34,0)</t>
    <phoneticPr fontId="4"/>
  </si>
  <si>
    <t>　　　(純損失)</t>
    <rPh sb="4" eb="5">
      <t>ジュン</t>
    </rPh>
    <rPh sb="5" eb="7">
      <t>ソンシツ</t>
    </rPh>
    <phoneticPr fontId="4"/>
  </si>
  <si>
    <t>=IF(N34-N33&gt;0,N34-N33,0)</t>
    <phoneticPr fontId="4"/>
  </si>
  <si>
    <t>　　純利益</t>
    <rPh sb="2" eb="5">
      <t>ジュンリエキ</t>
    </rPh>
    <phoneticPr fontId="4"/>
  </si>
  <si>
    <t>20-01-55</t>
  </si>
  <si>
    <t>　　純損失</t>
    <rPh sb="2" eb="3">
      <t>ジュン</t>
    </rPh>
    <rPh sb="3" eb="5">
      <t>ソンシツ</t>
    </rPh>
    <phoneticPr fontId="4"/>
  </si>
  <si>
    <t>20-01-56</t>
  </si>
  <si>
    <t>(2)　資本的収支の状況</t>
    <rPh sb="4" eb="6">
      <t>シホン</t>
    </rPh>
    <rPh sb="6" eb="7">
      <t>テキ</t>
    </rPh>
    <rPh sb="7" eb="9">
      <t>シュウシ</t>
    </rPh>
    <rPh sb="10" eb="12">
      <t>ジョウキョウ</t>
    </rPh>
    <phoneticPr fontId="4"/>
  </si>
  <si>
    <t>合　　　　　計</t>
    <rPh sb="0" eb="1">
      <t>ゴウ</t>
    </rPh>
    <rPh sb="6" eb="7">
      <t>ケイ</t>
    </rPh>
    <phoneticPr fontId="4"/>
  </si>
  <si>
    <t>A</t>
  </si>
  <si>
    <t>B</t>
  </si>
  <si>
    <t>B-A　　C</t>
    <phoneticPr fontId="4"/>
  </si>
  <si>
    <t>観光</t>
    <rPh sb="0" eb="2">
      <t>カンコウ</t>
    </rPh>
    <phoneticPr fontId="4"/>
  </si>
  <si>
    <t>資　本　的　収　入</t>
  </si>
  <si>
    <t>1　企業債</t>
  </si>
  <si>
    <t>23-01-01</t>
    <phoneticPr fontId="4"/>
  </si>
  <si>
    <t>　ア 建設改良のための企業債</t>
  </si>
  <si>
    <t>23-01-02</t>
    <phoneticPr fontId="4"/>
  </si>
  <si>
    <t>　イ その他</t>
  </si>
  <si>
    <t>23-01-03</t>
    <phoneticPr fontId="4"/>
  </si>
  <si>
    <t>2　他会計出資金</t>
  </si>
  <si>
    <t>23-01-04</t>
    <phoneticPr fontId="4"/>
  </si>
  <si>
    <t>3　他会計負担金</t>
  </si>
  <si>
    <t>23-01-05</t>
  </si>
  <si>
    <t>4　他会計借入金</t>
  </si>
  <si>
    <t>23-01-06</t>
  </si>
  <si>
    <t>5　他会計補助金</t>
  </si>
  <si>
    <t>23-01-07</t>
  </si>
  <si>
    <t>6　固定資産売却代金</t>
  </si>
  <si>
    <t>23-01-08</t>
  </si>
  <si>
    <t>7　国庫補助金</t>
  </si>
  <si>
    <t>23-01-09</t>
  </si>
  <si>
    <t>8　都道府県負担金</t>
  </si>
  <si>
    <t>23-01-10</t>
  </si>
  <si>
    <t>9　工事負担金</t>
  </si>
  <si>
    <t>23-01-11</t>
  </si>
  <si>
    <t>10　その他</t>
  </si>
  <si>
    <t>23-01-12</t>
  </si>
  <si>
    <t>11　計　1～10</t>
  </si>
  <si>
    <t>a</t>
  </si>
  <si>
    <t>23-01-13</t>
  </si>
  <si>
    <t>12　うち翌年度繰越財源充当額</t>
  </si>
  <si>
    <t>b</t>
  </si>
  <si>
    <t>23-01-14</t>
  </si>
  <si>
    <t>13　前年度許可債今年度収入分</t>
  </si>
  <si>
    <t>c</t>
  </si>
  <si>
    <t>23-01-15</t>
  </si>
  <si>
    <t>14　純計　a-(b+c)</t>
  </si>
  <si>
    <t>d</t>
  </si>
  <si>
    <t>23-01-16</t>
  </si>
  <si>
    <t>資　本　的　支　出</t>
  </si>
  <si>
    <t>1　建設改良費</t>
  </si>
  <si>
    <t>23-01-17</t>
  </si>
  <si>
    <t>　ア うち職員給与費</t>
  </si>
  <si>
    <t>23-01-18</t>
  </si>
  <si>
    <t>　イ うち建設利息</t>
  </si>
  <si>
    <t>23-01-19</t>
  </si>
  <si>
    <t>2　企業債償還金</t>
  </si>
  <si>
    <t>23-01-32</t>
    <phoneticPr fontId="4"/>
  </si>
  <si>
    <t>23-01-36</t>
    <phoneticPr fontId="4"/>
  </si>
  <si>
    <t>23-01-37</t>
    <phoneticPr fontId="4"/>
  </si>
  <si>
    <t>3　他会計長期借入返還金</t>
  </si>
  <si>
    <t>23-01-38</t>
    <phoneticPr fontId="4"/>
  </si>
  <si>
    <t>4　他会計支出金</t>
  </si>
  <si>
    <t>23-01-39</t>
  </si>
  <si>
    <t>5　その他</t>
  </si>
  <si>
    <t>23-01-40</t>
  </si>
  <si>
    <t>6　計　1～5</t>
  </si>
  <si>
    <t>e</t>
  </si>
  <si>
    <t>23-01-41</t>
  </si>
  <si>
    <t>d-e　　差　額</t>
  </si>
  <si>
    <t>23-01-42</t>
  </si>
  <si>
    <t>　　　 不足額</t>
  </si>
  <si>
    <t>f</t>
  </si>
  <si>
    <t>23-01-43</t>
  </si>
  <si>
    <t>補填財源</t>
  </si>
  <si>
    <t>1　過年度損益勘定留保資金</t>
  </si>
  <si>
    <t>23-01-44</t>
  </si>
  <si>
    <t>2　当年度損益勘定留保資金</t>
  </si>
  <si>
    <t>23-01-45</t>
  </si>
  <si>
    <t>3　繰越利益剰余金処分額</t>
  </si>
  <si>
    <t>23-01-46</t>
  </si>
  <si>
    <t>4　当年度利益剰余金処分額</t>
  </si>
  <si>
    <t>23-01-47</t>
  </si>
  <si>
    <t>5　積立金取崩額</t>
  </si>
  <si>
    <t>23-01-48</t>
  </si>
  <si>
    <t>6　繰越工事資金</t>
  </si>
  <si>
    <t>23-01-49</t>
  </si>
  <si>
    <t>7　その他</t>
  </si>
  <si>
    <t>23-01-50</t>
  </si>
  <si>
    <t>8　計　1～7</t>
  </si>
  <si>
    <t>g</t>
  </si>
  <si>
    <t>23-01-52</t>
    <phoneticPr fontId="4"/>
  </si>
  <si>
    <t>補填財源不足額　f-g</t>
  </si>
  <si>
    <t>h</t>
  </si>
  <si>
    <t>23-01-53</t>
  </si>
  <si>
    <t>補填財源不足率　h/e*100</t>
  </si>
  <si>
    <t>当年度許可済未借入又は未発行額</t>
  </si>
  <si>
    <t>23-01-54</t>
    <phoneticPr fontId="4"/>
  </si>
  <si>
    <t>(3)　附表　当年度純利益、純損失、累積欠損金、不良債務一覧表(事業別、団体別)</t>
  </si>
  <si>
    <t>　ア　上水道事業(法適用簡易水道を含む)</t>
  </si>
  <si>
    <t>　　　　        項目団体名</t>
    <rPh sb="12" eb="14">
      <t>コウモク</t>
    </rPh>
    <rPh sb="14" eb="16">
      <t>ダンタイ</t>
    </rPh>
    <rPh sb="16" eb="17">
      <t>メイ</t>
    </rPh>
    <phoneticPr fontId="4"/>
  </si>
  <si>
    <t>経　　営　　規　　模</t>
  </si>
  <si>
    <t>当　　年　　度</t>
  </si>
  <si>
    <t>累　積　欠　損　金</t>
  </si>
  <si>
    <t>不　　良　　債　　務</t>
  </si>
  <si>
    <t>計　画　給　水</t>
  </si>
  <si>
    <t>配　水　能　力</t>
  </si>
  <si>
    <t>純　　利　　益</t>
  </si>
  <si>
    <t>純　　損　　失</t>
  </si>
  <si>
    <t>金　　　額</t>
  </si>
  <si>
    <t>比　　　率</t>
  </si>
  <si>
    <t>営業収益</t>
  </si>
  <si>
    <t>受託工事収益</t>
  </si>
  <si>
    <t>計画給水人口</t>
    <rPh sb="0" eb="2">
      <t>ケイカク</t>
    </rPh>
    <rPh sb="2" eb="6">
      <t>キュウスイジンコウ</t>
    </rPh>
    <phoneticPr fontId="4"/>
  </si>
  <si>
    <t>配水能力</t>
    <rPh sb="0" eb="2">
      <t>ハイスイ</t>
    </rPh>
    <rPh sb="2" eb="4">
      <t>ノウリョク</t>
    </rPh>
    <phoneticPr fontId="4"/>
  </si>
  <si>
    <t>純利益</t>
    <rPh sb="0" eb="3">
      <t>ジュンリエキ</t>
    </rPh>
    <phoneticPr fontId="4"/>
  </si>
  <si>
    <t>純損失</t>
    <rPh sb="0" eb="3">
      <t>ジュンソンシツ</t>
    </rPh>
    <phoneticPr fontId="4"/>
  </si>
  <si>
    <t>累積欠損金</t>
    <rPh sb="0" eb="2">
      <t>ルイセキ</t>
    </rPh>
    <rPh sb="2" eb="4">
      <t>ケッソン</t>
    </rPh>
    <rPh sb="4" eb="5">
      <t>キン</t>
    </rPh>
    <phoneticPr fontId="4"/>
  </si>
  <si>
    <t>不良債務</t>
    <rPh sb="0" eb="4">
      <t>フリョウサイム</t>
    </rPh>
    <phoneticPr fontId="4"/>
  </si>
  <si>
    <t>　　人　　　口　(人)</t>
  </si>
  <si>
    <t>(ｍ3/日)</t>
  </si>
  <si>
    <t>(千円)</t>
  </si>
  <si>
    <t>(％)</t>
  </si>
  <si>
    <t>20-01-02</t>
    <phoneticPr fontId="4"/>
  </si>
  <si>
    <t>20-01-11</t>
    <phoneticPr fontId="4"/>
  </si>
  <si>
    <t>01-01-07</t>
    <phoneticPr fontId="4"/>
  </si>
  <si>
    <t>01-01-21</t>
    <phoneticPr fontId="4"/>
  </si>
  <si>
    <t>20-01-55</t>
    <phoneticPr fontId="4"/>
  </si>
  <si>
    <t>20-01-56</t>
    <phoneticPr fontId="4"/>
  </si>
  <si>
    <t>22-01-64</t>
    <phoneticPr fontId="4"/>
  </si>
  <si>
    <t>22-01-70</t>
    <phoneticPr fontId="4"/>
  </si>
  <si>
    <t>盛岡市</t>
  </si>
  <si>
    <t>宮古市</t>
  </si>
  <si>
    <t>大船渡市</t>
  </si>
  <si>
    <t>大船渡市（簡易水道）</t>
    <rPh sb="5" eb="9">
      <t>カンイスイドウ</t>
    </rPh>
    <phoneticPr fontId="4"/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</si>
  <si>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</si>
  <si>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</si>
  <si>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</si>
  <si>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</si>
  <si>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</si>
  <si>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</si>
  <si>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</si>
  <si>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</si>
  <si>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0" eb="3">
      <t>タキザワシ</t>
    </rPh>
    <phoneticPr fontId="4"/>
  </si>
  <si>
    <t>雫石町</t>
  </si>
  <si>
    <t>葛巻町</t>
    <rPh sb="0" eb="3">
      <t>クズマキマチ</t>
    </rPh>
    <phoneticPr fontId="4"/>
  </si>
  <si>
    <t>岩手町</t>
    <rPh sb="0" eb="2">
      <t>イワテ</t>
    </rPh>
    <rPh sb="2" eb="3">
      <t>マチ</t>
    </rPh>
    <phoneticPr fontId="4"/>
  </si>
  <si>
    <t>矢巾町</t>
  </si>
  <si>
    <t>西和賀町</t>
    <rPh sb="0" eb="3">
      <t>ニシワガ</t>
    </rPh>
    <phoneticPr fontId="4"/>
  </si>
  <si>
    <t>金ケ崎町</t>
  </si>
  <si>
    <t>平泉町</t>
  </si>
  <si>
    <t>住田町</t>
    <rPh sb="0" eb="3">
      <t>スミタチョウ</t>
    </rPh>
    <phoneticPr fontId="4"/>
  </si>
  <si>
    <t>大槌町</t>
  </si>
  <si>
    <t>山田町</t>
    <phoneticPr fontId="4"/>
  </si>
  <si>
    <t>岩泉町</t>
    <rPh sb="0" eb="3">
      <t>イワイズミチョウ</t>
    </rPh>
    <phoneticPr fontId="4"/>
  </si>
  <si>
    <t>軽米町</t>
  </si>
  <si>
    <t>九戸村</t>
  </si>
  <si>
    <t>洋野町</t>
  </si>
  <si>
    <t>一戸町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</si>
  <si>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</si>
  <si>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合計</t>
  </si>
  <si>
    <t>事業数</t>
    <rPh sb="0" eb="3">
      <t>ジギョウスウ</t>
    </rPh>
    <phoneticPr fontId="4"/>
  </si>
  <si>
    <t>用水供給事業</t>
  </si>
  <si>
    <t>奥州金ケ崎行政事務組合</t>
    <rPh sb="5" eb="7">
      <t>ギョウセイ</t>
    </rPh>
    <rPh sb="7" eb="9">
      <t>ジム</t>
    </rPh>
    <rPh sb="9" eb="11">
      <t>クミアイ</t>
    </rPh>
    <phoneticPr fontId="4"/>
  </si>
  <si>
    <t>　イ　病院事業</t>
  </si>
  <si>
    <t>累　　積　　欠　　損　　金</t>
  </si>
  <si>
    <t>病　　床　　数</t>
  </si>
  <si>
    <t>医　　師　　数</t>
  </si>
  <si>
    <t>医業収益</t>
  </si>
  <si>
    <t>病床数</t>
    <rPh sb="0" eb="3">
      <t>ビョウショウスウ</t>
    </rPh>
    <phoneticPr fontId="4"/>
  </si>
  <si>
    <t>医師数</t>
    <rPh sb="0" eb="3">
      <t>イシスウ</t>
    </rPh>
    <phoneticPr fontId="4"/>
  </si>
  <si>
    <t>(床)</t>
  </si>
  <si>
    <t>(人)</t>
  </si>
  <si>
    <t>09-01-12</t>
    <phoneticPr fontId="4"/>
  </si>
  <si>
    <t>31-01-21</t>
    <phoneticPr fontId="4"/>
  </si>
  <si>
    <t>一関市</t>
    <rPh sb="0" eb="3">
      <t>イチノセキシ</t>
    </rPh>
    <phoneticPr fontId="4"/>
  </si>
  <si>
    <t>奥州市（総合水沢病院）</t>
  </si>
  <si>
    <t>奥州市（まごころ病院）</t>
  </si>
  <si>
    <t>葛巻町</t>
  </si>
  <si>
    <t>西和賀町</t>
  </si>
  <si>
    <t>　ウ　その他事業</t>
  </si>
  <si>
    <t>経営規模</t>
    <rPh sb="0" eb="4">
      <t>ケイエイキボ</t>
    </rPh>
    <phoneticPr fontId="4"/>
  </si>
  <si>
    <t>　(工業用水道事業)</t>
  </si>
  <si>
    <t>02-01-39</t>
    <phoneticPr fontId="4"/>
  </si>
  <si>
    <t>配水能力 2,100(㎥/日)</t>
    <phoneticPr fontId="4"/>
  </si>
  <si>
    <t>団体数</t>
  </si>
  <si>
    <t>宿泊定員数</t>
    <rPh sb="0" eb="5">
      <t>シュクハクテイインスウ</t>
    </rPh>
    <phoneticPr fontId="4"/>
  </si>
  <si>
    <t>　(観光施設事業)</t>
  </si>
  <si>
    <t>16-01-14</t>
    <phoneticPr fontId="4"/>
  </si>
  <si>
    <t>宿泊定員数 245名</t>
    <phoneticPr fontId="4"/>
  </si>
  <si>
    <t>公下等</t>
    <rPh sb="0" eb="2">
      <t>コウゲ</t>
    </rPh>
    <rPh sb="2" eb="3">
      <t>トウ</t>
    </rPh>
    <phoneticPr fontId="4"/>
  </si>
  <si>
    <t>現在処理能力（晴天時）</t>
    <rPh sb="0" eb="6">
      <t>ゲンザイショリノウリョク</t>
    </rPh>
    <rPh sb="7" eb="9">
      <t>セイテン</t>
    </rPh>
    <rPh sb="9" eb="10">
      <t>ジ</t>
    </rPh>
    <phoneticPr fontId="4"/>
  </si>
  <si>
    <t>　(下水道事業)</t>
  </si>
  <si>
    <t>10-01-44</t>
    <phoneticPr fontId="4"/>
  </si>
  <si>
    <t>盛岡市（公共）</t>
  </si>
  <si>
    <t>宮古市（公共）</t>
  </si>
  <si>
    <t>現在処理能力（晴天時）14,000(㎥/日)</t>
    <rPh sb="7" eb="10">
      <t>セイテンジ</t>
    </rPh>
    <phoneticPr fontId="4"/>
  </si>
  <si>
    <t>大船渡市（公共）</t>
    <rPh sb="0" eb="3">
      <t>オオフナト</t>
    </rPh>
    <rPh sb="3" eb="4">
      <t>シ</t>
    </rPh>
    <rPh sb="5" eb="7">
      <t>コウキョウ</t>
    </rPh>
    <phoneticPr fontId="4"/>
  </si>
  <si>
    <t>現在処理能力（晴天時）6,400(㎥/日)</t>
    <rPh sb="7" eb="10">
      <t>セイテンジ</t>
    </rPh>
    <phoneticPr fontId="4"/>
  </si>
  <si>
    <t>花巻市（公共）</t>
    <rPh sb="0" eb="3">
      <t>ハナマキシ</t>
    </rPh>
    <rPh sb="4" eb="6">
      <t>コウキョウ</t>
    </rPh>
    <phoneticPr fontId="4"/>
  </si>
  <si>
    <t>現在処理能力（晴天時）1,880(㎥/日)</t>
    <phoneticPr fontId="4"/>
  </si>
  <si>
    <t>北上市（公共）</t>
  </si>
  <si>
    <t>久慈市（公共）</t>
    <rPh sb="0" eb="2">
      <t>クジ</t>
    </rPh>
    <rPh sb="2" eb="3">
      <t>シ</t>
    </rPh>
    <rPh sb="4" eb="6">
      <t>コウキョウ</t>
    </rPh>
    <phoneticPr fontId="4"/>
  </si>
  <si>
    <t>現在処理能力（晴天時）5,400(㎥/日)</t>
    <phoneticPr fontId="4"/>
  </si>
  <si>
    <t>遠野市（公共）</t>
    <rPh sb="0" eb="2">
      <t>トオノ</t>
    </rPh>
    <rPh sb="2" eb="3">
      <t>シ</t>
    </rPh>
    <rPh sb="4" eb="6">
      <t>コウキョウ</t>
    </rPh>
    <phoneticPr fontId="4"/>
  </si>
  <si>
    <t>現在処理能力（晴天時）4,200(㎥/日)</t>
    <phoneticPr fontId="4"/>
  </si>
  <si>
    <t>一関市（公共）</t>
    <rPh sb="0" eb="1">
      <t>イチ</t>
    </rPh>
    <rPh sb="1" eb="2">
      <t>セキ</t>
    </rPh>
    <rPh sb="2" eb="3">
      <t>シ</t>
    </rPh>
    <rPh sb="4" eb="6">
      <t>コウキョウ</t>
    </rPh>
    <phoneticPr fontId="4"/>
  </si>
  <si>
    <t>現在処理能力（晴天時）3,200(㎥/日)</t>
    <phoneticPr fontId="4"/>
  </si>
  <si>
    <t>釜石市（公共）</t>
    <rPh sb="0" eb="3">
      <t>カマイシシ</t>
    </rPh>
    <rPh sb="4" eb="6">
      <t>コウキョウ</t>
    </rPh>
    <phoneticPr fontId="4"/>
  </si>
  <si>
    <t>現在処理能力（晴天時）17,301(㎥/日)</t>
    <phoneticPr fontId="4"/>
  </si>
  <si>
    <t>八幡平市（公共）</t>
    <rPh sb="0" eb="3">
      <t>ハチマンタイ</t>
    </rPh>
    <rPh sb="3" eb="4">
      <t>シ</t>
    </rPh>
    <phoneticPr fontId="4"/>
  </si>
  <si>
    <t>現在処理能力（晴天時）5,200(㎥/日)</t>
    <phoneticPr fontId="4"/>
  </si>
  <si>
    <t>奥州町（公共）</t>
    <rPh sb="0" eb="2">
      <t>オウシュウ</t>
    </rPh>
    <rPh sb="2" eb="3">
      <t>チョウ</t>
    </rPh>
    <phoneticPr fontId="4"/>
  </si>
  <si>
    <t>現在処理能力（晴天時）3,000(㎥/日)</t>
    <phoneticPr fontId="4"/>
  </si>
  <si>
    <t>滝沢市（公共）</t>
    <rPh sb="0" eb="3">
      <t>タキザワシ</t>
    </rPh>
    <phoneticPr fontId="4"/>
  </si>
  <si>
    <t>雫石町（公共）</t>
    <rPh sb="0" eb="3">
      <t>シズクイシチョウ</t>
    </rPh>
    <phoneticPr fontId="4"/>
  </si>
  <si>
    <t>岩手町（公共）</t>
    <rPh sb="0" eb="2">
      <t>イワテ</t>
    </rPh>
    <rPh sb="2" eb="3">
      <t>マチ</t>
    </rPh>
    <phoneticPr fontId="4"/>
  </si>
  <si>
    <t>紫波町（公共）</t>
    <rPh sb="0" eb="2">
      <t>シワ</t>
    </rPh>
    <rPh sb="2" eb="3">
      <t>マチ</t>
    </rPh>
    <phoneticPr fontId="4"/>
  </si>
  <si>
    <t>現在処理能力（晴天時）7,000(㎥/日)</t>
    <phoneticPr fontId="4"/>
  </si>
  <si>
    <t>矢巾町（公共）</t>
    <rPh sb="0" eb="3">
      <t>ヤハバチョウ</t>
    </rPh>
    <phoneticPr fontId="4"/>
  </si>
  <si>
    <t>金ケ崎町（公共）</t>
    <rPh sb="0" eb="1">
      <t>キン</t>
    </rPh>
    <rPh sb="2" eb="3">
      <t>ザキ</t>
    </rPh>
    <rPh sb="3" eb="4">
      <t>マチ</t>
    </rPh>
    <phoneticPr fontId="4"/>
  </si>
  <si>
    <t>平泉町（公共）</t>
    <rPh sb="0" eb="2">
      <t>ヒライズミ</t>
    </rPh>
    <rPh sb="2" eb="3">
      <t>マチ</t>
    </rPh>
    <phoneticPr fontId="4"/>
  </si>
  <si>
    <t>大槌町（公共）</t>
    <rPh sb="0" eb="2">
      <t>オオツチ</t>
    </rPh>
    <rPh sb="2" eb="3">
      <t>マチ</t>
    </rPh>
    <phoneticPr fontId="4"/>
  </si>
  <si>
    <t>現在処理能力（晴天時）3,500(㎥/日)</t>
    <phoneticPr fontId="4"/>
  </si>
  <si>
    <t>北上市（特公）</t>
  </si>
  <si>
    <t>現在処理能力（晴天時）27,000(㎥/日)</t>
    <phoneticPr fontId="4"/>
  </si>
  <si>
    <t>宮古市（特環）</t>
  </si>
  <si>
    <t>現在処理能力（晴天時）1,130(㎥/日)</t>
    <phoneticPr fontId="4"/>
  </si>
  <si>
    <t>花巻市（特環）</t>
    <rPh sb="0" eb="3">
      <t>ハナマキシ</t>
    </rPh>
    <rPh sb="4" eb="5">
      <t>トク</t>
    </rPh>
    <rPh sb="5" eb="6">
      <t>カン</t>
    </rPh>
    <phoneticPr fontId="4"/>
  </si>
  <si>
    <t>現在処理能力（晴天時）2,450(㎥/日)</t>
    <phoneticPr fontId="4"/>
  </si>
  <si>
    <t>遠野市（特環）</t>
    <rPh sb="0" eb="2">
      <t>トオノ</t>
    </rPh>
    <rPh sb="2" eb="3">
      <t>シ</t>
    </rPh>
    <rPh sb="4" eb="5">
      <t>トク</t>
    </rPh>
    <rPh sb="5" eb="6">
      <t>カン</t>
    </rPh>
    <phoneticPr fontId="4"/>
  </si>
  <si>
    <t>現在処理能力（晴天時）900(㎥/日)</t>
    <phoneticPr fontId="4"/>
  </si>
  <si>
    <t>一関市（特環）</t>
    <rPh sb="0" eb="2">
      <t>イチノセキ</t>
    </rPh>
    <rPh sb="2" eb="3">
      <t>シ</t>
    </rPh>
    <rPh sb="4" eb="5">
      <t>トク</t>
    </rPh>
    <rPh sb="5" eb="6">
      <t>カン</t>
    </rPh>
    <phoneticPr fontId="4"/>
  </si>
  <si>
    <t>現在処理能力（晴天時）4,540(㎥/日)</t>
    <phoneticPr fontId="4"/>
  </si>
  <si>
    <t>八幡平市（特環）</t>
    <rPh sb="0" eb="3">
      <t>ハチマンタイ</t>
    </rPh>
    <rPh sb="3" eb="4">
      <t>シ</t>
    </rPh>
    <rPh sb="5" eb="6">
      <t>トク</t>
    </rPh>
    <rPh sb="6" eb="7">
      <t>カン</t>
    </rPh>
    <phoneticPr fontId="4"/>
  </si>
  <si>
    <t>奥州市（特環）</t>
    <rPh sb="0" eb="2">
      <t>オウシュウ</t>
    </rPh>
    <rPh sb="2" eb="3">
      <t>シ</t>
    </rPh>
    <rPh sb="4" eb="5">
      <t>トク</t>
    </rPh>
    <rPh sb="5" eb="6">
      <t>カン</t>
    </rPh>
    <phoneticPr fontId="4"/>
  </si>
  <si>
    <t>住田町（特環）</t>
    <rPh sb="0" eb="3">
      <t>スミタチョウ</t>
    </rPh>
    <rPh sb="4" eb="5">
      <t>トク</t>
    </rPh>
    <rPh sb="5" eb="6">
      <t>カン</t>
    </rPh>
    <phoneticPr fontId="4"/>
  </si>
  <si>
    <t>晴天時現在処理能力1,090(㎥/日)</t>
    <phoneticPr fontId="4"/>
  </si>
  <si>
    <t>花巻市（農集）</t>
    <rPh sb="0" eb="3">
      <t>ハナマキシ</t>
    </rPh>
    <rPh sb="4" eb="6">
      <t>ノウシュウ</t>
    </rPh>
    <phoneticPr fontId="4"/>
  </si>
  <si>
    <t>晴天時現在処理能力4,286(㎥/日)</t>
    <phoneticPr fontId="4"/>
  </si>
  <si>
    <t>北上市（農集）</t>
    <rPh sb="0" eb="2">
      <t>キタカミ</t>
    </rPh>
    <rPh sb="2" eb="3">
      <t>シ</t>
    </rPh>
    <rPh sb="4" eb="6">
      <t>ノウシュウ</t>
    </rPh>
    <phoneticPr fontId="4"/>
  </si>
  <si>
    <t>晴天時現在処理能力4,776(㎥/日)</t>
    <phoneticPr fontId="4"/>
  </si>
  <si>
    <t>遠野市（農集）</t>
    <rPh sb="0" eb="2">
      <t>トオノ</t>
    </rPh>
    <rPh sb="2" eb="3">
      <t>シ</t>
    </rPh>
    <rPh sb="4" eb="6">
      <t>ノウシュウ</t>
    </rPh>
    <phoneticPr fontId="4"/>
  </si>
  <si>
    <t>晴天時現在処理能力339(㎥/日)</t>
    <phoneticPr fontId="4"/>
  </si>
  <si>
    <t>一関市（農集）</t>
    <rPh sb="0" eb="2">
      <t>イチノセキ</t>
    </rPh>
    <rPh sb="2" eb="3">
      <t>シ</t>
    </rPh>
    <rPh sb="4" eb="6">
      <t>ノウシュウ</t>
    </rPh>
    <phoneticPr fontId="4"/>
  </si>
  <si>
    <t>晴天時現在処理能力1,959(㎥/日)</t>
    <phoneticPr fontId="4"/>
  </si>
  <si>
    <t>釜石市（農集）</t>
    <rPh sb="0" eb="3">
      <t>カマイシシ</t>
    </rPh>
    <rPh sb="4" eb="6">
      <t>ノウシュウ</t>
    </rPh>
    <phoneticPr fontId="4"/>
  </si>
  <si>
    <t>晴天時現在処理能力230(㎥/日)</t>
    <phoneticPr fontId="4"/>
  </si>
  <si>
    <t>八幡平市（農集）</t>
    <rPh sb="0" eb="3">
      <t>ハチマンタイ</t>
    </rPh>
    <rPh sb="3" eb="4">
      <t>シ</t>
    </rPh>
    <rPh sb="5" eb="7">
      <t>ノウシュウ</t>
    </rPh>
    <phoneticPr fontId="4"/>
  </si>
  <si>
    <t>晴天時現在処理能力3,989(㎥/日)</t>
    <phoneticPr fontId="4"/>
  </si>
  <si>
    <t>奥州市（農集）</t>
    <rPh sb="0" eb="2">
      <t>オウシュウ</t>
    </rPh>
    <rPh sb="2" eb="3">
      <t>シ</t>
    </rPh>
    <rPh sb="4" eb="6">
      <t>ノウシュウ</t>
    </rPh>
    <phoneticPr fontId="4"/>
  </si>
  <si>
    <t>晴天時現在処理能力9,672(㎥/日)</t>
    <phoneticPr fontId="4"/>
  </si>
  <si>
    <t>雫石町（農集）</t>
    <rPh sb="0" eb="2">
      <t>シズクイシ</t>
    </rPh>
    <rPh sb="2" eb="3">
      <t>マチ</t>
    </rPh>
    <rPh sb="4" eb="5">
      <t>ノウ</t>
    </rPh>
    <rPh sb="5" eb="6">
      <t>シュウ</t>
    </rPh>
    <phoneticPr fontId="4"/>
  </si>
  <si>
    <t>晴天時現在処理能力994(㎥/日)</t>
    <phoneticPr fontId="4"/>
  </si>
  <si>
    <t>紫波町（農集）</t>
    <rPh sb="0" eb="2">
      <t>シワ</t>
    </rPh>
    <rPh sb="2" eb="3">
      <t>マチ</t>
    </rPh>
    <rPh sb="4" eb="5">
      <t>ノウ</t>
    </rPh>
    <rPh sb="5" eb="6">
      <t>シュウ</t>
    </rPh>
    <phoneticPr fontId="4"/>
  </si>
  <si>
    <t>晴天時現在処理能力2,716(㎥/日)</t>
    <phoneticPr fontId="4"/>
  </si>
  <si>
    <t>矢巾町（農集）</t>
    <rPh sb="0" eb="3">
      <t>ヤハバチョウ</t>
    </rPh>
    <rPh sb="4" eb="5">
      <t>ノウ</t>
    </rPh>
    <rPh sb="5" eb="6">
      <t>シュウ</t>
    </rPh>
    <phoneticPr fontId="4"/>
  </si>
  <si>
    <t>晴天時現在処理能力2,051(㎥/日)</t>
    <phoneticPr fontId="4"/>
  </si>
  <si>
    <t>金ケ崎町（農集）</t>
    <rPh sb="0" eb="1">
      <t>キン</t>
    </rPh>
    <rPh sb="2" eb="3">
      <t>ザキ</t>
    </rPh>
    <rPh sb="3" eb="4">
      <t>マチ</t>
    </rPh>
    <rPh sb="5" eb="7">
      <t>ノウシュウ</t>
    </rPh>
    <phoneticPr fontId="4"/>
  </si>
  <si>
    <t>晴天時現在処理能力2,182(㎥/日)</t>
    <phoneticPr fontId="4"/>
  </si>
  <si>
    <t>平泉町（農集）</t>
    <rPh sb="0" eb="2">
      <t>ヒライズミ</t>
    </rPh>
    <rPh sb="2" eb="3">
      <t>マチ</t>
    </rPh>
    <rPh sb="4" eb="6">
      <t>ノウシュウ</t>
    </rPh>
    <phoneticPr fontId="4"/>
  </si>
  <si>
    <t>晴天時現在処理能力465(㎥/日)</t>
    <phoneticPr fontId="4"/>
  </si>
  <si>
    <t>大船渡市（漁集）</t>
    <rPh sb="0" eb="3">
      <t>オオフナト</t>
    </rPh>
    <rPh sb="3" eb="4">
      <t>シ</t>
    </rPh>
    <rPh sb="5" eb="6">
      <t>ギョ</t>
    </rPh>
    <rPh sb="6" eb="7">
      <t>シュウ</t>
    </rPh>
    <phoneticPr fontId="4"/>
  </si>
  <si>
    <t>晴天時現在処理能力418(㎥/日)</t>
    <phoneticPr fontId="4"/>
  </si>
  <si>
    <t>久慈市（漁集）</t>
    <rPh sb="0" eb="3">
      <t>クジシ</t>
    </rPh>
    <rPh sb="4" eb="5">
      <t>ギョ</t>
    </rPh>
    <rPh sb="5" eb="6">
      <t>シュウ</t>
    </rPh>
    <phoneticPr fontId="4"/>
  </si>
  <si>
    <t>晴天時現在処理能力1,487(㎥/日)</t>
    <phoneticPr fontId="4"/>
  </si>
  <si>
    <t>釜石市（漁集）</t>
    <rPh sb="0" eb="3">
      <t>カマイシシ</t>
    </rPh>
    <rPh sb="4" eb="5">
      <t>ギョ</t>
    </rPh>
    <rPh sb="5" eb="6">
      <t>シュウ</t>
    </rPh>
    <phoneticPr fontId="4"/>
  </si>
  <si>
    <t>晴天時現在処理能力260(㎥/日)</t>
    <phoneticPr fontId="4"/>
  </si>
  <si>
    <t>大槌町（漁集）</t>
    <rPh sb="0" eb="3">
      <t>オオツチチョウ</t>
    </rPh>
    <rPh sb="4" eb="5">
      <t>ギョ</t>
    </rPh>
    <rPh sb="5" eb="6">
      <t>シュウ</t>
    </rPh>
    <phoneticPr fontId="4"/>
  </si>
  <si>
    <t>晴天時現在処理能力790(㎥/日)</t>
    <phoneticPr fontId="4"/>
  </si>
  <si>
    <t>紫波町（小集）</t>
    <rPh sb="0" eb="2">
      <t>シワ</t>
    </rPh>
    <rPh sb="2" eb="3">
      <t>マチ</t>
    </rPh>
    <rPh sb="4" eb="5">
      <t>ショウ</t>
    </rPh>
    <rPh sb="5" eb="6">
      <t>シュウ</t>
    </rPh>
    <phoneticPr fontId="4"/>
  </si>
  <si>
    <t>晴天時現在処理能力34(㎥/日)</t>
    <phoneticPr fontId="4"/>
  </si>
  <si>
    <t>花巻市（特生）</t>
    <rPh sb="0" eb="3">
      <t>ハナマキシ</t>
    </rPh>
    <rPh sb="4" eb="5">
      <t>トク</t>
    </rPh>
    <rPh sb="5" eb="6">
      <t>セイ</t>
    </rPh>
    <phoneticPr fontId="4"/>
  </si>
  <si>
    <t>現在処理能力1,933(㎥/日)</t>
    <phoneticPr fontId="4"/>
  </si>
  <si>
    <t>八幡平市（特生）</t>
    <rPh sb="0" eb="4">
      <t>ハチマンタイシ</t>
    </rPh>
    <rPh sb="5" eb="6">
      <t>トク</t>
    </rPh>
    <rPh sb="6" eb="7">
      <t>セイ</t>
    </rPh>
    <phoneticPr fontId="4"/>
  </si>
  <si>
    <t>現在処理能力295(㎥/日)</t>
    <phoneticPr fontId="4"/>
  </si>
  <si>
    <t>紫波町（特生）</t>
    <rPh sb="0" eb="2">
      <t>シワ</t>
    </rPh>
    <rPh sb="2" eb="3">
      <t>マチ</t>
    </rPh>
    <rPh sb="4" eb="5">
      <t>トク</t>
    </rPh>
    <rPh sb="5" eb="6">
      <t>セイ</t>
    </rPh>
    <phoneticPr fontId="4"/>
  </si>
  <si>
    <t>現在処理能力1,055(㎥/日)</t>
    <phoneticPr fontId="4"/>
  </si>
  <si>
    <t>金ケ崎町（特生）</t>
    <rPh sb="0" eb="1">
      <t>キン</t>
    </rPh>
    <rPh sb="2" eb="3">
      <t>ザキ</t>
    </rPh>
    <rPh sb="3" eb="4">
      <t>マチ</t>
    </rPh>
    <rPh sb="4" eb="5">
      <t>ムラサキチョウ</t>
    </rPh>
    <rPh sb="5" eb="6">
      <t>トク</t>
    </rPh>
    <rPh sb="6" eb="7">
      <t>ナマ</t>
    </rPh>
    <phoneticPr fontId="4"/>
  </si>
  <si>
    <t>現在処理能力249(㎥/日)</t>
    <phoneticPr fontId="4"/>
  </si>
  <si>
    <t>介護サービス収益</t>
    <rPh sb="0" eb="2">
      <t>カイゴ</t>
    </rPh>
    <phoneticPr fontId="4"/>
  </si>
  <si>
    <t>定員</t>
    <rPh sb="0" eb="2">
      <t>テイイン</t>
    </rPh>
    <phoneticPr fontId="4"/>
  </si>
  <si>
    <t>　(介護サービス事業)</t>
  </si>
  <si>
    <t>51-01-7～11</t>
    <phoneticPr fontId="4"/>
  </si>
  <si>
    <t>指定介護老人福祉施設 定員87名他</t>
    <phoneticPr fontId="4"/>
  </si>
  <si>
    <t>洋野町</t>
    <rPh sb="0" eb="3">
      <t>ヒロノチョウ</t>
    </rPh>
    <phoneticPr fontId="4"/>
  </si>
  <si>
    <t>介護老人保健施設 定員40名</t>
    <rPh sb="0" eb="2">
      <t>カイゴ</t>
    </rPh>
    <rPh sb="2" eb="4">
      <t>ロウジン</t>
    </rPh>
    <rPh sb="4" eb="6">
      <t>ホケン</t>
    </rPh>
    <rPh sb="6" eb="8">
      <t>シセツ</t>
    </rPh>
    <rPh sb="9" eb="11">
      <t>テイイン</t>
    </rPh>
    <rPh sb="13" eb="14">
      <t>メイ</t>
    </rPh>
    <phoneticPr fontId="4"/>
  </si>
  <si>
    <t>　(その他の事業)</t>
    <rPh sb="4" eb="5">
      <t>タ</t>
    </rPh>
    <phoneticPr fontId="4"/>
  </si>
  <si>
    <t>認知症対応型共同生活介護他</t>
  </si>
  <si>
    <t>　(その他事業　計)</t>
  </si>
  <si>
    <t>　　総　　　　　計</t>
  </si>
  <si>
    <t>　　団　　体　　数</t>
  </si>
  <si>
    <t>　エ　全事業</t>
  </si>
  <si>
    <t>経　　営　　規　　模</t>
    <rPh sb="0" eb="1">
      <t>キョウ</t>
    </rPh>
    <rPh sb="3" eb="4">
      <t>エイ</t>
    </rPh>
    <rPh sb="6" eb="7">
      <t>キ</t>
    </rPh>
    <rPh sb="9" eb="10">
      <t>ノット</t>
    </rPh>
    <phoneticPr fontId="4"/>
  </si>
  <si>
    <t>　　合　　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</si>
</sst>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 &quot;#,##0"/>
    <numFmt numFmtId="177" formatCode="#,##0.0;&quot;△ &quot;#,##0.0"/>
    <numFmt numFmtId="178" formatCode="#,##0_ "/>
    <numFmt numFmtId="179" formatCode="#,##0_);[Red]\(#,##0\)"/>
    <numFmt numFmtId="180" formatCode="#,##0.0_ "/>
    <numFmt numFmtId="181" formatCode="#,##0.00_ "/>
    <numFmt numFmtId="182" formatCode="0;&quot;△ &quot;0"/>
    <numFmt numFmtId="183" formatCode="#,##0.0;[Red]#,##0.0"/>
    <numFmt numFmtId="184" formatCode="#,##0.0_);[Red]\(#,##0.0\)"/>
    <numFmt numFmtId="185" formatCode="#,##0\ ;[Red]#,##0\ "/>
    <numFmt numFmtId="186" formatCode="#,##0;[Red]#,##0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 shrinkToFit="1"/>
    </xf>
    <xf numFmtId="176" fontId="7" fillId="2" borderId="14" xfId="1" applyNumberFormat="1" applyFont="1" applyFill="1" applyBorder="1" applyAlignment="1">
      <alignment vertical="center" shrinkToFit="1"/>
    </xf>
    <xf numFmtId="49" fontId="5" fillId="0" borderId="0" xfId="0" applyNumberFormat="1" applyFont="1" applyFill="1" applyAlignment="1"/>
    <xf numFmtId="0" fontId="7" fillId="0" borderId="17" xfId="0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49" fontId="5" fillId="0" borderId="0" xfId="0" applyNumberFormat="1" applyFont="1" applyFill="1" applyAlignment="1">
      <alignment shrinkToFit="1"/>
    </xf>
    <xf numFmtId="176" fontId="7" fillId="2" borderId="18" xfId="1" applyNumberFormat="1" applyFont="1" applyFill="1" applyBorder="1" applyAlignment="1">
      <alignment vertical="center" shrinkToFit="1"/>
    </xf>
    <xf numFmtId="49" fontId="5" fillId="3" borderId="0" xfId="0" applyNumberFormat="1" applyFont="1" applyFill="1" applyAlignment="1"/>
    <xf numFmtId="0" fontId="7" fillId="0" borderId="20" xfId="0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/>
    </xf>
    <xf numFmtId="176" fontId="7" fillId="2" borderId="24" xfId="1" applyNumberFormat="1" applyFont="1" applyFill="1" applyBorder="1" applyAlignment="1">
      <alignment vertical="center" shrinkToFit="1"/>
    </xf>
    <xf numFmtId="176" fontId="7" fillId="2" borderId="25" xfId="1" applyNumberFormat="1" applyFont="1" applyFill="1" applyBorder="1" applyAlignment="1">
      <alignment vertical="center" shrinkToFit="1"/>
    </xf>
    <xf numFmtId="176" fontId="7" fillId="2" borderId="9" xfId="1" applyNumberFormat="1" applyFont="1" applyFill="1" applyBorder="1" applyAlignment="1">
      <alignment vertical="center" shrinkToFit="1"/>
    </xf>
    <xf numFmtId="49" fontId="5" fillId="3" borderId="0" xfId="1" applyNumberFormat="1" applyFont="1" applyFill="1" applyBorder="1" applyAlignment="1">
      <alignment vertical="center"/>
    </xf>
    <xf numFmtId="0" fontId="5" fillId="3" borderId="0" xfId="0" applyFont="1" applyFill="1" applyAlignment="1"/>
    <xf numFmtId="176" fontId="7" fillId="0" borderId="24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 shrinkToFit="1"/>
    </xf>
    <xf numFmtId="176" fontId="5" fillId="3" borderId="32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2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right" vertical="center"/>
    </xf>
    <xf numFmtId="49" fontId="7" fillId="0" borderId="0" xfId="0" applyNumberFormat="1" applyFont="1" applyFill="1" applyAlignment="1"/>
    <xf numFmtId="0" fontId="8" fillId="0" borderId="46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178" fontId="8" fillId="2" borderId="29" xfId="0" applyNumberFormat="1" applyFont="1" applyFill="1" applyBorder="1" applyAlignment="1">
      <alignment vertical="center"/>
    </xf>
    <xf numFmtId="178" fontId="8" fillId="2" borderId="48" xfId="0" applyNumberFormat="1" applyFont="1" applyFill="1" applyBorder="1" applyAlignment="1">
      <alignment vertical="center"/>
    </xf>
    <xf numFmtId="176" fontId="8" fillId="2" borderId="29" xfId="0" applyNumberFormat="1" applyFont="1" applyFill="1" applyBorder="1" applyAlignment="1">
      <alignment vertical="center" shrinkToFit="1"/>
    </xf>
    <xf numFmtId="177" fontId="8" fillId="2" borderId="30" xfId="0" applyNumberFormat="1" applyFont="1" applyFill="1" applyBorder="1" applyAlignment="1">
      <alignment vertical="center"/>
    </xf>
    <xf numFmtId="179" fontId="8" fillId="2" borderId="29" xfId="0" applyNumberFormat="1" applyFont="1" applyFill="1" applyBorder="1" applyAlignment="1">
      <alignment vertical="center"/>
    </xf>
    <xf numFmtId="179" fontId="8" fillId="2" borderId="48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vertical="center"/>
    </xf>
    <xf numFmtId="176" fontId="8" fillId="2" borderId="29" xfId="0" applyNumberFormat="1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178" fontId="8" fillId="0" borderId="1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 shrinkToFit="1"/>
    </xf>
    <xf numFmtId="177" fontId="8" fillId="2" borderId="53" xfId="0" applyNumberFormat="1" applyFont="1" applyFill="1" applyBorder="1" applyAlignment="1">
      <alignment vertical="center"/>
    </xf>
    <xf numFmtId="179" fontId="8" fillId="0" borderId="18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179" fontId="8" fillId="0" borderId="54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9" fontId="8" fillId="2" borderId="18" xfId="0" applyNumberFormat="1" applyFont="1" applyFill="1" applyBorder="1" applyAlignment="1">
      <alignment vertical="center"/>
    </xf>
    <xf numFmtId="179" fontId="8" fillId="2" borderId="54" xfId="0" applyNumberFormat="1" applyFont="1" applyFill="1" applyBorder="1" applyAlignment="1">
      <alignment vertical="center"/>
    </xf>
    <xf numFmtId="178" fontId="8" fillId="2" borderId="18" xfId="0" applyNumberFormat="1" applyFont="1" applyFill="1" applyBorder="1" applyAlignment="1">
      <alignment vertical="center"/>
    </xf>
    <xf numFmtId="178" fontId="8" fillId="2" borderId="19" xfId="0" applyNumberFormat="1" applyFont="1" applyFill="1" applyBorder="1" applyAlignment="1">
      <alignment vertical="center"/>
    </xf>
    <xf numFmtId="178" fontId="8" fillId="2" borderId="54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/>
    </xf>
    <xf numFmtId="177" fontId="8" fillId="2" borderId="53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178" fontId="8" fillId="2" borderId="24" xfId="0" applyNumberFormat="1" applyFont="1" applyFill="1" applyBorder="1" applyAlignment="1">
      <alignment vertical="center"/>
    </xf>
    <xf numFmtId="178" fontId="8" fillId="2" borderId="25" xfId="0" applyNumberFormat="1" applyFont="1" applyFill="1" applyBorder="1" applyAlignment="1">
      <alignment vertical="center"/>
    </xf>
    <xf numFmtId="176" fontId="8" fillId="2" borderId="24" xfId="0" applyNumberFormat="1" applyFont="1" applyFill="1" applyBorder="1" applyAlignment="1">
      <alignment vertical="center" shrinkToFit="1"/>
    </xf>
    <xf numFmtId="177" fontId="8" fillId="2" borderId="57" xfId="0" applyNumberFormat="1" applyFont="1" applyFill="1" applyBorder="1" applyAlignment="1">
      <alignment vertical="center"/>
    </xf>
    <xf numFmtId="178" fontId="8" fillId="2" borderId="28" xfId="0" applyNumberFormat="1" applyFont="1" applyFill="1" applyBorder="1" applyAlignment="1">
      <alignment vertical="center"/>
    </xf>
    <xf numFmtId="176" fontId="8" fillId="2" borderId="24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8" fontId="8" fillId="0" borderId="14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 shrinkToFit="1"/>
    </xf>
    <xf numFmtId="177" fontId="8" fillId="2" borderId="15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46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 applyProtection="1">
      <protection locked="0"/>
    </xf>
    <xf numFmtId="176" fontId="8" fillId="0" borderId="14" xfId="0" applyNumberFormat="1" applyFont="1" applyFill="1" applyBorder="1" applyAlignment="1" applyProtection="1">
      <protection locked="0"/>
    </xf>
    <xf numFmtId="179" fontId="8" fillId="0" borderId="16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vertical="center"/>
    </xf>
    <xf numFmtId="179" fontId="8" fillId="2" borderId="13" xfId="0" applyNumberFormat="1" applyFont="1" applyFill="1" applyBorder="1" applyAlignment="1">
      <alignment vertical="center"/>
    </xf>
    <xf numFmtId="179" fontId="8" fillId="2" borderId="16" xfId="0" applyNumberFormat="1" applyFont="1" applyFill="1" applyBorder="1" applyAlignment="1">
      <alignment vertical="center"/>
    </xf>
    <xf numFmtId="178" fontId="8" fillId="2" borderId="13" xfId="0" applyNumberFormat="1" applyFont="1" applyFill="1" applyBorder="1" applyAlignment="1">
      <alignment vertical="center"/>
    </xf>
    <xf numFmtId="0" fontId="8" fillId="0" borderId="39" xfId="0" applyFont="1" applyFill="1" applyBorder="1" applyAlignment="1">
      <alignment vertical="center"/>
    </xf>
    <xf numFmtId="178" fontId="8" fillId="2" borderId="6" xfId="0" applyNumberFormat="1" applyFont="1" applyFill="1" applyBorder="1" applyAlignment="1">
      <alignment vertical="center"/>
    </xf>
    <xf numFmtId="178" fontId="8" fillId="2" borderId="21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 shrinkToFit="1"/>
    </xf>
    <xf numFmtId="178" fontId="8" fillId="2" borderId="22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 textRotation="255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8" fontId="8" fillId="0" borderId="29" xfId="0" applyNumberFormat="1" applyFont="1" applyFill="1" applyBorder="1" applyAlignment="1">
      <alignment vertical="center"/>
    </xf>
    <xf numFmtId="178" fontId="8" fillId="0" borderId="48" xfId="0" applyNumberFormat="1" applyFont="1" applyFill="1" applyBorder="1" applyAlignment="1">
      <alignment vertical="center"/>
    </xf>
    <xf numFmtId="178" fontId="8" fillId="0" borderId="29" xfId="0" applyNumberFormat="1" applyFont="1" applyFill="1" applyBorder="1" applyAlignment="1">
      <alignment vertical="center" shrinkToFit="1"/>
    </xf>
    <xf numFmtId="177" fontId="8" fillId="2" borderId="58" xfId="0" applyNumberFormat="1" applyFont="1" applyFill="1" applyBorder="1" applyAlignment="1">
      <alignment vertical="center"/>
    </xf>
    <xf numFmtId="179" fontId="8" fillId="0" borderId="29" xfId="0" applyNumberFormat="1" applyFont="1" applyFill="1" applyBorder="1" applyAlignment="1">
      <alignment vertical="center"/>
    </xf>
    <xf numFmtId="179" fontId="8" fillId="0" borderId="48" xfId="0" applyNumberFormat="1" applyFont="1" applyFill="1" applyBorder="1" applyAlignment="1">
      <alignment vertical="center"/>
    </xf>
    <xf numFmtId="179" fontId="8" fillId="0" borderId="49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 textRotation="255"/>
    </xf>
    <xf numFmtId="0" fontId="8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177" fontId="8" fillId="2" borderId="10" xfId="0" applyNumberFormat="1" applyFont="1" applyFill="1" applyBorder="1" applyAlignment="1">
      <alignment vertical="center"/>
    </xf>
    <xf numFmtId="179" fontId="8" fillId="2" borderId="24" xfId="0" applyNumberFormat="1" applyFont="1" applyFill="1" applyBorder="1" applyAlignment="1">
      <alignment vertical="center"/>
    </xf>
    <xf numFmtId="179" fontId="8" fillId="2" borderId="25" xfId="0" applyNumberFormat="1" applyFont="1" applyFill="1" applyBorder="1" applyAlignment="1">
      <alignment vertical="center"/>
    </xf>
    <xf numFmtId="179" fontId="8" fillId="2" borderId="28" xfId="0" applyNumberFormat="1" applyFont="1" applyFill="1" applyBorder="1" applyAlignment="1">
      <alignment vertical="center"/>
    </xf>
    <xf numFmtId="177" fontId="8" fillId="2" borderId="7" xfId="0" applyNumberFormat="1" applyFont="1" applyFill="1" applyBorder="1" applyAlignment="1">
      <alignment vertical="center"/>
    </xf>
    <xf numFmtId="179" fontId="8" fillId="2" borderId="6" xfId="0" applyNumberFormat="1" applyFont="1" applyFill="1" applyBorder="1" applyAlignment="1">
      <alignment vertical="center"/>
    </xf>
    <xf numFmtId="179" fontId="8" fillId="2" borderId="21" xfId="0" applyNumberFormat="1" applyFont="1" applyFill="1" applyBorder="1" applyAlignment="1">
      <alignment vertical="center"/>
    </xf>
    <xf numFmtId="179" fontId="8" fillId="2" borderId="22" xfId="0" applyNumberFormat="1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8" fillId="0" borderId="60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179" fontId="8" fillId="2" borderId="62" xfId="1" applyNumberFormat="1" applyFont="1" applyFill="1" applyBorder="1" applyAlignment="1">
      <alignment vertical="center"/>
    </xf>
    <xf numFmtId="179" fontId="8" fillId="2" borderId="63" xfId="1" applyNumberFormat="1" applyFont="1" applyFill="1" applyBorder="1" applyAlignment="1">
      <alignment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176" fontId="8" fillId="2" borderId="60" xfId="0" applyNumberFormat="1" applyFont="1" applyFill="1" applyBorder="1" applyAlignment="1">
      <alignment vertical="center" shrinkToFit="1"/>
    </xf>
    <xf numFmtId="0" fontId="8" fillId="2" borderId="64" xfId="0" applyFont="1" applyFill="1" applyBorder="1" applyAlignment="1">
      <alignment vertical="center"/>
    </xf>
    <xf numFmtId="0" fontId="8" fillId="2" borderId="63" xfId="0" applyFont="1" applyFill="1" applyBorder="1" applyAlignment="1">
      <alignment horizontal="center" vertical="center"/>
    </xf>
    <xf numFmtId="176" fontId="8" fillId="2" borderId="62" xfId="0" applyNumberFormat="1" applyFont="1" applyFill="1" applyBorder="1" applyAlignment="1">
      <alignment vertical="center"/>
    </xf>
    <xf numFmtId="176" fontId="8" fillId="2" borderId="62" xfId="0" applyNumberFormat="1" applyFont="1" applyFill="1" applyBorder="1" applyAlignment="1">
      <alignment vertical="center" shrinkToFit="1"/>
    </xf>
    <xf numFmtId="178" fontId="8" fillId="2" borderId="62" xfId="0" applyNumberFormat="1" applyFont="1" applyFill="1" applyBorder="1" applyAlignment="1">
      <alignment vertical="center"/>
    </xf>
    <xf numFmtId="178" fontId="8" fillId="2" borderId="63" xfId="0" applyNumberFormat="1" applyFont="1" applyFill="1" applyBorder="1" applyAlignment="1">
      <alignment vertical="center"/>
    </xf>
    <xf numFmtId="178" fontId="8" fillId="2" borderId="65" xfId="0" applyNumberFormat="1" applyFont="1" applyFill="1" applyBorder="1" applyAlignment="1">
      <alignment vertical="center"/>
    </xf>
    <xf numFmtId="180" fontId="8" fillId="2" borderId="62" xfId="0" applyNumberFormat="1" applyFont="1" applyFill="1" applyBorder="1" applyAlignment="1">
      <alignment vertical="center"/>
    </xf>
    <xf numFmtId="180" fontId="8" fillId="2" borderId="63" xfId="0" applyNumberFormat="1" applyFont="1" applyFill="1" applyBorder="1" applyAlignment="1">
      <alignment vertical="center"/>
    </xf>
    <xf numFmtId="177" fontId="8" fillId="2" borderId="62" xfId="0" applyNumberFormat="1" applyFont="1" applyFill="1" applyBorder="1" applyAlignment="1">
      <alignment vertical="center" shrinkToFit="1"/>
    </xf>
    <xf numFmtId="177" fontId="8" fillId="2" borderId="64" xfId="0" applyNumberFormat="1" applyFont="1" applyFill="1" applyBorder="1" applyAlignment="1">
      <alignment horizontal="center" vertical="center"/>
    </xf>
    <xf numFmtId="181" fontId="8" fillId="2" borderId="62" xfId="0" applyNumberFormat="1" applyFont="1" applyFill="1" applyBorder="1" applyAlignment="1">
      <alignment vertical="center"/>
    </xf>
    <xf numFmtId="181" fontId="8" fillId="2" borderId="63" xfId="0" applyNumberFormat="1" applyFont="1" applyFill="1" applyBorder="1" applyAlignment="1">
      <alignment vertical="center"/>
    </xf>
    <xf numFmtId="180" fontId="8" fillId="2" borderId="65" xfId="0" applyNumberFormat="1" applyFont="1" applyFill="1" applyBorder="1" applyAlignment="1">
      <alignment vertical="center"/>
    </xf>
    <xf numFmtId="182" fontId="8" fillId="2" borderId="62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43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9" fontId="8" fillId="0" borderId="9" xfId="0" applyNumberFormat="1" applyFont="1" applyFill="1" applyBorder="1" applyAlignment="1">
      <alignment vertical="center"/>
    </xf>
    <xf numFmtId="179" fontId="8" fillId="0" borderId="43" xfId="0" applyNumberFormat="1" applyFont="1" applyFill="1" applyBorder="1" applyAlignment="1">
      <alignment vertical="center"/>
    </xf>
    <xf numFmtId="179" fontId="8" fillId="0" borderId="44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41" xfId="0" applyFont="1" applyFill="1" applyBorder="1" applyAlignment="1"/>
    <xf numFmtId="38" fontId="8" fillId="0" borderId="0" xfId="1" applyFont="1" applyFill="1" applyAlignment="1"/>
    <xf numFmtId="0" fontId="11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40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right" vertical="center"/>
    </xf>
    <xf numFmtId="0" fontId="8" fillId="0" borderId="42" xfId="0" applyFont="1" applyFill="1" applyBorder="1" applyAlignment="1">
      <alignment horizontal="right" vertical="center"/>
    </xf>
    <xf numFmtId="49" fontId="8" fillId="0" borderId="0" xfId="1" applyNumberFormat="1" applyFont="1" applyFill="1" applyAlignment="1"/>
    <xf numFmtId="49" fontId="8" fillId="0" borderId="0" xfId="0" applyNumberFormat="1" applyFont="1" applyFill="1" applyAlignment="1"/>
    <xf numFmtId="38" fontId="8" fillId="0" borderId="36" xfId="1" applyFont="1" applyFill="1" applyBorder="1" applyAlignment="1">
      <alignment horizontal="center"/>
    </xf>
    <xf numFmtId="179" fontId="12" fillId="0" borderId="2" xfId="0" applyNumberFormat="1" applyFont="1" applyBorder="1" applyAlignment="1">
      <alignment vertical="center"/>
    </xf>
    <xf numFmtId="179" fontId="12" fillId="0" borderId="30" xfId="0" applyNumberFormat="1" applyFont="1" applyBorder="1" applyAlignment="1">
      <alignment vertical="center"/>
    </xf>
    <xf numFmtId="179" fontId="12" fillId="0" borderId="71" xfId="0" applyNumberFormat="1" applyFont="1" applyFill="1" applyBorder="1" applyAlignment="1"/>
    <xf numFmtId="176" fontId="8" fillId="0" borderId="5" xfId="1" applyNumberFormat="1" applyFont="1" applyFill="1" applyBorder="1" applyAlignment="1"/>
    <xf numFmtId="176" fontId="8" fillId="0" borderId="36" xfId="1" applyNumberFormat="1" applyFont="1" applyFill="1" applyBorder="1" applyAlignment="1"/>
    <xf numFmtId="183" fontId="8" fillId="2" borderId="15" xfId="1" applyNumberFormat="1" applyFont="1" applyFill="1" applyBorder="1" applyAlignment="1"/>
    <xf numFmtId="178" fontId="8" fillId="2" borderId="30" xfId="0" applyNumberFormat="1" applyFont="1" applyFill="1" applyBorder="1" applyAlignment="1">
      <alignment vertical="center"/>
    </xf>
    <xf numFmtId="184" fontId="13" fillId="0" borderId="0" xfId="0" applyNumberFormat="1" applyFont="1" applyFill="1" applyAlignment="1" applyProtection="1">
      <alignment shrinkToFit="1"/>
    </xf>
    <xf numFmtId="179" fontId="12" fillId="0" borderId="0" xfId="0" applyNumberFormat="1" applyFont="1" applyFill="1" applyAlignment="1" applyProtection="1">
      <alignment shrinkToFit="1"/>
    </xf>
    <xf numFmtId="38" fontId="8" fillId="2" borderId="0" xfId="1" applyFont="1" applyFill="1" applyAlignment="1"/>
    <xf numFmtId="38" fontId="8" fillId="0" borderId="72" xfId="1" applyFont="1" applyFill="1" applyBorder="1" applyAlignment="1">
      <alignment horizontal="center"/>
    </xf>
    <xf numFmtId="179" fontId="12" fillId="0" borderId="72" xfId="0" applyNumberFormat="1" applyFont="1" applyBorder="1" applyAlignment="1">
      <alignment vertical="center"/>
    </xf>
    <xf numFmtId="179" fontId="12" fillId="0" borderId="53" xfId="0" applyNumberFormat="1" applyFont="1" applyBorder="1" applyAlignment="1">
      <alignment vertical="center"/>
    </xf>
    <xf numFmtId="179" fontId="12" fillId="0" borderId="17" xfId="0" applyNumberFormat="1" applyFont="1" applyFill="1" applyBorder="1" applyAlignment="1"/>
    <xf numFmtId="176" fontId="8" fillId="0" borderId="17" xfId="1" applyNumberFormat="1" applyFont="1" applyFill="1" applyBorder="1" applyAlignment="1"/>
    <xf numFmtId="176" fontId="8" fillId="0" borderId="73" xfId="1" applyNumberFormat="1" applyFont="1" applyFill="1" applyBorder="1" applyAlignment="1">
      <alignment vertical="center"/>
    </xf>
    <xf numFmtId="183" fontId="8" fillId="2" borderId="53" xfId="0" applyNumberFormat="1" applyFont="1" applyFill="1" applyBorder="1" applyAlignment="1">
      <alignment vertical="center"/>
    </xf>
    <xf numFmtId="178" fontId="8" fillId="2" borderId="53" xfId="0" applyNumberFormat="1" applyFont="1" applyFill="1" applyBorder="1" applyAlignment="1">
      <alignment vertical="center"/>
    </xf>
    <xf numFmtId="179" fontId="12" fillId="0" borderId="0" xfId="0" applyNumberFormat="1" applyFont="1" applyFill="1" applyAlignment="1" applyProtection="1"/>
    <xf numFmtId="179" fontId="12" fillId="0" borderId="0" xfId="0" applyNumberFormat="1" applyFont="1" applyFill="1" applyAlignment="1"/>
    <xf numFmtId="179" fontId="12" fillId="0" borderId="0" xfId="0" applyNumberFormat="1" applyFont="1" applyFill="1" applyAlignment="1">
      <alignment shrinkToFit="1"/>
    </xf>
    <xf numFmtId="178" fontId="8" fillId="0" borderId="21" xfId="0" applyNumberFormat="1" applyFont="1" applyFill="1" applyBorder="1" applyAlignment="1">
      <alignment vertical="center"/>
    </xf>
    <xf numFmtId="178" fontId="8" fillId="2" borderId="7" xfId="0" applyNumberFormat="1" applyFont="1" applyFill="1" applyBorder="1" applyAlignment="1">
      <alignment vertical="center"/>
    </xf>
    <xf numFmtId="178" fontId="8" fillId="0" borderId="73" xfId="0" applyNumberFormat="1" applyFont="1" applyFill="1" applyBorder="1" applyAlignment="1">
      <alignment vertical="center"/>
    </xf>
    <xf numFmtId="178" fontId="8" fillId="2" borderId="15" xfId="0" applyNumberFormat="1" applyFont="1" applyFill="1" applyBorder="1" applyAlignment="1">
      <alignment vertical="center"/>
    </xf>
    <xf numFmtId="38" fontId="8" fillId="0" borderId="72" xfId="1" applyFont="1" applyFill="1" applyBorder="1" applyAlignment="1"/>
    <xf numFmtId="38" fontId="8" fillId="0" borderId="53" xfId="1" applyFont="1" applyFill="1" applyBorder="1" applyAlignment="1"/>
    <xf numFmtId="38" fontId="8" fillId="0" borderId="68" xfId="1" applyFont="1" applyFill="1" applyBorder="1" applyAlignment="1">
      <alignment horizontal="center"/>
    </xf>
    <xf numFmtId="38" fontId="8" fillId="0" borderId="74" xfId="1" applyFont="1" applyFill="1" applyBorder="1" applyAlignment="1"/>
    <xf numFmtId="38" fontId="8" fillId="0" borderId="75" xfId="1" applyFont="1" applyFill="1" applyBorder="1" applyAlignment="1"/>
    <xf numFmtId="179" fontId="8" fillId="0" borderId="76" xfId="1" applyNumberFormat="1" applyFont="1" applyFill="1" applyBorder="1" applyAlignment="1"/>
    <xf numFmtId="176" fontId="8" fillId="0" borderId="20" xfId="1" applyNumberFormat="1" applyFont="1" applyFill="1" applyBorder="1" applyAlignment="1"/>
    <xf numFmtId="176" fontId="8" fillId="0" borderId="50" xfId="1" applyNumberFormat="1" applyFont="1" applyFill="1" applyBorder="1" applyAlignment="1">
      <alignment vertical="center"/>
    </xf>
    <xf numFmtId="183" fontId="8" fillId="2" borderId="27" xfId="0" applyNumberFormat="1" applyFont="1" applyFill="1" applyBorder="1" applyAlignment="1">
      <alignment vertical="center"/>
    </xf>
    <xf numFmtId="179" fontId="8" fillId="0" borderId="0" xfId="1" applyNumberFormat="1" applyFont="1" applyFill="1" applyAlignment="1"/>
    <xf numFmtId="179" fontId="8" fillId="0" borderId="0" xfId="1" applyNumberFormat="1" applyFont="1" applyFill="1" applyAlignment="1">
      <alignment shrinkToFit="1"/>
    </xf>
    <xf numFmtId="0" fontId="8" fillId="0" borderId="77" xfId="0" applyFont="1" applyFill="1" applyBorder="1" applyAlignment="1">
      <alignment horizontal="center" vertical="center"/>
    </xf>
    <xf numFmtId="178" fontId="8" fillId="2" borderId="77" xfId="0" applyNumberFormat="1" applyFont="1" applyFill="1" applyBorder="1" applyAlignment="1">
      <alignment vertical="center"/>
    </xf>
    <xf numFmtId="178" fontId="8" fillId="2" borderId="78" xfId="0" applyNumberFormat="1" applyFont="1" applyFill="1" applyBorder="1" applyAlignment="1">
      <alignment vertical="center"/>
    </xf>
    <xf numFmtId="176" fontId="8" fillId="2" borderId="79" xfId="1" applyNumberFormat="1" applyFont="1" applyFill="1" applyBorder="1" applyAlignment="1">
      <alignment vertical="center"/>
    </xf>
    <xf numFmtId="176" fontId="8" fillId="2" borderId="80" xfId="1" applyNumberFormat="1" applyFont="1" applyFill="1" applyBorder="1" applyAlignment="1">
      <alignment vertical="center"/>
    </xf>
    <xf numFmtId="183" fontId="8" fillId="2" borderId="78" xfId="0" applyNumberFormat="1" applyFont="1" applyFill="1" applyBorder="1" applyAlignment="1">
      <alignment vertical="center"/>
    </xf>
    <xf numFmtId="178" fontId="8" fillId="2" borderId="81" xfId="0" applyNumberFormat="1" applyFont="1" applyFill="1" applyBorder="1" applyAlignment="1">
      <alignment vertical="center"/>
    </xf>
    <xf numFmtId="0" fontId="8" fillId="0" borderId="82" xfId="0" applyFont="1" applyFill="1" applyBorder="1" applyAlignment="1">
      <alignment horizontal="center" vertical="center"/>
    </xf>
    <xf numFmtId="178" fontId="8" fillId="2" borderId="82" xfId="0" applyNumberFormat="1" applyFont="1" applyFill="1" applyBorder="1" applyAlignment="1">
      <alignment vertical="center"/>
    </xf>
    <xf numFmtId="178" fontId="8" fillId="2" borderId="23" xfId="0" applyNumberFormat="1" applyFont="1" applyFill="1" applyBorder="1" applyAlignment="1">
      <alignment vertical="center"/>
    </xf>
    <xf numFmtId="178" fontId="8" fillId="2" borderId="83" xfId="0" applyNumberFormat="1" applyFont="1" applyFill="1" applyBorder="1" applyAlignment="1">
      <alignment vertical="center"/>
    </xf>
    <xf numFmtId="183" fontId="8" fillId="0" borderId="57" xfId="0" applyNumberFormat="1" applyFont="1" applyFill="1" applyBorder="1" applyAlignment="1">
      <alignment vertical="center"/>
    </xf>
    <xf numFmtId="178" fontId="8" fillId="4" borderId="57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/>
    </xf>
    <xf numFmtId="0" fontId="8" fillId="0" borderId="34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178" fontId="8" fillId="0" borderId="45" xfId="0" applyNumberFormat="1" applyFont="1" applyFill="1" applyBorder="1" applyAlignment="1">
      <alignment vertical="center"/>
    </xf>
    <xf numFmtId="178" fontId="8" fillId="0" borderId="84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78" fontId="8" fillId="0" borderId="85" xfId="0" applyNumberFormat="1" applyFont="1" applyFill="1" applyBorder="1" applyAlignment="1">
      <alignment vertical="center"/>
    </xf>
    <xf numFmtId="180" fontId="8" fillId="2" borderId="84" xfId="1" applyNumberFormat="1" applyFont="1" applyFill="1" applyBorder="1" applyAlignment="1">
      <alignment vertical="center"/>
    </xf>
    <xf numFmtId="178" fontId="8" fillId="2" borderId="84" xfId="0" applyNumberFormat="1" applyFont="1" applyFill="1" applyBorder="1" applyAlignment="1">
      <alignment vertical="center"/>
    </xf>
    <xf numFmtId="0" fontId="8" fillId="0" borderId="79" xfId="0" applyFont="1" applyFill="1" applyBorder="1" applyAlignment="1">
      <alignment horizontal="center" vertical="center"/>
    </xf>
    <xf numFmtId="178" fontId="8" fillId="2" borderId="80" xfId="0" applyNumberFormat="1" applyFont="1" applyFill="1" applyBorder="1" applyAlignment="1">
      <alignment vertical="center"/>
    </xf>
    <xf numFmtId="178" fontId="8" fillId="2" borderId="79" xfId="0" applyNumberFormat="1" applyFont="1" applyFill="1" applyBorder="1" applyAlignment="1">
      <alignment vertical="center"/>
    </xf>
    <xf numFmtId="180" fontId="8" fillId="2" borderId="78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178" fontId="8" fillId="0" borderId="57" xfId="0" applyNumberFormat="1" applyFont="1" applyFill="1" applyBorder="1" applyAlignment="1">
      <alignment vertical="center"/>
    </xf>
    <xf numFmtId="38" fontId="8" fillId="0" borderId="27" xfId="1" applyFont="1" applyFill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178" fontId="8" fillId="0" borderId="69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38" fontId="8" fillId="0" borderId="36" xfId="1" applyFont="1" applyFill="1" applyBorder="1" applyAlignment="1"/>
    <xf numFmtId="38" fontId="8" fillId="0" borderId="0" xfId="1" applyFont="1" applyFill="1" applyBorder="1" applyAlignment="1"/>
    <xf numFmtId="0" fontId="8" fillId="0" borderId="71" xfId="0" applyFont="1" applyFill="1" applyBorder="1" applyAlignment="1">
      <alignment horizontal="center" vertical="center" shrinkToFit="1"/>
    </xf>
    <xf numFmtId="178" fontId="8" fillId="0" borderId="86" xfId="0" applyNumberFormat="1" applyFont="1" applyFill="1" applyBorder="1" applyAlignment="1">
      <alignment vertical="center"/>
    </xf>
    <xf numFmtId="180" fontId="8" fillId="0" borderId="30" xfId="0" applyNumberFormat="1" applyFont="1" applyFill="1" applyBorder="1" applyAlignment="1">
      <alignment vertical="center"/>
    </xf>
    <xf numFmtId="178" fontId="8" fillId="0" borderId="71" xfId="0" applyNumberFormat="1" applyFont="1" applyFill="1" applyBorder="1" applyAlignment="1">
      <alignment vertical="center"/>
    </xf>
    <xf numFmtId="176" fontId="8" fillId="0" borderId="71" xfId="0" applyNumberFormat="1" applyFont="1" applyFill="1" applyBorder="1" applyAlignment="1">
      <alignment vertical="center"/>
    </xf>
    <xf numFmtId="176" fontId="8" fillId="0" borderId="48" xfId="0" applyNumberFormat="1" applyFont="1" applyFill="1" applyBorder="1" applyAlignment="1">
      <alignment vertical="center"/>
    </xf>
    <xf numFmtId="183" fontId="8" fillId="2" borderId="30" xfId="0" applyNumberFormat="1" applyFont="1" applyFill="1" applyBorder="1" applyAlignment="1">
      <alignment vertical="center"/>
    </xf>
    <xf numFmtId="180" fontId="8" fillId="2" borderId="30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 shrinkToFit="1"/>
    </xf>
    <xf numFmtId="180" fontId="8" fillId="0" borderId="53" xfId="0" applyNumberFormat="1" applyFont="1" applyFill="1" applyBorder="1" applyAlignment="1">
      <alignment vertical="center"/>
    </xf>
    <xf numFmtId="178" fontId="8" fillId="0" borderId="17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80" fontId="8" fillId="2" borderId="53" xfId="0" applyNumberFormat="1" applyFont="1" applyFill="1" applyBorder="1" applyAlignment="1">
      <alignment vertical="center"/>
    </xf>
    <xf numFmtId="183" fontId="8" fillId="2" borderId="15" xfId="0" applyNumberFormat="1" applyFont="1" applyFill="1" applyBorder="1" applyAlignment="1">
      <alignment vertical="center"/>
    </xf>
    <xf numFmtId="180" fontId="8" fillId="2" borderId="15" xfId="0" applyNumberFormat="1" applyFont="1" applyFill="1" applyBorder="1" applyAlignment="1">
      <alignment vertical="center"/>
    </xf>
    <xf numFmtId="0" fontId="8" fillId="0" borderId="76" xfId="0" applyFont="1" applyFill="1" applyBorder="1" applyAlignment="1">
      <alignment horizontal="center" vertical="center" shrinkToFit="1"/>
    </xf>
    <xf numFmtId="178" fontId="8" fillId="0" borderId="87" xfId="0" applyNumberFormat="1" applyFont="1" applyFill="1" applyBorder="1" applyAlignment="1">
      <alignment vertical="center"/>
    </xf>
    <xf numFmtId="180" fontId="8" fillId="0" borderId="75" xfId="0" applyNumberFormat="1" applyFont="1" applyFill="1" applyBorder="1" applyAlignment="1">
      <alignment vertical="center"/>
    </xf>
    <xf numFmtId="178" fontId="8" fillId="0" borderId="76" xfId="0" applyNumberFormat="1" applyFont="1" applyFill="1" applyBorder="1" applyAlignment="1">
      <alignment vertical="center"/>
    </xf>
    <xf numFmtId="176" fontId="8" fillId="0" borderId="76" xfId="0" applyNumberFormat="1" applyFont="1" applyFill="1" applyBorder="1" applyAlignment="1">
      <alignment vertical="center"/>
    </xf>
    <xf numFmtId="176" fontId="8" fillId="0" borderId="88" xfId="0" applyNumberFormat="1" applyFont="1" applyFill="1" applyBorder="1" applyAlignment="1">
      <alignment vertical="center"/>
    </xf>
    <xf numFmtId="183" fontId="8" fillId="2" borderId="75" xfId="0" applyNumberFormat="1" applyFont="1" applyFill="1" applyBorder="1" applyAlignment="1">
      <alignment vertical="center"/>
    </xf>
    <xf numFmtId="180" fontId="8" fillId="2" borderId="7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178" fontId="8" fillId="2" borderId="89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185" fontId="8" fillId="2" borderId="12" xfId="0" applyNumberFormat="1" applyFont="1" applyFill="1" applyBorder="1" applyAlignment="1">
      <alignment vertical="center"/>
    </xf>
    <xf numFmtId="176" fontId="8" fillId="2" borderId="14" xfId="0" applyNumberFormat="1" applyFont="1" applyFill="1" applyBorder="1" applyAlignment="1">
      <alignment vertical="center"/>
    </xf>
    <xf numFmtId="180" fontId="8" fillId="4" borderId="57" xfId="0" applyNumberFormat="1" applyFont="1" applyFill="1" applyBorder="1" applyAlignment="1">
      <alignment vertical="center"/>
    </xf>
    <xf numFmtId="178" fontId="8" fillId="0" borderId="34" xfId="0" applyNumberFormat="1" applyFont="1" applyFill="1" applyBorder="1" applyAlignment="1">
      <alignment vertical="center"/>
    </xf>
    <xf numFmtId="180" fontId="8" fillId="4" borderId="34" xfId="0" applyNumberFormat="1" applyFont="1" applyFill="1" applyBorder="1" applyAlignment="1">
      <alignment vertical="center"/>
    </xf>
    <xf numFmtId="178" fontId="8" fillId="0" borderId="41" xfId="0" applyNumberFormat="1" applyFont="1" applyFill="1" applyBorder="1" applyAlignment="1">
      <alignment vertical="center"/>
    </xf>
    <xf numFmtId="180" fontId="8" fillId="4" borderId="41" xfId="0" applyNumberFormat="1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horizontal="center" vertical="center"/>
    </xf>
    <xf numFmtId="180" fontId="8" fillId="4" borderId="7" xfId="0" applyNumberFormat="1" applyFont="1" applyFill="1" applyBorder="1" applyAlignment="1">
      <alignment horizontal="center" vertical="center"/>
    </xf>
    <xf numFmtId="178" fontId="8" fillId="0" borderId="55" xfId="0" applyNumberFormat="1" applyFont="1" applyFill="1" applyBorder="1" applyAlignment="1">
      <alignment horizontal="right" vertical="center"/>
    </xf>
    <xf numFmtId="180" fontId="8" fillId="4" borderId="10" xfId="0" applyNumberFormat="1" applyFont="1" applyFill="1" applyBorder="1" applyAlignment="1">
      <alignment horizontal="right" vertical="center"/>
    </xf>
    <xf numFmtId="0" fontId="8" fillId="0" borderId="3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0" fontId="8" fillId="4" borderId="35" xfId="0" applyNumberFormat="1" applyFont="1" applyFill="1" applyBorder="1" applyAlignment="1">
      <alignment vertical="center"/>
    </xf>
    <xf numFmtId="185" fontId="8" fillId="0" borderId="41" xfId="0" applyNumberFormat="1" applyFont="1" applyFill="1" applyBorder="1" applyAlignment="1">
      <alignment vertical="center"/>
    </xf>
    <xf numFmtId="180" fontId="8" fillId="4" borderId="42" xfId="0" applyNumberFormat="1" applyFont="1" applyFill="1" applyBorder="1" applyAlignment="1">
      <alignment vertical="center"/>
    </xf>
    <xf numFmtId="0" fontId="8" fillId="0" borderId="71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horizontal="right" vertical="center"/>
    </xf>
    <xf numFmtId="178" fontId="8" fillId="2" borderId="14" xfId="0" applyNumberFormat="1" applyFont="1" applyFill="1" applyBorder="1" applyAlignment="1">
      <alignment vertical="center"/>
    </xf>
    <xf numFmtId="185" fontId="8" fillId="2" borderId="23" xfId="0" applyNumberFormat="1" applyFont="1" applyFill="1" applyBorder="1" applyAlignment="1">
      <alignment vertical="center"/>
    </xf>
    <xf numFmtId="185" fontId="8" fillId="0" borderId="34" xfId="0" applyNumberFormat="1" applyFont="1" applyFill="1" applyBorder="1" applyAlignment="1">
      <alignment vertical="center"/>
    </xf>
    <xf numFmtId="178" fontId="8" fillId="0" borderId="93" xfId="0" applyNumberFormat="1" applyFont="1" applyFill="1" applyBorder="1" applyAlignment="1">
      <alignment vertical="center"/>
    </xf>
    <xf numFmtId="180" fontId="8" fillId="4" borderId="27" xfId="0" applyNumberFormat="1" applyFont="1" applyFill="1" applyBorder="1" applyAlignment="1">
      <alignment vertical="center"/>
    </xf>
    <xf numFmtId="180" fontId="8" fillId="4" borderId="10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8" fontId="8" fillId="2" borderId="5" xfId="0" applyNumberFormat="1" applyFont="1" applyFill="1" applyBorder="1" applyAlignment="1">
      <alignment vertical="center"/>
    </xf>
    <xf numFmtId="185" fontId="8" fillId="2" borderId="5" xfId="0" applyNumberFormat="1" applyFont="1" applyFill="1" applyBorder="1" applyAlignment="1">
      <alignment vertical="center"/>
    </xf>
    <xf numFmtId="176" fontId="8" fillId="2" borderId="50" xfId="0" applyNumberFormat="1" applyFont="1" applyFill="1" applyBorder="1" applyAlignment="1">
      <alignment vertical="center"/>
    </xf>
    <xf numFmtId="178" fontId="8" fillId="2" borderId="93" xfId="0" applyNumberFormat="1" applyFont="1" applyFill="1" applyBorder="1" applyAlignment="1">
      <alignment vertical="center"/>
    </xf>
    <xf numFmtId="180" fontId="8" fillId="2" borderId="27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9" fontId="12" fillId="0" borderId="2" xfId="0" applyNumberFormat="1" applyFont="1" applyFill="1" applyBorder="1" applyAlignment="1">
      <alignment vertical="center"/>
    </xf>
    <xf numFmtId="179" fontId="8" fillId="0" borderId="71" xfId="0" applyNumberFormat="1" applyFont="1" applyFill="1" applyBorder="1" applyAlignment="1">
      <alignment vertical="center"/>
    </xf>
    <xf numFmtId="176" fontId="8" fillId="0" borderId="86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178" fontId="8" fillId="0" borderId="72" xfId="0" applyNumberFormat="1" applyFont="1" applyFill="1" applyBorder="1" applyAlignment="1">
      <alignment horizontal="left" vertical="center"/>
    </xf>
    <xf numFmtId="178" fontId="8" fillId="0" borderId="52" xfId="0" applyNumberFormat="1" applyFont="1" applyFill="1" applyBorder="1" applyAlignment="1">
      <alignment horizontal="left" vertical="center"/>
    </xf>
    <xf numFmtId="179" fontId="12" fillId="0" borderId="72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vertical="center"/>
    </xf>
    <xf numFmtId="176" fontId="8" fillId="0" borderId="73" xfId="0" applyNumberFormat="1" applyFont="1" applyFill="1" applyBorder="1" applyAlignment="1">
      <alignment vertical="center"/>
    </xf>
    <xf numFmtId="178" fontId="8" fillId="0" borderId="72" xfId="0" applyNumberFormat="1" applyFont="1" applyFill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2" xfId="0" applyFont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178" fontId="8" fillId="0" borderId="68" xfId="0" applyNumberFormat="1" applyFont="1" applyFill="1" applyBorder="1" applyAlignment="1">
      <alignment horizontal="left" vertical="center"/>
    </xf>
    <xf numFmtId="178" fontId="8" fillId="0" borderId="38" xfId="0" applyNumberFormat="1" applyFont="1" applyFill="1" applyBorder="1" applyAlignment="1">
      <alignment horizontal="left" vertical="center"/>
    </xf>
    <xf numFmtId="176" fontId="8" fillId="0" borderId="69" xfId="0" applyNumberFormat="1" applyFont="1" applyFill="1" applyBorder="1" applyAlignment="1">
      <alignment vertical="center"/>
    </xf>
    <xf numFmtId="183" fontId="8" fillId="2" borderId="7" xfId="0" applyNumberFormat="1" applyFont="1" applyFill="1" applyBorder="1" applyAlignment="1">
      <alignment vertical="center"/>
    </xf>
    <xf numFmtId="178" fontId="8" fillId="0" borderId="69" xfId="0" applyNumberFormat="1" applyFont="1" applyFill="1" applyBorder="1" applyAlignment="1">
      <alignment vertical="center"/>
    </xf>
    <xf numFmtId="0" fontId="8" fillId="0" borderId="94" xfId="0" applyFont="1" applyFill="1" applyBorder="1" applyAlignment="1">
      <alignment horizontal="center" vertical="center"/>
    </xf>
    <xf numFmtId="178" fontId="8" fillId="0" borderId="95" xfId="0" applyNumberFormat="1" applyFont="1" applyFill="1" applyBorder="1" applyAlignment="1">
      <alignment horizontal="left" vertical="center"/>
    </xf>
    <xf numFmtId="178" fontId="8" fillId="0" borderId="96" xfId="0" applyNumberFormat="1" applyFont="1" applyFill="1" applyBorder="1" applyAlignment="1">
      <alignment horizontal="left" vertical="center"/>
    </xf>
    <xf numFmtId="179" fontId="12" fillId="0" borderId="74" xfId="0" applyNumberFormat="1" applyFont="1" applyFill="1" applyBorder="1" applyAlignment="1">
      <alignment vertical="center"/>
    </xf>
    <xf numFmtId="179" fontId="8" fillId="0" borderId="76" xfId="0" applyNumberFormat="1" applyFont="1" applyFill="1" applyBorder="1" applyAlignment="1">
      <alignment vertical="center"/>
    </xf>
    <xf numFmtId="176" fontId="8" fillId="0" borderId="97" xfId="0" applyNumberFormat="1" applyFont="1" applyFill="1" applyBorder="1" applyAlignment="1">
      <alignment vertical="center"/>
    </xf>
    <xf numFmtId="183" fontId="8" fillId="2" borderId="98" xfId="0" applyNumberFormat="1" applyFont="1" applyFill="1" applyBorder="1" applyAlignment="1">
      <alignment vertical="center"/>
    </xf>
    <xf numFmtId="178" fontId="8" fillId="0" borderId="97" xfId="0" applyNumberFormat="1" applyFont="1" applyFill="1" applyBorder="1" applyAlignment="1">
      <alignment vertical="center"/>
    </xf>
    <xf numFmtId="180" fontId="8" fillId="2" borderId="98" xfId="0" applyNumberFormat="1" applyFont="1" applyFill="1" applyBorder="1" applyAlignment="1">
      <alignment vertical="center"/>
    </xf>
    <xf numFmtId="178" fontId="8" fillId="0" borderId="77" xfId="0" applyNumberFormat="1" applyFont="1" applyFill="1" applyBorder="1" applyAlignment="1">
      <alignment horizontal="left" vertical="center"/>
    </xf>
    <xf numFmtId="178" fontId="8" fillId="0" borderId="99" xfId="0" applyNumberFormat="1" applyFont="1" applyFill="1" applyBorder="1" applyAlignment="1">
      <alignment horizontal="left" vertical="center"/>
    </xf>
    <xf numFmtId="186" fontId="8" fillId="2" borderId="79" xfId="0" applyNumberFormat="1" applyFont="1" applyFill="1" applyBorder="1" applyAlignment="1">
      <alignment vertical="center"/>
    </xf>
    <xf numFmtId="176" fontId="8" fillId="2" borderId="80" xfId="0" applyNumberFormat="1" applyFont="1" applyFill="1" applyBorder="1" applyAlignment="1">
      <alignment vertical="center"/>
    </xf>
    <xf numFmtId="178" fontId="8" fillId="0" borderId="37" xfId="0" applyNumberFormat="1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178" fontId="8" fillId="2" borderId="71" xfId="0" applyNumberFormat="1" applyFont="1" applyFill="1" applyBorder="1" applyAlignment="1">
      <alignment vertical="center"/>
    </xf>
    <xf numFmtId="186" fontId="8" fillId="2" borderId="71" xfId="0" applyNumberFormat="1" applyFont="1" applyFill="1" applyBorder="1" applyAlignment="1">
      <alignment vertical="center"/>
    </xf>
    <xf numFmtId="186" fontId="8" fillId="2" borderId="2" xfId="0" applyNumberFormat="1" applyFont="1" applyFill="1" applyBorder="1" applyAlignment="1">
      <alignment vertical="center"/>
    </xf>
    <xf numFmtId="178" fontId="8" fillId="2" borderId="3" xfId="0" applyNumberFormat="1" applyFont="1" applyFill="1" applyBorder="1" applyAlignment="1">
      <alignment vertical="center"/>
    </xf>
    <xf numFmtId="178" fontId="8" fillId="0" borderId="33" xfId="0" applyNumberFormat="1" applyFont="1" applyFill="1" applyBorder="1" applyAlignment="1">
      <alignment vertical="center"/>
    </xf>
    <xf numFmtId="178" fontId="8" fillId="2" borderId="1" xfId="0" applyNumberFormat="1" applyFont="1" applyFill="1" applyBorder="1" applyAlignment="1">
      <alignment vertical="center"/>
    </xf>
    <xf numFmtId="186" fontId="8" fillId="2" borderId="1" xfId="0" applyNumberFormat="1" applyFont="1" applyFill="1" applyBorder="1" applyAlignment="1">
      <alignment vertical="center"/>
    </xf>
    <xf numFmtId="176" fontId="8" fillId="2" borderId="33" xfId="0" applyNumberFormat="1" applyFont="1" applyFill="1" applyBorder="1" applyAlignment="1">
      <alignment vertical="center"/>
    </xf>
    <xf numFmtId="183" fontId="8" fillId="2" borderId="84" xfId="0" applyNumberFormat="1" applyFont="1" applyFill="1" applyBorder="1" applyAlignment="1">
      <alignment vertical="center"/>
    </xf>
    <xf numFmtId="178" fontId="8" fillId="2" borderId="34" xfId="0" applyNumberFormat="1" applyFont="1" applyFill="1" applyBorder="1" applyAlignment="1">
      <alignment vertical="center"/>
    </xf>
    <xf numFmtId="180" fontId="8" fillId="2" borderId="84" xfId="0" applyNumberFormat="1" applyFont="1" applyFill="1" applyBorder="1" applyAlignment="1">
      <alignment vertical="center"/>
    </xf>
    <xf numFmtId="0" fontId="8" fillId="0" borderId="100" xfId="0" applyFont="1" applyFill="1" applyBorder="1" applyAlignment="1">
      <alignment horizontal="center" vertical="center"/>
    </xf>
    <xf numFmtId="178" fontId="8" fillId="0" borderId="101" xfId="0" applyNumberFormat="1" applyFont="1" applyFill="1" applyBorder="1" applyAlignment="1">
      <alignment vertical="center"/>
    </xf>
    <xf numFmtId="178" fontId="8" fillId="0" borderId="102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86" fontId="8" fillId="2" borderId="100" xfId="0" applyNumberFormat="1" applyFont="1" applyFill="1" applyBorder="1" applyAlignment="1">
      <alignment vertical="center"/>
    </xf>
    <xf numFmtId="176" fontId="8" fillId="2" borderId="101" xfId="0" applyNumberFormat="1" applyFont="1" applyFill="1" applyBorder="1" applyAlignment="1">
      <alignment vertical="center"/>
    </xf>
    <xf numFmtId="178" fontId="8" fillId="2" borderId="101" xfId="0" applyNumberFormat="1" applyFont="1" applyFill="1" applyBorder="1" applyAlignment="1">
      <alignment vertical="center"/>
    </xf>
    <xf numFmtId="178" fontId="8" fillId="2" borderId="103" xfId="0" applyNumberFormat="1" applyFont="1" applyFill="1" applyBorder="1" applyAlignment="1">
      <alignment vertical="center"/>
    </xf>
    <xf numFmtId="178" fontId="8" fillId="2" borderId="104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6" fontId="8" fillId="2" borderId="86" xfId="0" applyNumberFormat="1" applyFont="1" applyFill="1" applyBorder="1" applyAlignment="1">
      <alignment vertical="center"/>
    </xf>
    <xf numFmtId="0" fontId="8" fillId="0" borderId="71" xfId="0" applyFont="1" applyFill="1" applyBorder="1" applyAlignment="1">
      <alignment vertical="center"/>
    </xf>
    <xf numFmtId="186" fontId="8" fillId="2" borderId="48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78" fontId="8" fillId="2" borderId="57" xfId="0" applyNumberFormat="1" applyFont="1" applyFill="1" applyBorder="1" applyAlignment="1">
      <alignment vertical="center"/>
    </xf>
    <xf numFmtId="183" fontId="8" fillId="0" borderId="56" xfId="0" applyNumberFormat="1" applyFont="1" applyFill="1" applyBorder="1" applyAlignment="1">
      <alignment vertical="center"/>
    </xf>
    <xf numFmtId="178" fontId="8" fillId="0" borderId="56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5" fillId="0" borderId="43" xfId="0" applyFont="1" applyFill="1" applyBorder="1" applyAlignment="1"/>
    <xf numFmtId="176" fontId="7" fillId="2" borderId="6" xfId="1" applyNumberFormat="1" applyFont="1" applyFill="1" applyBorder="1" applyAlignment="1">
      <alignment vertical="center" shrinkToFit="1"/>
    </xf>
    <xf numFmtId="176" fontId="7" fillId="2" borderId="21" xfId="1" applyNumberFormat="1" applyFont="1" applyFill="1" applyBorder="1" applyAlignment="1">
      <alignment vertical="center" shrinkToFit="1"/>
    </xf>
    <xf numFmtId="0" fontId="7" fillId="0" borderId="71" xfId="0" applyFont="1" applyFill="1" applyBorder="1" applyAlignment="1">
      <alignment vertical="center"/>
    </xf>
    <xf numFmtId="176" fontId="7" fillId="2" borderId="29" xfId="1" applyNumberFormat="1" applyFont="1" applyFill="1" applyBorder="1" applyAlignment="1">
      <alignment vertical="center" shrinkToFit="1"/>
    </xf>
    <xf numFmtId="176" fontId="7" fillId="2" borderId="48" xfId="1" applyNumberFormat="1" applyFont="1" applyFill="1" applyBorder="1" applyAlignment="1">
      <alignment vertical="center" shrinkToFit="1"/>
    </xf>
    <xf numFmtId="176" fontId="7" fillId="0" borderId="26" xfId="1" applyNumberFormat="1" applyFont="1" applyFill="1" applyBorder="1" applyAlignment="1">
      <alignment vertical="center" shrinkToFit="1"/>
    </xf>
    <xf numFmtId="176" fontId="7" fillId="2" borderId="13" xfId="0" applyNumberFormat="1" applyFont="1" applyFill="1" applyBorder="1" applyAlignment="1">
      <alignment vertical="center" shrinkToFit="1"/>
    </xf>
    <xf numFmtId="177" fontId="7" fillId="2" borderId="15" xfId="1" applyNumberFormat="1" applyFont="1" applyFill="1" applyBorder="1" applyAlignment="1">
      <alignment vertical="center" shrinkToFit="1"/>
    </xf>
    <xf numFmtId="176" fontId="7" fillId="2" borderId="16" xfId="1" applyNumberFormat="1" applyFont="1" applyFill="1" applyBorder="1" applyAlignment="1">
      <alignment vertical="center" shrinkToFit="1"/>
    </xf>
    <xf numFmtId="176" fontId="7" fillId="0" borderId="18" xfId="0" applyNumberFormat="1" applyFont="1" applyFill="1" applyBorder="1" applyAlignment="1">
      <alignment vertical="center" shrinkToFit="1"/>
    </xf>
    <xf numFmtId="176" fontId="7" fillId="0" borderId="19" xfId="1" applyNumberFormat="1" applyFont="1" applyFill="1" applyBorder="1" applyAlignment="1">
      <alignment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7" fillId="2" borderId="19" xfId="1" applyNumberFormat="1" applyFont="1" applyFill="1" applyBorder="1" applyAlignment="1">
      <alignment vertical="center" shrinkToFit="1"/>
    </xf>
    <xf numFmtId="176" fontId="7" fillId="2" borderId="18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76" fontId="7" fillId="0" borderId="22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vertical="center" shrinkToFit="1"/>
    </xf>
    <xf numFmtId="176" fontId="7" fillId="2" borderId="26" xfId="1" applyNumberFormat="1" applyFont="1" applyFill="1" applyBorder="1" applyAlignment="1">
      <alignment vertical="center" shrinkToFit="1"/>
    </xf>
    <xf numFmtId="177" fontId="7" fillId="2" borderId="27" xfId="1" applyNumberFormat="1" applyFont="1" applyFill="1" applyBorder="1" applyAlignment="1">
      <alignment vertical="center" shrinkToFit="1"/>
    </xf>
    <xf numFmtId="176" fontId="7" fillId="2" borderId="22" xfId="1" applyNumberFormat="1" applyFont="1" applyFill="1" applyBorder="1" applyAlignment="1">
      <alignment vertical="center" shrinkToFit="1"/>
    </xf>
    <xf numFmtId="176" fontId="7" fillId="2" borderId="29" xfId="0" applyNumberFormat="1" applyFont="1" applyFill="1" applyBorder="1" applyAlignment="1">
      <alignment vertical="center" shrinkToFit="1"/>
    </xf>
    <xf numFmtId="177" fontId="7" fillId="2" borderId="30" xfId="1" applyNumberFormat="1" applyFont="1" applyFill="1" applyBorder="1" applyAlignment="1">
      <alignment vertical="center" shrinkToFit="1"/>
    </xf>
    <xf numFmtId="176" fontId="7" fillId="2" borderId="49" xfId="1" applyNumberFormat="1" applyFont="1" applyFill="1" applyBorder="1" applyAlignment="1">
      <alignment vertical="center" shrinkToFit="1"/>
    </xf>
    <xf numFmtId="176" fontId="9" fillId="0" borderId="18" xfId="0" applyNumberFormat="1" applyFont="1" applyFill="1" applyBorder="1" applyAlignment="1">
      <alignment vertical="center" shrinkToFit="1"/>
    </xf>
    <xf numFmtId="176" fontId="7" fillId="2" borderId="24" xfId="0" applyNumberFormat="1" applyFont="1" applyFill="1" applyBorder="1" applyAlignment="1">
      <alignment vertical="center" shrinkToFit="1"/>
    </xf>
    <xf numFmtId="177" fontId="7" fillId="2" borderId="10" xfId="1" applyNumberFormat="1" applyFont="1" applyFill="1" applyBorder="1" applyAlignment="1">
      <alignment vertical="center" shrinkToFit="1"/>
    </xf>
    <xf numFmtId="176" fontId="7" fillId="2" borderId="28" xfId="1" applyNumberFormat="1" applyFont="1" applyFill="1" applyBorder="1" applyAlignment="1">
      <alignment vertical="center" shrinkToFit="1"/>
    </xf>
    <xf numFmtId="176" fontId="7" fillId="2" borderId="26" xfId="0" applyNumberFormat="1" applyFont="1" applyFill="1" applyBorder="1" applyAlignment="1">
      <alignment vertical="center" shrinkToFit="1"/>
    </xf>
    <xf numFmtId="176" fontId="7" fillId="2" borderId="31" xfId="1" applyNumberFormat="1" applyFont="1" applyFill="1" applyBorder="1" applyAlignment="1">
      <alignment vertical="center" shrinkToFit="1"/>
    </xf>
    <xf numFmtId="176" fontId="7" fillId="2" borderId="105" xfId="1" applyNumberFormat="1" applyFont="1" applyFill="1" applyBorder="1" applyAlignment="1">
      <alignment vertical="center" shrinkToFit="1"/>
    </xf>
    <xf numFmtId="176" fontId="7" fillId="0" borderId="24" xfId="0" applyNumberFormat="1" applyFont="1" applyFill="1" applyBorder="1" applyAlignment="1">
      <alignment vertical="center" shrinkToFit="1"/>
    </xf>
    <xf numFmtId="176" fontId="7" fillId="0" borderId="28" xfId="1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8" fillId="0" borderId="33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178" fontId="8" fillId="2" borderId="82" xfId="0" applyNumberFormat="1" applyFont="1" applyFill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8" fillId="0" borderId="66" xfId="0" applyFont="1" applyFill="1" applyBorder="1" applyAlignment="1">
      <alignment vertical="center" wrapText="1"/>
    </xf>
    <xf numFmtId="0" fontId="8" fillId="0" borderId="67" xfId="0" applyFont="1" applyFill="1" applyBorder="1" applyAlignment="1">
      <alignment vertical="center" wrapText="1"/>
    </xf>
    <xf numFmtId="0" fontId="8" fillId="0" borderId="70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78" fontId="8" fillId="2" borderId="82" xfId="0" applyNumberFormat="1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8" fillId="0" borderId="90" xfId="0" applyFont="1" applyFill="1" applyBorder="1" applyAlignment="1">
      <alignment vertical="center" wrapText="1"/>
    </xf>
    <xf numFmtId="0" fontId="8" fillId="0" borderId="91" xfId="0" applyFont="1" applyFill="1" applyBorder="1" applyAlignment="1">
      <alignment vertical="center" wrapText="1"/>
    </xf>
    <xf numFmtId="0" fontId="8" fillId="0" borderId="92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6" xfId="0" applyFont="1" applyFill="1" applyBorder="1" applyAlignment="1">
      <alignment vertical="center"/>
    </xf>
    <xf numFmtId="178" fontId="8" fillId="2" borderId="56" xfId="0" applyNumberFormat="1" applyFont="1" applyFill="1" applyBorder="1" applyAlignment="1">
      <alignment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1"/>
  <sheetViews>
    <sheetView showZeros="0" tabSelected="1" view="pageBreakPreview" zoomScale="85" zoomScaleNormal="100" zoomScaleSheetLayoutView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4" sqref="H14"/>
    </sheetView>
  </sheetViews>
  <sheetFormatPr defaultColWidth="8.125" defaultRowHeight="13.5"/>
  <cols>
    <col min="1" max="1" width="21.75" style="3" customWidth="1"/>
    <col min="2" max="7" width="10.5" style="3" customWidth="1"/>
    <col min="8" max="8" width="6.875" style="3" customWidth="1"/>
    <col min="9" max="14" width="10.5" style="3" customWidth="1"/>
    <col min="15" max="15" width="6.875" style="3" customWidth="1"/>
    <col min="16" max="21" width="10.5" style="3" customWidth="1"/>
    <col min="22" max="22" width="6.875" style="3" customWidth="1"/>
    <col min="23" max="28" width="10.5" style="3" customWidth="1"/>
    <col min="29" max="29" width="6.875" style="3" customWidth="1"/>
    <col min="30" max="35" width="10.5" style="3" customWidth="1"/>
    <col min="36" max="36" width="6.875" style="3" customWidth="1"/>
    <col min="37" max="42" width="10.5" style="3" customWidth="1"/>
    <col min="43" max="43" width="6.875" style="3" customWidth="1"/>
    <col min="44" max="49" width="10.5" style="3" customWidth="1"/>
    <col min="50" max="50" width="6.875" style="3" customWidth="1"/>
    <col min="51" max="56" width="10.5" style="3" customWidth="1"/>
    <col min="57" max="57" width="6.875" style="3" customWidth="1"/>
    <col min="58" max="58" width="10.5" style="3" customWidth="1"/>
    <col min="59" max="59" width="10.875" style="3" customWidth="1"/>
    <col min="60" max="60" width="12.5" style="3" customWidth="1"/>
    <col min="61" max="61" width="10.5" style="3" customWidth="1"/>
    <col min="62" max="62" width="8.125" style="3" customWidth="1"/>
    <col min="63" max="63" width="9.5" style="3" customWidth="1"/>
    <col min="64" max="64" width="8.125" style="3" customWidth="1"/>
    <col min="65" max="65" width="8.625" style="3" customWidth="1"/>
    <col min="66" max="66" width="8.125" style="3" customWidth="1"/>
    <col min="67" max="67" width="12.125" style="3" customWidth="1"/>
    <col min="68" max="68" width="8.125" style="3" customWidth="1"/>
    <col min="69" max="256" width="8.125" style="3"/>
    <col min="257" max="257" width="21.75" style="3" customWidth="1"/>
    <col min="258" max="263" width="10.5" style="3" customWidth="1"/>
    <col min="264" max="264" width="6.875" style="3" customWidth="1"/>
    <col min="265" max="270" width="10.5" style="3" customWidth="1"/>
    <col min="271" max="271" width="6.875" style="3" customWidth="1"/>
    <col min="272" max="277" width="10.5" style="3" customWidth="1"/>
    <col min="278" max="278" width="6.875" style="3" customWidth="1"/>
    <col min="279" max="284" width="10.5" style="3" customWidth="1"/>
    <col min="285" max="285" width="6.875" style="3" customWidth="1"/>
    <col min="286" max="291" width="10.5" style="3" customWidth="1"/>
    <col min="292" max="292" width="6.875" style="3" customWidth="1"/>
    <col min="293" max="298" width="10.5" style="3" customWidth="1"/>
    <col min="299" max="299" width="6.875" style="3" customWidth="1"/>
    <col min="300" max="305" width="10.5" style="3" customWidth="1"/>
    <col min="306" max="306" width="6.875" style="3" customWidth="1"/>
    <col min="307" max="312" width="10.5" style="3" customWidth="1"/>
    <col min="313" max="313" width="6.875" style="3" customWidth="1"/>
    <col min="314" max="314" width="10.5" style="3" customWidth="1"/>
    <col min="315" max="315" width="10.875" style="3" customWidth="1"/>
    <col min="316" max="316" width="12.5" style="3" customWidth="1"/>
    <col min="317" max="317" width="10.5" style="3" customWidth="1"/>
    <col min="318" max="318" width="8.125" style="3" customWidth="1"/>
    <col min="319" max="319" width="9.5" style="3" customWidth="1"/>
    <col min="320" max="320" width="8.125" style="3" customWidth="1"/>
    <col min="321" max="321" width="8.625" style="3" customWidth="1"/>
    <col min="322" max="322" width="8.125" style="3" customWidth="1"/>
    <col min="323" max="323" width="12.125" style="3" customWidth="1"/>
    <col min="324" max="324" width="8.125" style="3" customWidth="1"/>
    <col min="325" max="512" width="8.125" style="3"/>
    <col min="513" max="513" width="21.75" style="3" customWidth="1"/>
    <col min="514" max="519" width="10.5" style="3" customWidth="1"/>
    <col min="520" max="520" width="6.875" style="3" customWidth="1"/>
    <col min="521" max="526" width="10.5" style="3" customWidth="1"/>
    <col min="527" max="527" width="6.875" style="3" customWidth="1"/>
    <col min="528" max="533" width="10.5" style="3" customWidth="1"/>
    <col min="534" max="534" width="6.875" style="3" customWidth="1"/>
    <col min="535" max="540" width="10.5" style="3" customWidth="1"/>
    <col min="541" max="541" width="6.875" style="3" customWidth="1"/>
    <col min="542" max="547" width="10.5" style="3" customWidth="1"/>
    <col min="548" max="548" width="6.875" style="3" customWidth="1"/>
    <col min="549" max="554" width="10.5" style="3" customWidth="1"/>
    <col min="555" max="555" width="6.875" style="3" customWidth="1"/>
    <col min="556" max="561" width="10.5" style="3" customWidth="1"/>
    <col min="562" max="562" width="6.875" style="3" customWidth="1"/>
    <col min="563" max="568" width="10.5" style="3" customWidth="1"/>
    <col min="569" max="569" width="6.875" style="3" customWidth="1"/>
    <col min="570" max="570" width="10.5" style="3" customWidth="1"/>
    <col min="571" max="571" width="10.875" style="3" customWidth="1"/>
    <col min="572" max="572" width="12.5" style="3" customWidth="1"/>
    <col min="573" max="573" width="10.5" style="3" customWidth="1"/>
    <col min="574" max="574" width="8.125" style="3" customWidth="1"/>
    <col min="575" max="575" width="9.5" style="3" customWidth="1"/>
    <col min="576" max="576" width="8.125" style="3" customWidth="1"/>
    <col min="577" max="577" width="8.625" style="3" customWidth="1"/>
    <col min="578" max="578" width="8.125" style="3" customWidth="1"/>
    <col min="579" max="579" width="12.125" style="3" customWidth="1"/>
    <col min="580" max="580" width="8.125" style="3" customWidth="1"/>
    <col min="581" max="768" width="8.125" style="3"/>
    <col min="769" max="769" width="21.75" style="3" customWidth="1"/>
    <col min="770" max="775" width="10.5" style="3" customWidth="1"/>
    <col min="776" max="776" width="6.875" style="3" customWidth="1"/>
    <col min="777" max="782" width="10.5" style="3" customWidth="1"/>
    <col min="783" max="783" width="6.875" style="3" customWidth="1"/>
    <col min="784" max="789" width="10.5" style="3" customWidth="1"/>
    <col min="790" max="790" width="6.875" style="3" customWidth="1"/>
    <col min="791" max="796" width="10.5" style="3" customWidth="1"/>
    <col min="797" max="797" width="6.875" style="3" customWidth="1"/>
    <col min="798" max="803" width="10.5" style="3" customWidth="1"/>
    <col min="804" max="804" width="6.875" style="3" customWidth="1"/>
    <col min="805" max="810" width="10.5" style="3" customWidth="1"/>
    <col min="811" max="811" width="6.875" style="3" customWidth="1"/>
    <col min="812" max="817" width="10.5" style="3" customWidth="1"/>
    <col min="818" max="818" width="6.875" style="3" customWidth="1"/>
    <col min="819" max="824" width="10.5" style="3" customWidth="1"/>
    <col min="825" max="825" width="6.875" style="3" customWidth="1"/>
    <col min="826" max="826" width="10.5" style="3" customWidth="1"/>
    <col min="827" max="827" width="10.875" style="3" customWidth="1"/>
    <col min="828" max="828" width="12.5" style="3" customWidth="1"/>
    <col min="829" max="829" width="10.5" style="3" customWidth="1"/>
    <col min="830" max="830" width="8.125" style="3" customWidth="1"/>
    <col min="831" max="831" width="9.5" style="3" customWidth="1"/>
    <col min="832" max="832" width="8.125" style="3" customWidth="1"/>
    <col min="833" max="833" width="8.625" style="3" customWidth="1"/>
    <col min="834" max="834" width="8.125" style="3" customWidth="1"/>
    <col min="835" max="835" width="12.125" style="3" customWidth="1"/>
    <col min="836" max="836" width="8.125" style="3" customWidth="1"/>
    <col min="837" max="1024" width="8.125" style="3"/>
    <col min="1025" max="1025" width="21.75" style="3" customWidth="1"/>
    <col min="1026" max="1031" width="10.5" style="3" customWidth="1"/>
    <col min="1032" max="1032" width="6.875" style="3" customWidth="1"/>
    <col min="1033" max="1038" width="10.5" style="3" customWidth="1"/>
    <col min="1039" max="1039" width="6.875" style="3" customWidth="1"/>
    <col min="1040" max="1045" width="10.5" style="3" customWidth="1"/>
    <col min="1046" max="1046" width="6.875" style="3" customWidth="1"/>
    <col min="1047" max="1052" width="10.5" style="3" customWidth="1"/>
    <col min="1053" max="1053" width="6.875" style="3" customWidth="1"/>
    <col min="1054" max="1059" width="10.5" style="3" customWidth="1"/>
    <col min="1060" max="1060" width="6.875" style="3" customWidth="1"/>
    <col min="1061" max="1066" width="10.5" style="3" customWidth="1"/>
    <col min="1067" max="1067" width="6.875" style="3" customWidth="1"/>
    <col min="1068" max="1073" width="10.5" style="3" customWidth="1"/>
    <col min="1074" max="1074" width="6.875" style="3" customWidth="1"/>
    <col min="1075" max="1080" width="10.5" style="3" customWidth="1"/>
    <col min="1081" max="1081" width="6.875" style="3" customWidth="1"/>
    <col min="1082" max="1082" width="10.5" style="3" customWidth="1"/>
    <col min="1083" max="1083" width="10.875" style="3" customWidth="1"/>
    <col min="1084" max="1084" width="12.5" style="3" customWidth="1"/>
    <col min="1085" max="1085" width="10.5" style="3" customWidth="1"/>
    <col min="1086" max="1086" width="8.125" style="3" customWidth="1"/>
    <col min="1087" max="1087" width="9.5" style="3" customWidth="1"/>
    <col min="1088" max="1088" width="8.125" style="3" customWidth="1"/>
    <col min="1089" max="1089" width="8.625" style="3" customWidth="1"/>
    <col min="1090" max="1090" width="8.125" style="3" customWidth="1"/>
    <col min="1091" max="1091" width="12.125" style="3" customWidth="1"/>
    <col min="1092" max="1092" width="8.125" style="3" customWidth="1"/>
    <col min="1093" max="1280" width="8.125" style="3"/>
    <col min="1281" max="1281" width="21.75" style="3" customWidth="1"/>
    <col min="1282" max="1287" width="10.5" style="3" customWidth="1"/>
    <col min="1288" max="1288" width="6.875" style="3" customWidth="1"/>
    <col min="1289" max="1294" width="10.5" style="3" customWidth="1"/>
    <col min="1295" max="1295" width="6.875" style="3" customWidth="1"/>
    <col min="1296" max="1301" width="10.5" style="3" customWidth="1"/>
    <col min="1302" max="1302" width="6.875" style="3" customWidth="1"/>
    <col min="1303" max="1308" width="10.5" style="3" customWidth="1"/>
    <col min="1309" max="1309" width="6.875" style="3" customWidth="1"/>
    <col min="1310" max="1315" width="10.5" style="3" customWidth="1"/>
    <col min="1316" max="1316" width="6.875" style="3" customWidth="1"/>
    <col min="1317" max="1322" width="10.5" style="3" customWidth="1"/>
    <col min="1323" max="1323" width="6.875" style="3" customWidth="1"/>
    <col min="1324" max="1329" width="10.5" style="3" customWidth="1"/>
    <col min="1330" max="1330" width="6.875" style="3" customWidth="1"/>
    <col min="1331" max="1336" width="10.5" style="3" customWidth="1"/>
    <col min="1337" max="1337" width="6.875" style="3" customWidth="1"/>
    <col min="1338" max="1338" width="10.5" style="3" customWidth="1"/>
    <col min="1339" max="1339" width="10.875" style="3" customWidth="1"/>
    <col min="1340" max="1340" width="12.5" style="3" customWidth="1"/>
    <col min="1341" max="1341" width="10.5" style="3" customWidth="1"/>
    <col min="1342" max="1342" width="8.125" style="3" customWidth="1"/>
    <col min="1343" max="1343" width="9.5" style="3" customWidth="1"/>
    <col min="1344" max="1344" width="8.125" style="3" customWidth="1"/>
    <col min="1345" max="1345" width="8.625" style="3" customWidth="1"/>
    <col min="1346" max="1346" width="8.125" style="3" customWidth="1"/>
    <col min="1347" max="1347" width="12.125" style="3" customWidth="1"/>
    <col min="1348" max="1348" width="8.125" style="3" customWidth="1"/>
    <col min="1349" max="1536" width="8.125" style="3"/>
    <col min="1537" max="1537" width="21.75" style="3" customWidth="1"/>
    <col min="1538" max="1543" width="10.5" style="3" customWidth="1"/>
    <col min="1544" max="1544" width="6.875" style="3" customWidth="1"/>
    <col min="1545" max="1550" width="10.5" style="3" customWidth="1"/>
    <col min="1551" max="1551" width="6.875" style="3" customWidth="1"/>
    <col min="1552" max="1557" width="10.5" style="3" customWidth="1"/>
    <col min="1558" max="1558" width="6.875" style="3" customWidth="1"/>
    <col min="1559" max="1564" width="10.5" style="3" customWidth="1"/>
    <col min="1565" max="1565" width="6.875" style="3" customWidth="1"/>
    <col min="1566" max="1571" width="10.5" style="3" customWidth="1"/>
    <col min="1572" max="1572" width="6.875" style="3" customWidth="1"/>
    <col min="1573" max="1578" width="10.5" style="3" customWidth="1"/>
    <col min="1579" max="1579" width="6.875" style="3" customWidth="1"/>
    <col min="1580" max="1585" width="10.5" style="3" customWidth="1"/>
    <col min="1586" max="1586" width="6.875" style="3" customWidth="1"/>
    <col min="1587" max="1592" width="10.5" style="3" customWidth="1"/>
    <col min="1593" max="1593" width="6.875" style="3" customWidth="1"/>
    <col min="1594" max="1594" width="10.5" style="3" customWidth="1"/>
    <col min="1595" max="1595" width="10.875" style="3" customWidth="1"/>
    <col min="1596" max="1596" width="12.5" style="3" customWidth="1"/>
    <col min="1597" max="1597" width="10.5" style="3" customWidth="1"/>
    <col min="1598" max="1598" width="8.125" style="3" customWidth="1"/>
    <col min="1599" max="1599" width="9.5" style="3" customWidth="1"/>
    <col min="1600" max="1600" width="8.125" style="3" customWidth="1"/>
    <col min="1601" max="1601" width="8.625" style="3" customWidth="1"/>
    <col min="1602" max="1602" width="8.125" style="3" customWidth="1"/>
    <col min="1603" max="1603" width="12.125" style="3" customWidth="1"/>
    <col min="1604" max="1604" width="8.125" style="3" customWidth="1"/>
    <col min="1605" max="1792" width="8.125" style="3"/>
    <col min="1793" max="1793" width="21.75" style="3" customWidth="1"/>
    <col min="1794" max="1799" width="10.5" style="3" customWidth="1"/>
    <col min="1800" max="1800" width="6.875" style="3" customWidth="1"/>
    <col min="1801" max="1806" width="10.5" style="3" customWidth="1"/>
    <col min="1807" max="1807" width="6.875" style="3" customWidth="1"/>
    <col min="1808" max="1813" width="10.5" style="3" customWidth="1"/>
    <col min="1814" max="1814" width="6.875" style="3" customWidth="1"/>
    <col min="1815" max="1820" width="10.5" style="3" customWidth="1"/>
    <col min="1821" max="1821" width="6.875" style="3" customWidth="1"/>
    <col min="1822" max="1827" width="10.5" style="3" customWidth="1"/>
    <col min="1828" max="1828" width="6.875" style="3" customWidth="1"/>
    <col min="1829" max="1834" width="10.5" style="3" customWidth="1"/>
    <col min="1835" max="1835" width="6.875" style="3" customWidth="1"/>
    <col min="1836" max="1841" width="10.5" style="3" customWidth="1"/>
    <col min="1842" max="1842" width="6.875" style="3" customWidth="1"/>
    <col min="1843" max="1848" width="10.5" style="3" customWidth="1"/>
    <col min="1849" max="1849" width="6.875" style="3" customWidth="1"/>
    <col min="1850" max="1850" width="10.5" style="3" customWidth="1"/>
    <col min="1851" max="1851" width="10.875" style="3" customWidth="1"/>
    <col min="1852" max="1852" width="12.5" style="3" customWidth="1"/>
    <col min="1853" max="1853" width="10.5" style="3" customWidth="1"/>
    <col min="1854" max="1854" width="8.125" style="3" customWidth="1"/>
    <col min="1855" max="1855" width="9.5" style="3" customWidth="1"/>
    <col min="1856" max="1856" width="8.125" style="3" customWidth="1"/>
    <col min="1857" max="1857" width="8.625" style="3" customWidth="1"/>
    <col min="1858" max="1858" width="8.125" style="3" customWidth="1"/>
    <col min="1859" max="1859" width="12.125" style="3" customWidth="1"/>
    <col min="1860" max="1860" width="8.125" style="3" customWidth="1"/>
    <col min="1861" max="2048" width="8.125" style="3"/>
    <col min="2049" max="2049" width="21.75" style="3" customWidth="1"/>
    <col min="2050" max="2055" width="10.5" style="3" customWidth="1"/>
    <col min="2056" max="2056" width="6.875" style="3" customWidth="1"/>
    <col min="2057" max="2062" width="10.5" style="3" customWidth="1"/>
    <col min="2063" max="2063" width="6.875" style="3" customWidth="1"/>
    <col min="2064" max="2069" width="10.5" style="3" customWidth="1"/>
    <col min="2070" max="2070" width="6.875" style="3" customWidth="1"/>
    <col min="2071" max="2076" width="10.5" style="3" customWidth="1"/>
    <col min="2077" max="2077" width="6.875" style="3" customWidth="1"/>
    <col min="2078" max="2083" width="10.5" style="3" customWidth="1"/>
    <col min="2084" max="2084" width="6.875" style="3" customWidth="1"/>
    <col min="2085" max="2090" width="10.5" style="3" customWidth="1"/>
    <col min="2091" max="2091" width="6.875" style="3" customWidth="1"/>
    <col min="2092" max="2097" width="10.5" style="3" customWidth="1"/>
    <col min="2098" max="2098" width="6.875" style="3" customWidth="1"/>
    <col min="2099" max="2104" width="10.5" style="3" customWidth="1"/>
    <col min="2105" max="2105" width="6.875" style="3" customWidth="1"/>
    <col min="2106" max="2106" width="10.5" style="3" customWidth="1"/>
    <col min="2107" max="2107" width="10.875" style="3" customWidth="1"/>
    <col min="2108" max="2108" width="12.5" style="3" customWidth="1"/>
    <col min="2109" max="2109" width="10.5" style="3" customWidth="1"/>
    <col min="2110" max="2110" width="8.125" style="3" customWidth="1"/>
    <col min="2111" max="2111" width="9.5" style="3" customWidth="1"/>
    <col min="2112" max="2112" width="8.125" style="3" customWidth="1"/>
    <col min="2113" max="2113" width="8.625" style="3" customWidth="1"/>
    <col min="2114" max="2114" width="8.125" style="3" customWidth="1"/>
    <col min="2115" max="2115" width="12.125" style="3" customWidth="1"/>
    <col min="2116" max="2116" width="8.125" style="3" customWidth="1"/>
    <col min="2117" max="2304" width="8.125" style="3"/>
    <col min="2305" max="2305" width="21.75" style="3" customWidth="1"/>
    <col min="2306" max="2311" width="10.5" style="3" customWidth="1"/>
    <col min="2312" max="2312" width="6.875" style="3" customWidth="1"/>
    <col min="2313" max="2318" width="10.5" style="3" customWidth="1"/>
    <col min="2319" max="2319" width="6.875" style="3" customWidth="1"/>
    <col min="2320" max="2325" width="10.5" style="3" customWidth="1"/>
    <col min="2326" max="2326" width="6.875" style="3" customWidth="1"/>
    <col min="2327" max="2332" width="10.5" style="3" customWidth="1"/>
    <col min="2333" max="2333" width="6.875" style="3" customWidth="1"/>
    <col min="2334" max="2339" width="10.5" style="3" customWidth="1"/>
    <col min="2340" max="2340" width="6.875" style="3" customWidth="1"/>
    <col min="2341" max="2346" width="10.5" style="3" customWidth="1"/>
    <col min="2347" max="2347" width="6.875" style="3" customWidth="1"/>
    <col min="2348" max="2353" width="10.5" style="3" customWidth="1"/>
    <col min="2354" max="2354" width="6.875" style="3" customWidth="1"/>
    <col min="2355" max="2360" width="10.5" style="3" customWidth="1"/>
    <col min="2361" max="2361" width="6.875" style="3" customWidth="1"/>
    <col min="2362" max="2362" width="10.5" style="3" customWidth="1"/>
    <col min="2363" max="2363" width="10.875" style="3" customWidth="1"/>
    <col min="2364" max="2364" width="12.5" style="3" customWidth="1"/>
    <col min="2365" max="2365" width="10.5" style="3" customWidth="1"/>
    <col min="2366" max="2366" width="8.125" style="3" customWidth="1"/>
    <col min="2367" max="2367" width="9.5" style="3" customWidth="1"/>
    <col min="2368" max="2368" width="8.125" style="3" customWidth="1"/>
    <col min="2369" max="2369" width="8.625" style="3" customWidth="1"/>
    <col min="2370" max="2370" width="8.125" style="3" customWidth="1"/>
    <col min="2371" max="2371" width="12.125" style="3" customWidth="1"/>
    <col min="2372" max="2372" width="8.125" style="3" customWidth="1"/>
    <col min="2373" max="2560" width="8.125" style="3"/>
    <col min="2561" max="2561" width="21.75" style="3" customWidth="1"/>
    <col min="2562" max="2567" width="10.5" style="3" customWidth="1"/>
    <col min="2568" max="2568" width="6.875" style="3" customWidth="1"/>
    <col min="2569" max="2574" width="10.5" style="3" customWidth="1"/>
    <col min="2575" max="2575" width="6.875" style="3" customWidth="1"/>
    <col min="2576" max="2581" width="10.5" style="3" customWidth="1"/>
    <col min="2582" max="2582" width="6.875" style="3" customWidth="1"/>
    <col min="2583" max="2588" width="10.5" style="3" customWidth="1"/>
    <col min="2589" max="2589" width="6.875" style="3" customWidth="1"/>
    <col min="2590" max="2595" width="10.5" style="3" customWidth="1"/>
    <col min="2596" max="2596" width="6.875" style="3" customWidth="1"/>
    <col min="2597" max="2602" width="10.5" style="3" customWidth="1"/>
    <col min="2603" max="2603" width="6.875" style="3" customWidth="1"/>
    <col min="2604" max="2609" width="10.5" style="3" customWidth="1"/>
    <col min="2610" max="2610" width="6.875" style="3" customWidth="1"/>
    <col min="2611" max="2616" width="10.5" style="3" customWidth="1"/>
    <col min="2617" max="2617" width="6.875" style="3" customWidth="1"/>
    <col min="2618" max="2618" width="10.5" style="3" customWidth="1"/>
    <col min="2619" max="2619" width="10.875" style="3" customWidth="1"/>
    <col min="2620" max="2620" width="12.5" style="3" customWidth="1"/>
    <col min="2621" max="2621" width="10.5" style="3" customWidth="1"/>
    <col min="2622" max="2622" width="8.125" style="3" customWidth="1"/>
    <col min="2623" max="2623" width="9.5" style="3" customWidth="1"/>
    <col min="2624" max="2624" width="8.125" style="3" customWidth="1"/>
    <col min="2625" max="2625" width="8.625" style="3" customWidth="1"/>
    <col min="2626" max="2626" width="8.125" style="3" customWidth="1"/>
    <col min="2627" max="2627" width="12.125" style="3" customWidth="1"/>
    <col min="2628" max="2628" width="8.125" style="3" customWidth="1"/>
    <col min="2629" max="2816" width="8.125" style="3"/>
    <col min="2817" max="2817" width="21.75" style="3" customWidth="1"/>
    <col min="2818" max="2823" width="10.5" style="3" customWidth="1"/>
    <col min="2824" max="2824" width="6.875" style="3" customWidth="1"/>
    <col min="2825" max="2830" width="10.5" style="3" customWidth="1"/>
    <col min="2831" max="2831" width="6.875" style="3" customWidth="1"/>
    <col min="2832" max="2837" width="10.5" style="3" customWidth="1"/>
    <col min="2838" max="2838" width="6.875" style="3" customWidth="1"/>
    <col min="2839" max="2844" width="10.5" style="3" customWidth="1"/>
    <col min="2845" max="2845" width="6.875" style="3" customWidth="1"/>
    <col min="2846" max="2851" width="10.5" style="3" customWidth="1"/>
    <col min="2852" max="2852" width="6.875" style="3" customWidth="1"/>
    <col min="2853" max="2858" width="10.5" style="3" customWidth="1"/>
    <col min="2859" max="2859" width="6.875" style="3" customWidth="1"/>
    <col min="2860" max="2865" width="10.5" style="3" customWidth="1"/>
    <col min="2866" max="2866" width="6.875" style="3" customWidth="1"/>
    <col min="2867" max="2872" width="10.5" style="3" customWidth="1"/>
    <col min="2873" max="2873" width="6.875" style="3" customWidth="1"/>
    <col min="2874" max="2874" width="10.5" style="3" customWidth="1"/>
    <col min="2875" max="2875" width="10.875" style="3" customWidth="1"/>
    <col min="2876" max="2876" width="12.5" style="3" customWidth="1"/>
    <col min="2877" max="2877" width="10.5" style="3" customWidth="1"/>
    <col min="2878" max="2878" width="8.125" style="3" customWidth="1"/>
    <col min="2879" max="2879" width="9.5" style="3" customWidth="1"/>
    <col min="2880" max="2880" width="8.125" style="3" customWidth="1"/>
    <col min="2881" max="2881" width="8.625" style="3" customWidth="1"/>
    <col min="2882" max="2882" width="8.125" style="3" customWidth="1"/>
    <col min="2883" max="2883" width="12.125" style="3" customWidth="1"/>
    <col min="2884" max="2884" width="8.125" style="3" customWidth="1"/>
    <col min="2885" max="3072" width="8.125" style="3"/>
    <col min="3073" max="3073" width="21.75" style="3" customWidth="1"/>
    <col min="3074" max="3079" width="10.5" style="3" customWidth="1"/>
    <col min="3080" max="3080" width="6.875" style="3" customWidth="1"/>
    <col min="3081" max="3086" width="10.5" style="3" customWidth="1"/>
    <col min="3087" max="3087" width="6.875" style="3" customWidth="1"/>
    <col min="3088" max="3093" width="10.5" style="3" customWidth="1"/>
    <col min="3094" max="3094" width="6.875" style="3" customWidth="1"/>
    <col min="3095" max="3100" width="10.5" style="3" customWidth="1"/>
    <col min="3101" max="3101" width="6.875" style="3" customWidth="1"/>
    <col min="3102" max="3107" width="10.5" style="3" customWidth="1"/>
    <col min="3108" max="3108" width="6.875" style="3" customWidth="1"/>
    <col min="3109" max="3114" width="10.5" style="3" customWidth="1"/>
    <col min="3115" max="3115" width="6.875" style="3" customWidth="1"/>
    <col min="3116" max="3121" width="10.5" style="3" customWidth="1"/>
    <col min="3122" max="3122" width="6.875" style="3" customWidth="1"/>
    <col min="3123" max="3128" width="10.5" style="3" customWidth="1"/>
    <col min="3129" max="3129" width="6.875" style="3" customWidth="1"/>
    <col min="3130" max="3130" width="10.5" style="3" customWidth="1"/>
    <col min="3131" max="3131" width="10.875" style="3" customWidth="1"/>
    <col min="3132" max="3132" width="12.5" style="3" customWidth="1"/>
    <col min="3133" max="3133" width="10.5" style="3" customWidth="1"/>
    <col min="3134" max="3134" width="8.125" style="3" customWidth="1"/>
    <col min="3135" max="3135" width="9.5" style="3" customWidth="1"/>
    <col min="3136" max="3136" width="8.125" style="3" customWidth="1"/>
    <col min="3137" max="3137" width="8.625" style="3" customWidth="1"/>
    <col min="3138" max="3138" width="8.125" style="3" customWidth="1"/>
    <col min="3139" max="3139" width="12.125" style="3" customWidth="1"/>
    <col min="3140" max="3140" width="8.125" style="3" customWidth="1"/>
    <col min="3141" max="3328" width="8.125" style="3"/>
    <col min="3329" max="3329" width="21.75" style="3" customWidth="1"/>
    <col min="3330" max="3335" width="10.5" style="3" customWidth="1"/>
    <col min="3336" max="3336" width="6.875" style="3" customWidth="1"/>
    <col min="3337" max="3342" width="10.5" style="3" customWidth="1"/>
    <col min="3343" max="3343" width="6.875" style="3" customWidth="1"/>
    <col min="3344" max="3349" width="10.5" style="3" customWidth="1"/>
    <col min="3350" max="3350" width="6.875" style="3" customWidth="1"/>
    <col min="3351" max="3356" width="10.5" style="3" customWidth="1"/>
    <col min="3357" max="3357" width="6.875" style="3" customWidth="1"/>
    <col min="3358" max="3363" width="10.5" style="3" customWidth="1"/>
    <col min="3364" max="3364" width="6.875" style="3" customWidth="1"/>
    <col min="3365" max="3370" width="10.5" style="3" customWidth="1"/>
    <col min="3371" max="3371" width="6.875" style="3" customWidth="1"/>
    <col min="3372" max="3377" width="10.5" style="3" customWidth="1"/>
    <col min="3378" max="3378" width="6.875" style="3" customWidth="1"/>
    <col min="3379" max="3384" width="10.5" style="3" customWidth="1"/>
    <col min="3385" max="3385" width="6.875" style="3" customWidth="1"/>
    <col min="3386" max="3386" width="10.5" style="3" customWidth="1"/>
    <col min="3387" max="3387" width="10.875" style="3" customWidth="1"/>
    <col min="3388" max="3388" width="12.5" style="3" customWidth="1"/>
    <col min="3389" max="3389" width="10.5" style="3" customWidth="1"/>
    <col min="3390" max="3390" width="8.125" style="3" customWidth="1"/>
    <col min="3391" max="3391" width="9.5" style="3" customWidth="1"/>
    <col min="3392" max="3392" width="8.125" style="3" customWidth="1"/>
    <col min="3393" max="3393" width="8.625" style="3" customWidth="1"/>
    <col min="3394" max="3394" width="8.125" style="3" customWidth="1"/>
    <col min="3395" max="3395" width="12.125" style="3" customWidth="1"/>
    <col min="3396" max="3396" width="8.125" style="3" customWidth="1"/>
    <col min="3397" max="3584" width="8.125" style="3"/>
    <col min="3585" max="3585" width="21.75" style="3" customWidth="1"/>
    <col min="3586" max="3591" width="10.5" style="3" customWidth="1"/>
    <col min="3592" max="3592" width="6.875" style="3" customWidth="1"/>
    <col min="3593" max="3598" width="10.5" style="3" customWidth="1"/>
    <col min="3599" max="3599" width="6.875" style="3" customWidth="1"/>
    <col min="3600" max="3605" width="10.5" style="3" customWidth="1"/>
    <col min="3606" max="3606" width="6.875" style="3" customWidth="1"/>
    <col min="3607" max="3612" width="10.5" style="3" customWidth="1"/>
    <col min="3613" max="3613" width="6.875" style="3" customWidth="1"/>
    <col min="3614" max="3619" width="10.5" style="3" customWidth="1"/>
    <col min="3620" max="3620" width="6.875" style="3" customWidth="1"/>
    <col min="3621" max="3626" width="10.5" style="3" customWidth="1"/>
    <col min="3627" max="3627" width="6.875" style="3" customWidth="1"/>
    <col min="3628" max="3633" width="10.5" style="3" customWidth="1"/>
    <col min="3634" max="3634" width="6.875" style="3" customWidth="1"/>
    <col min="3635" max="3640" width="10.5" style="3" customWidth="1"/>
    <col min="3641" max="3641" width="6.875" style="3" customWidth="1"/>
    <col min="3642" max="3642" width="10.5" style="3" customWidth="1"/>
    <col min="3643" max="3643" width="10.875" style="3" customWidth="1"/>
    <col min="3644" max="3644" width="12.5" style="3" customWidth="1"/>
    <col min="3645" max="3645" width="10.5" style="3" customWidth="1"/>
    <col min="3646" max="3646" width="8.125" style="3" customWidth="1"/>
    <col min="3647" max="3647" width="9.5" style="3" customWidth="1"/>
    <col min="3648" max="3648" width="8.125" style="3" customWidth="1"/>
    <col min="3649" max="3649" width="8.625" style="3" customWidth="1"/>
    <col min="3650" max="3650" width="8.125" style="3" customWidth="1"/>
    <col min="3651" max="3651" width="12.125" style="3" customWidth="1"/>
    <col min="3652" max="3652" width="8.125" style="3" customWidth="1"/>
    <col min="3653" max="3840" width="8.125" style="3"/>
    <col min="3841" max="3841" width="21.75" style="3" customWidth="1"/>
    <col min="3842" max="3847" width="10.5" style="3" customWidth="1"/>
    <col min="3848" max="3848" width="6.875" style="3" customWidth="1"/>
    <col min="3849" max="3854" width="10.5" style="3" customWidth="1"/>
    <col min="3855" max="3855" width="6.875" style="3" customWidth="1"/>
    <col min="3856" max="3861" width="10.5" style="3" customWidth="1"/>
    <col min="3862" max="3862" width="6.875" style="3" customWidth="1"/>
    <col min="3863" max="3868" width="10.5" style="3" customWidth="1"/>
    <col min="3869" max="3869" width="6.875" style="3" customWidth="1"/>
    <col min="3870" max="3875" width="10.5" style="3" customWidth="1"/>
    <col min="3876" max="3876" width="6.875" style="3" customWidth="1"/>
    <col min="3877" max="3882" width="10.5" style="3" customWidth="1"/>
    <col min="3883" max="3883" width="6.875" style="3" customWidth="1"/>
    <col min="3884" max="3889" width="10.5" style="3" customWidth="1"/>
    <col min="3890" max="3890" width="6.875" style="3" customWidth="1"/>
    <col min="3891" max="3896" width="10.5" style="3" customWidth="1"/>
    <col min="3897" max="3897" width="6.875" style="3" customWidth="1"/>
    <col min="3898" max="3898" width="10.5" style="3" customWidth="1"/>
    <col min="3899" max="3899" width="10.875" style="3" customWidth="1"/>
    <col min="3900" max="3900" width="12.5" style="3" customWidth="1"/>
    <col min="3901" max="3901" width="10.5" style="3" customWidth="1"/>
    <col min="3902" max="3902" width="8.125" style="3" customWidth="1"/>
    <col min="3903" max="3903" width="9.5" style="3" customWidth="1"/>
    <col min="3904" max="3904" width="8.125" style="3" customWidth="1"/>
    <col min="3905" max="3905" width="8.625" style="3" customWidth="1"/>
    <col min="3906" max="3906" width="8.125" style="3" customWidth="1"/>
    <col min="3907" max="3907" width="12.125" style="3" customWidth="1"/>
    <col min="3908" max="3908" width="8.125" style="3" customWidth="1"/>
    <col min="3909" max="4096" width="8.125" style="3"/>
    <col min="4097" max="4097" width="21.75" style="3" customWidth="1"/>
    <col min="4098" max="4103" width="10.5" style="3" customWidth="1"/>
    <col min="4104" max="4104" width="6.875" style="3" customWidth="1"/>
    <col min="4105" max="4110" width="10.5" style="3" customWidth="1"/>
    <col min="4111" max="4111" width="6.875" style="3" customWidth="1"/>
    <col min="4112" max="4117" width="10.5" style="3" customWidth="1"/>
    <col min="4118" max="4118" width="6.875" style="3" customWidth="1"/>
    <col min="4119" max="4124" width="10.5" style="3" customWidth="1"/>
    <col min="4125" max="4125" width="6.875" style="3" customWidth="1"/>
    <col min="4126" max="4131" width="10.5" style="3" customWidth="1"/>
    <col min="4132" max="4132" width="6.875" style="3" customWidth="1"/>
    <col min="4133" max="4138" width="10.5" style="3" customWidth="1"/>
    <col min="4139" max="4139" width="6.875" style="3" customWidth="1"/>
    <col min="4140" max="4145" width="10.5" style="3" customWidth="1"/>
    <col min="4146" max="4146" width="6.875" style="3" customWidth="1"/>
    <col min="4147" max="4152" width="10.5" style="3" customWidth="1"/>
    <col min="4153" max="4153" width="6.875" style="3" customWidth="1"/>
    <col min="4154" max="4154" width="10.5" style="3" customWidth="1"/>
    <col min="4155" max="4155" width="10.875" style="3" customWidth="1"/>
    <col min="4156" max="4156" width="12.5" style="3" customWidth="1"/>
    <col min="4157" max="4157" width="10.5" style="3" customWidth="1"/>
    <col min="4158" max="4158" width="8.125" style="3" customWidth="1"/>
    <col min="4159" max="4159" width="9.5" style="3" customWidth="1"/>
    <col min="4160" max="4160" width="8.125" style="3" customWidth="1"/>
    <col min="4161" max="4161" width="8.625" style="3" customWidth="1"/>
    <col min="4162" max="4162" width="8.125" style="3" customWidth="1"/>
    <col min="4163" max="4163" width="12.125" style="3" customWidth="1"/>
    <col min="4164" max="4164" width="8.125" style="3" customWidth="1"/>
    <col min="4165" max="4352" width="8.125" style="3"/>
    <col min="4353" max="4353" width="21.75" style="3" customWidth="1"/>
    <col min="4354" max="4359" width="10.5" style="3" customWidth="1"/>
    <col min="4360" max="4360" width="6.875" style="3" customWidth="1"/>
    <col min="4361" max="4366" width="10.5" style="3" customWidth="1"/>
    <col min="4367" max="4367" width="6.875" style="3" customWidth="1"/>
    <col min="4368" max="4373" width="10.5" style="3" customWidth="1"/>
    <col min="4374" max="4374" width="6.875" style="3" customWidth="1"/>
    <col min="4375" max="4380" width="10.5" style="3" customWidth="1"/>
    <col min="4381" max="4381" width="6.875" style="3" customWidth="1"/>
    <col min="4382" max="4387" width="10.5" style="3" customWidth="1"/>
    <col min="4388" max="4388" width="6.875" style="3" customWidth="1"/>
    <col min="4389" max="4394" width="10.5" style="3" customWidth="1"/>
    <col min="4395" max="4395" width="6.875" style="3" customWidth="1"/>
    <col min="4396" max="4401" width="10.5" style="3" customWidth="1"/>
    <col min="4402" max="4402" width="6.875" style="3" customWidth="1"/>
    <col min="4403" max="4408" width="10.5" style="3" customWidth="1"/>
    <col min="4409" max="4409" width="6.875" style="3" customWidth="1"/>
    <col min="4410" max="4410" width="10.5" style="3" customWidth="1"/>
    <col min="4411" max="4411" width="10.875" style="3" customWidth="1"/>
    <col min="4412" max="4412" width="12.5" style="3" customWidth="1"/>
    <col min="4413" max="4413" width="10.5" style="3" customWidth="1"/>
    <col min="4414" max="4414" width="8.125" style="3" customWidth="1"/>
    <col min="4415" max="4415" width="9.5" style="3" customWidth="1"/>
    <col min="4416" max="4416" width="8.125" style="3" customWidth="1"/>
    <col min="4417" max="4417" width="8.625" style="3" customWidth="1"/>
    <col min="4418" max="4418" width="8.125" style="3" customWidth="1"/>
    <col min="4419" max="4419" width="12.125" style="3" customWidth="1"/>
    <col min="4420" max="4420" width="8.125" style="3" customWidth="1"/>
    <col min="4421" max="4608" width="8.125" style="3"/>
    <col min="4609" max="4609" width="21.75" style="3" customWidth="1"/>
    <col min="4610" max="4615" width="10.5" style="3" customWidth="1"/>
    <col min="4616" max="4616" width="6.875" style="3" customWidth="1"/>
    <col min="4617" max="4622" width="10.5" style="3" customWidth="1"/>
    <col min="4623" max="4623" width="6.875" style="3" customWidth="1"/>
    <col min="4624" max="4629" width="10.5" style="3" customWidth="1"/>
    <col min="4630" max="4630" width="6.875" style="3" customWidth="1"/>
    <col min="4631" max="4636" width="10.5" style="3" customWidth="1"/>
    <col min="4637" max="4637" width="6.875" style="3" customWidth="1"/>
    <col min="4638" max="4643" width="10.5" style="3" customWidth="1"/>
    <col min="4644" max="4644" width="6.875" style="3" customWidth="1"/>
    <col min="4645" max="4650" width="10.5" style="3" customWidth="1"/>
    <col min="4651" max="4651" width="6.875" style="3" customWidth="1"/>
    <col min="4652" max="4657" width="10.5" style="3" customWidth="1"/>
    <col min="4658" max="4658" width="6.875" style="3" customWidth="1"/>
    <col min="4659" max="4664" width="10.5" style="3" customWidth="1"/>
    <col min="4665" max="4665" width="6.875" style="3" customWidth="1"/>
    <col min="4666" max="4666" width="10.5" style="3" customWidth="1"/>
    <col min="4667" max="4667" width="10.875" style="3" customWidth="1"/>
    <col min="4668" max="4668" width="12.5" style="3" customWidth="1"/>
    <col min="4669" max="4669" width="10.5" style="3" customWidth="1"/>
    <col min="4670" max="4670" width="8.125" style="3" customWidth="1"/>
    <col min="4671" max="4671" width="9.5" style="3" customWidth="1"/>
    <col min="4672" max="4672" width="8.125" style="3" customWidth="1"/>
    <col min="4673" max="4673" width="8.625" style="3" customWidth="1"/>
    <col min="4674" max="4674" width="8.125" style="3" customWidth="1"/>
    <col min="4675" max="4675" width="12.125" style="3" customWidth="1"/>
    <col min="4676" max="4676" width="8.125" style="3" customWidth="1"/>
    <col min="4677" max="4864" width="8.125" style="3"/>
    <col min="4865" max="4865" width="21.75" style="3" customWidth="1"/>
    <col min="4866" max="4871" width="10.5" style="3" customWidth="1"/>
    <col min="4872" max="4872" width="6.875" style="3" customWidth="1"/>
    <col min="4873" max="4878" width="10.5" style="3" customWidth="1"/>
    <col min="4879" max="4879" width="6.875" style="3" customWidth="1"/>
    <col min="4880" max="4885" width="10.5" style="3" customWidth="1"/>
    <col min="4886" max="4886" width="6.875" style="3" customWidth="1"/>
    <col min="4887" max="4892" width="10.5" style="3" customWidth="1"/>
    <col min="4893" max="4893" width="6.875" style="3" customWidth="1"/>
    <col min="4894" max="4899" width="10.5" style="3" customWidth="1"/>
    <col min="4900" max="4900" width="6.875" style="3" customWidth="1"/>
    <col min="4901" max="4906" width="10.5" style="3" customWidth="1"/>
    <col min="4907" max="4907" width="6.875" style="3" customWidth="1"/>
    <col min="4908" max="4913" width="10.5" style="3" customWidth="1"/>
    <col min="4914" max="4914" width="6.875" style="3" customWidth="1"/>
    <col min="4915" max="4920" width="10.5" style="3" customWidth="1"/>
    <col min="4921" max="4921" width="6.875" style="3" customWidth="1"/>
    <col min="4922" max="4922" width="10.5" style="3" customWidth="1"/>
    <col min="4923" max="4923" width="10.875" style="3" customWidth="1"/>
    <col min="4924" max="4924" width="12.5" style="3" customWidth="1"/>
    <col min="4925" max="4925" width="10.5" style="3" customWidth="1"/>
    <col min="4926" max="4926" width="8.125" style="3" customWidth="1"/>
    <col min="4927" max="4927" width="9.5" style="3" customWidth="1"/>
    <col min="4928" max="4928" width="8.125" style="3" customWidth="1"/>
    <col min="4929" max="4929" width="8.625" style="3" customWidth="1"/>
    <col min="4930" max="4930" width="8.125" style="3" customWidth="1"/>
    <col min="4931" max="4931" width="12.125" style="3" customWidth="1"/>
    <col min="4932" max="4932" width="8.125" style="3" customWidth="1"/>
    <col min="4933" max="5120" width="8.125" style="3"/>
    <col min="5121" max="5121" width="21.75" style="3" customWidth="1"/>
    <col min="5122" max="5127" width="10.5" style="3" customWidth="1"/>
    <col min="5128" max="5128" width="6.875" style="3" customWidth="1"/>
    <col min="5129" max="5134" width="10.5" style="3" customWidth="1"/>
    <col min="5135" max="5135" width="6.875" style="3" customWidth="1"/>
    <col min="5136" max="5141" width="10.5" style="3" customWidth="1"/>
    <col min="5142" max="5142" width="6.875" style="3" customWidth="1"/>
    <col min="5143" max="5148" width="10.5" style="3" customWidth="1"/>
    <col min="5149" max="5149" width="6.875" style="3" customWidth="1"/>
    <col min="5150" max="5155" width="10.5" style="3" customWidth="1"/>
    <col min="5156" max="5156" width="6.875" style="3" customWidth="1"/>
    <col min="5157" max="5162" width="10.5" style="3" customWidth="1"/>
    <col min="5163" max="5163" width="6.875" style="3" customWidth="1"/>
    <col min="5164" max="5169" width="10.5" style="3" customWidth="1"/>
    <col min="5170" max="5170" width="6.875" style="3" customWidth="1"/>
    <col min="5171" max="5176" width="10.5" style="3" customWidth="1"/>
    <col min="5177" max="5177" width="6.875" style="3" customWidth="1"/>
    <col min="5178" max="5178" width="10.5" style="3" customWidth="1"/>
    <col min="5179" max="5179" width="10.875" style="3" customWidth="1"/>
    <col min="5180" max="5180" width="12.5" style="3" customWidth="1"/>
    <col min="5181" max="5181" width="10.5" style="3" customWidth="1"/>
    <col min="5182" max="5182" width="8.125" style="3" customWidth="1"/>
    <col min="5183" max="5183" width="9.5" style="3" customWidth="1"/>
    <col min="5184" max="5184" width="8.125" style="3" customWidth="1"/>
    <col min="5185" max="5185" width="8.625" style="3" customWidth="1"/>
    <col min="5186" max="5186" width="8.125" style="3" customWidth="1"/>
    <col min="5187" max="5187" width="12.125" style="3" customWidth="1"/>
    <col min="5188" max="5188" width="8.125" style="3" customWidth="1"/>
    <col min="5189" max="5376" width="8.125" style="3"/>
    <col min="5377" max="5377" width="21.75" style="3" customWidth="1"/>
    <col min="5378" max="5383" width="10.5" style="3" customWidth="1"/>
    <col min="5384" max="5384" width="6.875" style="3" customWidth="1"/>
    <col min="5385" max="5390" width="10.5" style="3" customWidth="1"/>
    <col min="5391" max="5391" width="6.875" style="3" customWidth="1"/>
    <col min="5392" max="5397" width="10.5" style="3" customWidth="1"/>
    <col min="5398" max="5398" width="6.875" style="3" customWidth="1"/>
    <col min="5399" max="5404" width="10.5" style="3" customWidth="1"/>
    <col min="5405" max="5405" width="6.875" style="3" customWidth="1"/>
    <col min="5406" max="5411" width="10.5" style="3" customWidth="1"/>
    <col min="5412" max="5412" width="6.875" style="3" customWidth="1"/>
    <col min="5413" max="5418" width="10.5" style="3" customWidth="1"/>
    <col min="5419" max="5419" width="6.875" style="3" customWidth="1"/>
    <col min="5420" max="5425" width="10.5" style="3" customWidth="1"/>
    <col min="5426" max="5426" width="6.875" style="3" customWidth="1"/>
    <col min="5427" max="5432" width="10.5" style="3" customWidth="1"/>
    <col min="5433" max="5433" width="6.875" style="3" customWidth="1"/>
    <col min="5434" max="5434" width="10.5" style="3" customWidth="1"/>
    <col min="5435" max="5435" width="10.875" style="3" customWidth="1"/>
    <col min="5436" max="5436" width="12.5" style="3" customWidth="1"/>
    <col min="5437" max="5437" width="10.5" style="3" customWidth="1"/>
    <col min="5438" max="5438" width="8.125" style="3" customWidth="1"/>
    <col min="5439" max="5439" width="9.5" style="3" customWidth="1"/>
    <col min="5440" max="5440" width="8.125" style="3" customWidth="1"/>
    <col min="5441" max="5441" width="8.625" style="3" customWidth="1"/>
    <col min="5442" max="5442" width="8.125" style="3" customWidth="1"/>
    <col min="5443" max="5443" width="12.125" style="3" customWidth="1"/>
    <col min="5444" max="5444" width="8.125" style="3" customWidth="1"/>
    <col min="5445" max="5632" width="8.125" style="3"/>
    <col min="5633" max="5633" width="21.75" style="3" customWidth="1"/>
    <col min="5634" max="5639" width="10.5" style="3" customWidth="1"/>
    <col min="5640" max="5640" width="6.875" style="3" customWidth="1"/>
    <col min="5641" max="5646" width="10.5" style="3" customWidth="1"/>
    <col min="5647" max="5647" width="6.875" style="3" customWidth="1"/>
    <col min="5648" max="5653" width="10.5" style="3" customWidth="1"/>
    <col min="5654" max="5654" width="6.875" style="3" customWidth="1"/>
    <col min="5655" max="5660" width="10.5" style="3" customWidth="1"/>
    <col min="5661" max="5661" width="6.875" style="3" customWidth="1"/>
    <col min="5662" max="5667" width="10.5" style="3" customWidth="1"/>
    <col min="5668" max="5668" width="6.875" style="3" customWidth="1"/>
    <col min="5669" max="5674" width="10.5" style="3" customWidth="1"/>
    <col min="5675" max="5675" width="6.875" style="3" customWidth="1"/>
    <col min="5676" max="5681" width="10.5" style="3" customWidth="1"/>
    <col min="5682" max="5682" width="6.875" style="3" customWidth="1"/>
    <col min="5683" max="5688" width="10.5" style="3" customWidth="1"/>
    <col min="5689" max="5689" width="6.875" style="3" customWidth="1"/>
    <col min="5690" max="5690" width="10.5" style="3" customWidth="1"/>
    <col min="5691" max="5691" width="10.875" style="3" customWidth="1"/>
    <col min="5692" max="5692" width="12.5" style="3" customWidth="1"/>
    <col min="5693" max="5693" width="10.5" style="3" customWidth="1"/>
    <col min="5694" max="5694" width="8.125" style="3" customWidth="1"/>
    <col min="5695" max="5695" width="9.5" style="3" customWidth="1"/>
    <col min="5696" max="5696" width="8.125" style="3" customWidth="1"/>
    <col min="5697" max="5697" width="8.625" style="3" customWidth="1"/>
    <col min="5698" max="5698" width="8.125" style="3" customWidth="1"/>
    <col min="5699" max="5699" width="12.125" style="3" customWidth="1"/>
    <col min="5700" max="5700" width="8.125" style="3" customWidth="1"/>
    <col min="5701" max="5888" width="8.125" style="3"/>
    <col min="5889" max="5889" width="21.75" style="3" customWidth="1"/>
    <col min="5890" max="5895" width="10.5" style="3" customWidth="1"/>
    <col min="5896" max="5896" width="6.875" style="3" customWidth="1"/>
    <col min="5897" max="5902" width="10.5" style="3" customWidth="1"/>
    <col min="5903" max="5903" width="6.875" style="3" customWidth="1"/>
    <col min="5904" max="5909" width="10.5" style="3" customWidth="1"/>
    <col min="5910" max="5910" width="6.875" style="3" customWidth="1"/>
    <col min="5911" max="5916" width="10.5" style="3" customWidth="1"/>
    <col min="5917" max="5917" width="6.875" style="3" customWidth="1"/>
    <col min="5918" max="5923" width="10.5" style="3" customWidth="1"/>
    <col min="5924" max="5924" width="6.875" style="3" customWidth="1"/>
    <col min="5925" max="5930" width="10.5" style="3" customWidth="1"/>
    <col min="5931" max="5931" width="6.875" style="3" customWidth="1"/>
    <col min="5932" max="5937" width="10.5" style="3" customWidth="1"/>
    <col min="5938" max="5938" width="6.875" style="3" customWidth="1"/>
    <col min="5939" max="5944" width="10.5" style="3" customWidth="1"/>
    <col min="5945" max="5945" width="6.875" style="3" customWidth="1"/>
    <col min="5946" max="5946" width="10.5" style="3" customWidth="1"/>
    <col min="5947" max="5947" width="10.875" style="3" customWidth="1"/>
    <col min="5948" max="5948" width="12.5" style="3" customWidth="1"/>
    <col min="5949" max="5949" width="10.5" style="3" customWidth="1"/>
    <col min="5950" max="5950" width="8.125" style="3" customWidth="1"/>
    <col min="5951" max="5951" width="9.5" style="3" customWidth="1"/>
    <col min="5952" max="5952" width="8.125" style="3" customWidth="1"/>
    <col min="5953" max="5953" width="8.625" style="3" customWidth="1"/>
    <col min="5954" max="5954" width="8.125" style="3" customWidth="1"/>
    <col min="5955" max="5955" width="12.125" style="3" customWidth="1"/>
    <col min="5956" max="5956" width="8.125" style="3" customWidth="1"/>
    <col min="5957" max="6144" width="8.125" style="3"/>
    <col min="6145" max="6145" width="21.75" style="3" customWidth="1"/>
    <col min="6146" max="6151" width="10.5" style="3" customWidth="1"/>
    <col min="6152" max="6152" width="6.875" style="3" customWidth="1"/>
    <col min="6153" max="6158" width="10.5" style="3" customWidth="1"/>
    <col min="6159" max="6159" width="6.875" style="3" customWidth="1"/>
    <col min="6160" max="6165" width="10.5" style="3" customWidth="1"/>
    <col min="6166" max="6166" width="6.875" style="3" customWidth="1"/>
    <col min="6167" max="6172" width="10.5" style="3" customWidth="1"/>
    <col min="6173" max="6173" width="6.875" style="3" customWidth="1"/>
    <col min="6174" max="6179" width="10.5" style="3" customWidth="1"/>
    <col min="6180" max="6180" width="6.875" style="3" customWidth="1"/>
    <col min="6181" max="6186" width="10.5" style="3" customWidth="1"/>
    <col min="6187" max="6187" width="6.875" style="3" customWidth="1"/>
    <col min="6188" max="6193" width="10.5" style="3" customWidth="1"/>
    <col min="6194" max="6194" width="6.875" style="3" customWidth="1"/>
    <col min="6195" max="6200" width="10.5" style="3" customWidth="1"/>
    <col min="6201" max="6201" width="6.875" style="3" customWidth="1"/>
    <col min="6202" max="6202" width="10.5" style="3" customWidth="1"/>
    <col min="6203" max="6203" width="10.875" style="3" customWidth="1"/>
    <col min="6204" max="6204" width="12.5" style="3" customWidth="1"/>
    <col min="6205" max="6205" width="10.5" style="3" customWidth="1"/>
    <col min="6206" max="6206" width="8.125" style="3" customWidth="1"/>
    <col min="6207" max="6207" width="9.5" style="3" customWidth="1"/>
    <col min="6208" max="6208" width="8.125" style="3" customWidth="1"/>
    <col min="6209" max="6209" width="8.625" style="3" customWidth="1"/>
    <col min="6210" max="6210" width="8.125" style="3" customWidth="1"/>
    <col min="6211" max="6211" width="12.125" style="3" customWidth="1"/>
    <col min="6212" max="6212" width="8.125" style="3" customWidth="1"/>
    <col min="6213" max="6400" width="8.125" style="3"/>
    <col min="6401" max="6401" width="21.75" style="3" customWidth="1"/>
    <col min="6402" max="6407" width="10.5" style="3" customWidth="1"/>
    <col min="6408" max="6408" width="6.875" style="3" customWidth="1"/>
    <col min="6409" max="6414" width="10.5" style="3" customWidth="1"/>
    <col min="6415" max="6415" width="6.875" style="3" customWidth="1"/>
    <col min="6416" max="6421" width="10.5" style="3" customWidth="1"/>
    <col min="6422" max="6422" width="6.875" style="3" customWidth="1"/>
    <col min="6423" max="6428" width="10.5" style="3" customWidth="1"/>
    <col min="6429" max="6429" width="6.875" style="3" customWidth="1"/>
    <col min="6430" max="6435" width="10.5" style="3" customWidth="1"/>
    <col min="6436" max="6436" width="6.875" style="3" customWidth="1"/>
    <col min="6437" max="6442" width="10.5" style="3" customWidth="1"/>
    <col min="6443" max="6443" width="6.875" style="3" customWidth="1"/>
    <col min="6444" max="6449" width="10.5" style="3" customWidth="1"/>
    <col min="6450" max="6450" width="6.875" style="3" customWidth="1"/>
    <col min="6451" max="6456" width="10.5" style="3" customWidth="1"/>
    <col min="6457" max="6457" width="6.875" style="3" customWidth="1"/>
    <col min="6458" max="6458" width="10.5" style="3" customWidth="1"/>
    <col min="6459" max="6459" width="10.875" style="3" customWidth="1"/>
    <col min="6460" max="6460" width="12.5" style="3" customWidth="1"/>
    <col min="6461" max="6461" width="10.5" style="3" customWidth="1"/>
    <col min="6462" max="6462" width="8.125" style="3" customWidth="1"/>
    <col min="6463" max="6463" width="9.5" style="3" customWidth="1"/>
    <col min="6464" max="6464" width="8.125" style="3" customWidth="1"/>
    <col min="6465" max="6465" width="8.625" style="3" customWidth="1"/>
    <col min="6466" max="6466" width="8.125" style="3" customWidth="1"/>
    <col min="6467" max="6467" width="12.125" style="3" customWidth="1"/>
    <col min="6468" max="6468" width="8.125" style="3" customWidth="1"/>
    <col min="6469" max="6656" width="8.125" style="3"/>
    <col min="6657" max="6657" width="21.75" style="3" customWidth="1"/>
    <col min="6658" max="6663" width="10.5" style="3" customWidth="1"/>
    <col min="6664" max="6664" width="6.875" style="3" customWidth="1"/>
    <col min="6665" max="6670" width="10.5" style="3" customWidth="1"/>
    <col min="6671" max="6671" width="6.875" style="3" customWidth="1"/>
    <col min="6672" max="6677" width="10.5" style="3" customWidth="1"/>
    <col min="6678" max="6678" width="6.875" style="3" customWidth="1"/>
    <col min="6679" max="6684" width="10.5" style="3" customWidth="1"/>
    <col min="6685" max="6685" width="6.875" style="3" customWidth="1"/>
    <col min="6686" max="6691" width="10.5" style="3" customWidth="1"/>
    <col min="6692" max="6692" width="6.875" style="3" customWidth="1"/>
    <col min="6693" max="6698" width="10.5" style="3" customWidth="1"/>
    <col min="6699" max="6699" width="6.875" style="3" customWidth="1"/>
    <col min="6700" max="6705" width="10.5" style="3" customWidth="1"/>
    <col min="6706" max="6706" width="6.875" style="3" customWidth="1"/>
    <col min="6707" max="6712" width="10.5" style="3" customWidth="1"/>
    <col min="6713" max="6713" width="6.875" style="3" customWidth="1"/>
    <col min="6714" max="6714" width="10.5" style="3" customWidth="1"/>
    <col min="6715" max="6715" width="10.875" style="3" customWidth="1"/>
    <col min="6716" max="6716" width="12.5" style="3" customWidth="1"/>
    <col min="6717" max="6717" width="10.5" style="3" customWidth="1"/>
    <col min="6718" max="6718" width="8.125" style="3" customWidth="1"/>
    <col min="6719" max="6719" width="9.5" style="3" customWidth="1"/>
    <col min="6720" max="6720" width="8.125" style="3" customWidth="1"/>
    <col min="6721" max="6721" width="8.625" style="3" customWidth="1"/>
    <col min="6722" max="6722" width="8.125" style="3" customWidth="1"/>
    <col min="6723" max="6723" width="12.125" style="3" customWidth="1"/>
    <col min="6724" max="6724" width="8.125" style="3" customWidth="1"/>
    <col min="6725" max="6912" width="8.125" style="3"/>
    <col min="6913" max="6913" width="21.75" style="3" customWidth="1"/>
    <col min="6914" max="6919" width="10.5" style="3" customWidth="1"/>
    <col min="6920" max="6920" width="6.875" style="3" customWidth="1"/>
    <col min="6921" max="6926" width="10.5" style="3" customWidth="1"/>
    <col min="6927" max="6927" width="6.875" style="3" customWidth="1"/>
    <col min="6928" max="6933" width="10.5" style="3" customWidth="1"/>
    <col min="6934" max="6934" width="6.875" style="3" customWidth="1"/>
    <col min="6935" max="6940" width="10.5" style="3" customWidth="1"/>
    <col min="6941" max="6941" width="6.875" style="3" customWidth="1"/>
    <col min="6942" max="6947" width="10.5" style="3" customWidth="1"/>
    <col min="6948" max="6948" width="6.875" style="3" customWidth="1"/>
    <col min="6949" max="6954" width="10.5" style="3" customWidth="1"/>
    <col min="6955" max="6955" width="6.875" style="3" customWidth="1"/>
    <col min="6956" max="6961" width="10.5" style="3" customWidth="1"/>
    <col min="6962" max="6962" width="6.875" style="3" customWidth="1"/>
    <col min="6963" max="6968" width="10.5" style="3" customWidth="1"/>
    <col min="6969" max="6969" width="6.875" style="3" customWidth="1"/>
    <col min="6970" max="6970" width="10.5" style="3" customWidth="1"/>
    <col min="6971" max="6971" width="10.875" style="3" customWidth="1"/>
    <col min="6972" max="6972" width="12.5" style="3" customWidth="1"/>
    <col min="6973" max="6973" width="10.5" style="3" customWidth="1"/>
    <col min="6974" max="6974" width="8.125" style="3" customWidth="1"/>
    <col min="6975" max="6975" width="9.5" style="3" customWidth="1"/>
    <col min="6976" max="6976" width="8.125" style="3" customWidth="1"/>
    <col min="6977" max="6977" width="8.625" style="3" customWidth="1"/>
    <col min="6978" max="6978" width="8.125" style="3" customWidth="1"/>
    <col min="6979" max="6979" width="12.125" style="3" customWidth="1"/>
    <col min="6980" max="6980" width="8.125" style="3" customWidth="1"/>
    <col min="6981" max="7168" width="8.125" style="3"/>
    <col min="7169" max="7169" width="21.75" style="3" customWidth="1"/>
    <col min="7170" max="7175" width="10.5" style="3" customWidth="1"/>
    <col min="7176" max="7176" width="6.875" style="3" customWidth="1"/>
    <col min="7177" max="7182" width="10.5" style="3" customWidth="1"/>
    <col min="7183" max="7183" width="6.875" style="3" customWidth="1"/>
    <col min="7184" max="7189" width="10.5" style="3" customWidth="1"/>
    <col min="7190" max="7190" width="6.875" style="3" customWidth="1"/>
    <col min="7191" max="7196" width="10.5" style="3" customWidth="1"/>
    <col min="7197" max="7197" width="6.875" style="3" customWidth="1"/>
    <col min="7198" max="7203" width="10.5" style="3" customWidth="1"/>
    <col min="7204" max="7204" width="6.875" style="3" customWidth="1"/>
    <col min="7205" max="7210" width="10.5" style="3" customWidth="1"/>
    <col min="7211" max="7211" width="6.875" style="3" customWidth="1"/>
    <col min="7212" max="7217" width="10.5" style="3" customWidth="1"/>
    <col min="7218" max="7218" width="6.875" style="3" customWidth="1"/>
    <col min="7219" max="7224" width="10.5" style="3" customWidth="1"/>
    <col min="7225" max="7225" width="6.875" style="3" customWidth="1"/>
    <col min="7226" max="7226" width="10.5" style="3" customWidth="1"/>
    <col min="7227" max="7227" width="10.875" style="3" customWidth="1"/>
    <col min="7228" max="7228" width="12.5" style="3" customWidth="1"/>
    <col min="7229" max="7229" width="10.5" style="3" customWidth="1"/>
    <col min="7230" max="7230" width="8.125" style="3" customWidth="1"/>
    <col min="7231" max="7231" width="9.5" style="3" customWidth="1"/>
    <col min="7232" max="7232" width="8.125" style="3" customWidth="1"/>
    <col min="7233" max="7233" width="8.625" style="3" customWidth="1"/>
    <col min="7234" max="7234" width="8.125" style="3" customWidth="1"/>
    <col min="7235" max="7235" width="12.125" style="3" customWidth="1"/>
    <col min="7236" max="7236" width="8.125" style="3" customWidth="1"/>
    <col min="7237" max="7424" width="8.125" style="3"/>
    <col min="7425" max="7425" width="21.75" style="3" customWidth="1"/>
    <col min="7426" max="7431" width="10.5" style="3" customWidth="1"/>
    <col min="7432" max="7432" width="6.875" style="3" customWidth="1"/>
    <col min="7433" max="7438" width="10.5" style="3" customWidth="1"/>
    <col min="7439" max="7439" width="6.875" style="3" customWidth="1"/>
    <col min="7440" max="7445" width="10.5" style="3" customWidth="1"/>
    <col min="7446" max="7446" width="6.875" style="3" customWidth="1"/>
    <col min="7447" max="7452" width="10.5" style="3" customWidth="1"/>
    <col min="7453" max="7453" width="6.875" style="3" customWidth="1"/>
    <col min="7454" max="7459" width="10.5" style="3" customWidth="1"/>
    <col min="7460" max="7460" width="6.875" style="3" customWidth="1"/>
    <col min="7461" max="7466" width="10.5" style="3" customWidth="1"/>
    <col min="7467" max="7467" width="6.875" style="3" customWidth="1"/>
    <col min="7468" max="7473" width="10.5" style="3" customWidth="1"/>
    <col min="7474" max="7474" width="6.875" style="3" customWidth="1"/>
    <col min="7475" max="7480" width="10.5" style="3" customWidth="1"/>
    <col min="7481" max="7481" width="6.875" style="3" customWidth="1"/>
    <col min="7482" max="7482" width="10.5" style="3" customWidth="1"/>
    <col min="7483" max="7483" width="10.875" style="3" customWidth="1"/>
    <col min="7484" max="7484" width="12.5" style="3" customWidth="1"/>
    <col min="7485" max="7485" width="10.5" style="3" customWidth="1"/>
    <col min="7486" max="7486" width="8.125" style="3" customWidth="1"/>
    <col min="7487" max="7487" width="9.5" style="3" customWidth="1"/>
    <col min="7488" max="7488" width="8.125" style="3" customWidth="1"/>
    <col min="7489" max="7489" width="8.625" style="3" customWidth="1"/>
    <col min="7490" max="7490" width="8.125" style="3" customWidth="1"/>
    <col min="7491" max="7491" width="12.125" style="3" customWidth="1"/>
    <col min="7492" max="7492" width="8.125" style="3" customWidth="1"/>
    <col min="7493" max="7680" width="8.125" style="3"/>
    <col min="7681" max="7681" width="21.75" style="3" customWidth="1"/>
    <col min="7682" max="7687" width="10.5" style="3" customWidth="1"/>
    <col min="7688" max="7688" width="6.875" style="3" customWidth="1"/>
    <col min="7689" max="7694" width="10.5" style="3" customWidth="1"/>
    <col min="7695" max="7695" width="6.875" style="3" customWidth="1"/>
    <col min="7696" max="7701" width="10.5" style="3" customWidth="1"/>
    <col min="7702" max="7702" width="6.875" style="3" customWidth="1"/>
    <col min="7703" max="7708" width="10.5" style="3" customWidth="1"/>
    <col min="7709" max="7709" width="6.875" style="3" customWidth="1"/>
    <col min="7710" max="7715" width="10.5" style="3" customWidth="1"/>
    <col min="7716" max="7716" width="6.875" style="3" customWidth="1"/>
    <col min="7717" max="7722" width="10.5" style="3" customWidth="1"/>
    <col min="7723" max="7723" width="6.875" style="3" customWidth="1"/>
    <col min="7724" max="7729" width="10.5" style="3" customWidth="1"/>
    <col min="7730" max="7730" width="6.875" style="3" customWidth="1"/>
    <col min="7731" max="7736" width="10.5" style="3" customWidth="1"/>
    <col min="7737" max="7737" width="6.875" style="3" customWidth="1"/>
    <col min="7738" max="7738" width="10.5" style="3" customWidth="1"/>
    <col min="7739" max="7739" width="10.875" style="3" customWidth="1"/>
    <col min="7740" max="7740" width="12.5" style="3" customWidth="1"/>
    <col min="7741" max="7741" width="10.5" style="3" customWidth="1"/>
    <col min="7742" max="7742" width="8.125" style="3" customWidth="1"/>
    <col min="7743" max="7743" width="9.5" style="3" customWidth="1"/>
    <col min="7744" max="7744" width="8.125" style="3" customWidth="1"/>
    <col min="7745" max="7745" width="8.625" style="3" customWidth="1"/>
    <col min="7746" max="7746" width="8.125" style="3" customWidth="1"/>
    <col min="7747" max="7747" width="12.125" style="3" customWidth="1"/>
    <col min="7748" max="7748" width="8.125" style="3" customWidth="1"/>
    <col min="7749" max="7936" width="8.125" style="3"/>
    <col min="7937" max="7937" width="21.75" style="3" customWidth="1"/>
    <col min="7938" max="7943" width="10.5" style="3" customWidth="1"/>
    <col min="7944" max="7944" width="6.875" style="3" customWidth="1"/>
    <col min="7945" max="7950" width="10.5" style="3" customWidth="1"/>
    <col min="7951" max="7951" width="6.875" style="3" customWidth="1"/>
    <col min="7952" max="7957" width="10.5" style="3" customWidth="1"/>
    <col min="7958" max="7958" width="6.875" style="3" customWidth="1"/>
    <col min="7959" max="7964" width="10.5" style="3" customWidth="1"/>
    <col min="7965" max="7965" width="6.875" style="3" customWidth="1"/>
    <col min="7966" max="7971" width="10.5" style="3" customWidth="1"/>
    <col min="7972" max="7972" width="6.875" style="3" customWidth="1"/>
    <col min="7973" max="7978" width="10.5" style="3" customWidth="1"/>
    <col min="7979" max="7979" width="6.875" style="3" customWidth="1"/>
    <col min="7980" max="7985" width="10.5" style="3" customWidth="1"/>
    <col min="7986" max="7986" width="6.875" style="3" customWidth="1"/>
    <col min="7987" max="7992" width="10.5" style="3" customWidth="1"/>
    <col min="7993" max="7993" width="6.875" style="3" customWidth="1"/>
    <col min="7994" max="7994" width="10.5" style="3" customWidth="1"/>
    <col min="7995" max="7995" width="10.875" style="3" customWidth="1"/>
    <col min="7996" max="7996" width="12.5" style="3" customWidth="1"/>
    <col min="7997" max="7997" width="10.5" style="3" customWidth="1"/>
    <col min="7998" max="7998" width="8.125" style="3" customWidth="1"/>
    <col min="7999" max="7999" width="9.5" style="3" customWidth="1"/>
    <col min="8000" max="8000" width="8.125" style="3" customWidth="1"/>
    <col min="8001" max="8001" width="8.625" style="3" customWidth="1"/>
    <col min="8002" max="8002" width="8.125" style="3" customWidth="1"/>
    <col min="8003" max="8003" width="12.125" style="3" customWidth="1"/>
    <col min="8004" max="8004" width="8.125" style="3" customWidth="1"/>
    <col min="8005" max="8192" width="8.125" style="3"/>
    <col min="8193" max="8193" width="21.75" style="3" customWidth="1"/>
    <col min="8194" max="8199" width="10.5" style="3" customWidth="1"/>
    <col min="8200" max="8200" width="6.875" style="3" customWidth="1"/>
    <col min="8201" max="8206" width="10.5" style="3" customWidth="1"/>
    <col min="8207" max="8207" width="6.875" style="3" customWidth="1"/>
    <col min="8208" max="8213" width="10.5" style="3" customWidth="1"/>
    <col min="8214" max="8214" width="6.875" style="3" customWidth="1"/>
    <col min="8215" max="8220" width="10.5" style="3" customWidth="1"/>
    <col min="8221" max="8221" width="6.875" style="3" customWidth="1"/>
    <col min="8222" max="8227" width="10.5" style="3" customWidth="1"/>
    <col min="8228" max="8228" width="6.875" style="3" customWidth="1"/>
    <col min="8229" max="8234" width="10.5" style="3" customWidth="1"/>
    <col min="8235" max="8235" width="6.875" style="3" customWidth="1"/>
    <col min="8236" max="8241" width="10.5" style="3" customWidth="1"/>
    <col min="8242" max="8242" width="6.875" style="3" customWidth="1"/>
    <col min="8243" max="8248" width="10.5" style="3" customWidth="1"/>
    <col min="8249" max="8249" width="6.875" style="3" customWidth="1"/>
    <col min="8250" max="8250" width="10.5" style="3" customWidth="1"/>
    <col min="8251" max="8251" width="10.875" style="3" customWidth="1"/>
    <col min="8252" max="8252" width="12.5" style="3" customWidth="1"/>
    <col min="8253" max="8253" width="10.5" style="3" customWidth="1"/>
    <col min="8254" max="8254" width="8.125" style="3" customWidth="1"/>
    <col min="8255" max="8255" width="9.5" style="3" customWidth="1"/>
    <col min="8256" max="8256" width="8.125" style="3" customWidth="1"/>
    <col min="8257" max="8257" width="8.625" style="3" customWidth="1"/>
    <col min="8258" max="8258" width="8.125" style="3" customWidth="1"/>
    <col min="8259" max="8259" width="12.125" style="3" customWidth="1"/>
    <col min="8260" max="8260" width="8.125" style="3" customWidth="1"/>
    <col min="8261" max="8448" width="8.125" style="3"/>
    <col min="8449" max="8449" width="21.75" style="3" customWidth="1"/>
    <col min="8450" max="8455" width="10.5" style="3" customWidth="1"/>
    <col min="8456" max="8456" width="6.875" style="3" customWidth="1"/>
    <col min="8457" max="8462" width="10.5" style="3" customWidth="1"/>
    <col min="8463" max="8463" width="6.875" style="3" customWidth="1"/>
    <col min="8464" max="8469" width="10.5" style="3" customWidth="1"/>
    <col min="8470" max="8470" width="6.875" style="3" customWidth="1"/>
    <col min="8471" max="8476" width="10.5" style="3" customWidth="1"/>
    <col min="8477" max="8477" width="6.875" style="3" customWidth="1"/>
    <col min="8478" max="8483" width="10.5" style="3" customWidth="1"/>
    <col min="8484" max="8484" width="6.875" style="3" customWidth="1"/>
    <col min="8485" max="8490" width="10.5" style="3" customWidth="1"/>
    <col min="8491" max="8491" width="6.875" style="3" customWidth="1"/>
    <col min="8492" max="8497" width="10.5" style="3" customWidth="1"/>
    <col min="8498" max="8498" width="6.875" style="3" customWidth="1"/>
    <col min="8499" max="8504" width="10.5" style="3" customWidth="1"/>
    <col min="8505" max="8505" width="6.875" style="3" customWidth="1"/>
    <col min="8506" max="8506" width="10.5" style="3" customWidth="1"/>
    <col min="8507" max="8507" width="10.875" style="3" customWidth="1"/>
    <col min="8508" max="8508" width="12.5" style="3" customWidth="1"/>
    <col min="8509" max="8509" width="10.5" style="3" customWidth="1"/>
    <col min="8510" max="8510" width="8.125" style="3" customWidth="1"/>
    <col min="8511" max="8511" width="9.5" style="3" customWidth="1"/>
    <col min="8512" max="8512" width="8.125" style="3" customWidth="1"/>
    <col min="8513" max="8513" width="8.625" style="3" customWidth="1"/>
    <col min="8514" max="8514" width="8.125" style="3" customWidth="1"/>
    <col min="8515" max="8515" width="12.125" style="3" customWidth="1"/>
    <col min="8516" max="8516" width="8.125" style="3" customWidth="1"/>
    <col min="8517" max="8704" width="8.125" style="3"/>
    <col min="8705" max="8705" width="21.75" style="3" customWidth="1"/>
    <col min="8706" max="8711" width="10.5" style="3" customWidth="1"/>
    <col min="8712" max="8712" width="6.875" style="3" customWidth="1"/>
    <col min="8713" max="8718" width="10.5" style="3" customWidth="1"/>
    <col min="8719" max="8719" width="6.875" style="3" customWidth="1"/>
    <col min="8720" max="8725" width="10.5" style="3" customWidth="1"/>
    <col min="8726" max="8726" width="6.875" style="3" customWidth="1"/>
    <col min="8727" max="8732" width="10.5" style="3" customWidth="1"/>
    <col min="8733" max="8733" width="6.875" style="3" customWidth="1"/>
    <col min="8734" max="8739" width="10.5" style="3" customWidth="1"/>
    <col min="8740" max="8740" width="6.875" style="3" customWidth="1"/>
    <col min="8741" max="8746" width="10.5" style="3" customWidth="1"/>
    <col min="8747" max="8747" width="6.875" style="3" customWidth="1"/>
    <col min="8748" max="8753" width="10.5" style="3" customWidth="1"/>
    <col min="8754" max="8754" width="6.875" style="3" customWidth="1"/>
    <col min="8755" max="8760" width="10.5" style="3" customWidth="1"/>
    <col min="8761" max="8761" width="6.875" style="3" customWidth="1"/>
    <col min="8762" max="8762" width="10.5" style="3" customWidth="1"/>
    <col min="8763" max="8763" width="10.875" style="3" customWidth="1"/>
    <col min="8764" max="8764" width="12.5" style="3" customWidth="1"/>
    <col min="8765" max="8765" width="10.5" style="3" customWidth="1"/>
    <col min="8766" max="8766" width="8.125" style="3" customWidth="1"/>
    <col min="8767" max="8767" width="9.5" style="3" customWidth="1"/>
    <col min="8768" max="8768" width="8.125" style="3" customWidth="1"/>
    <col min="8769" max="8769" width="8.625" style="3" customWidth="1"/>
    <col min="8770" max="8770" width="8.125" style="3" customWidth="1"/>
    <col min="8771" max="8771" width="12.125" style="3" customWidth="1"/>
    <col min="8772" max="8772" width="8.125" style="3" customWidth="1"/>
    <col min="8773" max="8960" width="8.125" style="3"/>
    <col min="8961" max="8961" width="21.75" style="3" customWidth="1"/>
    <col min="8962" max="8967" width="10.5" style="3" customWidth="1"/>
    <col min="8968" max="8968" width="6.875" style="3" customWidth="1"/>
    <col min="8969" max="8974" width="10.5" style="3" customWidth="1"/>
    <col min="8975" max="8975" width="6.875" style="3" customWidth="1"/>
    <col min="8976" max="8981" width="10.5" style="3" customWidth="1"/>
    <col min="8982" max="8982" width="6.875" style="3" customWidth="1"/>
    <col min="8983" max="8988" width="10.5" style="3" customWidth="1"/>
    <col min="8989" max="8989" width="6.875" style="3" customWidth="1"/>
    <col min="8990" max="8995" width="10.5" style="3" customWidth="1"/>
    <col min="8996" max="8996" width="6.875" style="3" customWidth="1"/>
    <col min="8997" max="9002" width="10.5" style="3" customWidth="1"/>
    <col min="9003" max="9003" width="6.875" style="3" customWidth="1"/>
    <col min="9004" max="9009" width="10.5" style="3" customWidth="1"/>
    <col min="9010" max="9010" width="6.875" style="3" customWidth="1"/>
    <col min="9011" max="9016" width="10.5" style="3" customWidth="1"/>
    <col min="9017" max="9017" width="6.875" style="3" customWidth="1"/>
    <col min="9018" max="9018" width="10.5" style="3" customWidth="1"/>
    <col min="9019" max="9019" width="10.875" style="3" customWidth="1"/>
    <col min="9020" max="9020" width="12.5" style="3" customWidth="1"/>
    <col min="9021" max="9021" width="10.5" style="3" customWidth="1"/>
    <col min="9022" max="9022" width="8.125" style="3" customWidth="1"/>
    <col min="9023" max="9023" width="9.5" style="3" customWidth="1"/>
    <col min="9024" max="9024" width="8.125" style="3" customWidth="1"/>
    <col min="9025" max="9025" width="8.625" style="3" customWidth="1"/>
    <col min="9026" max="9026" width="8.125" style="3" customWidth="1"/>
    <col min="9027" max="9027" width="12.125" style="3" customWidth="1"/>
    <col min="9028" max="9028" width="8.125" style="3" customWidth="1"/>
    <col min="9029" max="9216" width="8.125" style="3"/>
    <col min="9217" max="9217" width="21.75" style="3" customWidth="1"/>
    <col min="9218" max="9223" width="10.5" style="3" customWidth="1"/>
    <col min="9224" max="9224" width="6.875" style="3" customWidth="1"/>
    <col min="9225" max="9230" width="10.5" style="3" customWidth="1"/>
    <col min="9231" max="9231" width="6.875" style="3" customWidth="1"/>
    <col min="9232" max="9237" width="10.5" style="3" customWidth="1"/>
    <col min="9238" max="9238" width="6.875" style="3" customWidth="1"/>
    <col min="9239" max="9244" width="10.5" style="3" customWidth="1"/>
    <col min="9245" max="9245" width="6.875" style="3" customWidth="1"/>
    <col min="9246" max="9251" width="10.5" style="3" customWidth="1"/>
    <col min="9252" max="9252" width="6.875" style="3" customWidth="1"/>
    <col min="9253" max="9258" width="10.5" style="3" customWidth="1"/>
    <col min="9259" max="9259" width="6.875" style="3" customWidth="1"/>
    <col min="9260" max="9265" width="10.5" style="3" customWidth="1"/>
    <col min="9266" max="9266" width="6.875" style="3" customWidth="1"/>
    <col min="9267" max="9272" width="10.5" style="3" customWidth="1"/>
    <col min="9273" max="9273" width="6.875" style="3" customWidth="1"/>
    <col min="9274" max="9274" width="10.5" style="3" customWidth="1"/>
    <col min="9275" max="9275" width="10.875" style="3" customWidth="1"/>
    <col min="9276" max="9276" width="12.5" style="3" customWidth="1"/>
    <col min="9277" max="9277" width="10.5" style="3" customWidth="1"/>
    <col min="9278" max="9278" width="8.125" style="3" customWidth="1"/>
    <col min="9279" max="9279" width="9.5" style="3" customWidth="1"/>
    <col min="9280" max="9280" width="8.125" style="3" customWidth="1"/>
    <col min="9281" max="9281" width="8.625" style="3" customWidth="1"/>
    <col min="9282" max="9282" width="8.125" style="3" customWidth="1"/>
    <col min="9283" max="9283" width="12.125" style="3" customWidth="1"/>
    <col min="9284" max="9284" width="8.125" style="3" customWidth="1"/>
    <col min="9285" max="9472" width="8.125" style="3"/>
    <col min="9473" max="9473" width="21.75" style="3" customWidth="1"/>
    <col min="9474" max="9479" width="10.5" style="3" customWidth="1"/>
    <col min="9480" max="9480" width="6.875" style="3" customWidth="1"/>
    <col min="9481" max="9486" width="10.5" style="3" customWidth="1"/>
    <col min="9487" max="9487" width="6.875" style="3" customWidth="1"/>
    <col min="9488" max="9493" width="10.5" style="3" customWidth="1"/>
    <col min="9494" max="9494" width="6.875" style="3" customWidth="1"/>
    <col min="9495" max="9500" width="10.5" style="3" customWidth="1"/>
    <col min="9501" max="9501" width="6.875" style="3" customWidth="1"/>
    <col min="9502" max="9507" width="10.5" style="3" customWidth="1"/>
    <col min="9508" max="9508" width="6.875" style="3" customWidth="1"/>
    <col min="9509" max="9514" width="10.5" style="3" customWidth="1"/>
    <col min="9515" max="9515" width="6.875" style="3" customWidth="1"/>
    <col min="9516" max="9521" width="10.5" style="3" customWidth="1"/>
    <col min="9522" max="9522" width="6.875" style="3" customWidth="1"/>
    <col min="9523" max="9528" width="10.5" style="3" customWidth="1"/>
    <col min="9529" max="9529" width="6.875" style="3" customWidth="1"/>
    <col min="9530" max="9530" width="10.5" style="3" customWidth="1"/>
    <col min="9531" max="9531" width="10.875" style="3" customWidth="1"/>
    <col min="9532" max="9532" width="12.5" style="3" customWidth="1"/>
    <col min="9533" max="9533" width="10.5" style="3" customWidth="1"/>
    <col min="9534" max="9534" width="8.125" style="3" customWidth="1"/>
    <col min="9535" max="9535" width="9.5" style="3" customWidth="1"/>
    <col min="9536" max="9536" width="8.125" style="3" customWidth="1"/>
    <col min="9537" max="9537" width="8.625" style="3" customWidth="1"/>
    <col min="9538" max="9538" width="8.125" style="3" customWidth="1"/>
    <col min="9539" max="9539" width="12.125" style="3" customWidth="1"/>
    <col min="9540" max="9540" width="8.125" style="3" customWidth="1"/>
    <col min="9541" max="9728" width="8.125" style="3"/>
    <col min="9729" max="9729" width="21.75" style="3" customWidth="1"/>
    <col min="9730" max="9735" width="10.5" style="3" customWidth="1"/>
    <col min="9736" max="9736" width="6.875" style="3" customWidth="1"/>
    <col min="9737" max="9742" width="10.5" style="3" customWidth="1"/>
    <col min="9743" max="9743" width="6.875" style="3" customWidth="1"/>
    <col min="9744" max="9749" width="10.5" style="3" customWidth="1"/>
    <col min="9750" max="9750" width="6.875" style="3" customWidth="1"/>
    <col min="9751" max="9756" width="10.5" style="3" customWidth="1"/>
    <col min="9757" max="9757" width="6.875" style="3" customWidth="1"/>
    <col min="9758" max="9763" width="10.5" style="3" customWidth="1"/>
    <col min="9764" max="9764" width="6.875" style="3" customWidth="1"/>
    <col min="9765" max="9770" width="10.5" style="3" customWidth="1"/>
    <col min="9771" max="9771" width="6.875" style="3" customWidth="1"/>
    <col min="9772" max="9777" width="10.5" style="3" customWidth="1"/>
    <col min="9778" max="9778" width="6.875" style="3" customWidth="1"/>
    <col min="9779" max="9784" width="10.5" style="3" customWidth="1"/>
    <col min="9785" max="9785" width="6.875" style="3" customWidth="1"/>
    <col min="9786" max="9786" width="10.5" style="3" customWidth="1"/>
    <col min="9787" max="9787" width="10.875" style="3" customWidth="1"/>
    <col min="9788" max="9788" width="12.5" style="3" customWidth="1"/>
    <col min="9789" max="9789" width="10.5" style="3" customWidth="1"/>
    <col min="9790" max="9790" width="8.125" style="3" customWidth="1"/>
    <col min="9791" max="9791" width="9.5" style="3" customWidth="1"/>
    <col min="9792" max="9792" width="8.125" style="3" customWidth="1"/>
    <col min="9793" max="9793" width="8.625" style="3" customWidth="1"/>
    <col min="9794" max="9794" width="8.125" style="3" customWidth="1"/>
    <col min="9795" max="9795" width="12.125" style="3" customWidth="1"/>
    <col min="9796" max="9796" width="8.125" style="3" customWidth="1"/>
    <col min="9797" max="9984" width="8.125" style="3"/>
    <col min="9985" max="9985" width="21.75" style="3" customWidth="1"/>
    <col min="9986" max="9991" width="10.5" style="3" customWidth="1"/>
    <col min="9992" max="9992" width="6.875" style="3" customWidth="1"/>
    <col min="9993" max="9998" width="10.5" style="3" customWidth="1"/>
    <col min="9999" max="9999" width="6.875" style="3" customWidth="1"/>
    <col min="10000" max="10005" width="10.5" style="3" customWidth="1"/>
    <col min="10006" max="10006" width="6.875" style="3" customWidth="1"/>
    <col min="10007" max="10012" width="10.5" style="3" customWidth="1"/>
    <col min="10013" max="10013" width="6.875" style="3" customWidth="1"/>
    <col min="10014" max="10019" width="10.5" style="3" customWidth="1"/>
    <col min="10020" max="10020" width="6.875" style="3" customWidth="1"/>
    <col min="10021" max="10026" width="10.5" style="3" customWidth="1"/>
    <col min="10027" max="10027" width="6.875" style="3" customWidth="1"/>
    <col min="10028" max="10033" width="10.5" style="3" customWidth="1"/>
    <col min="10034" max="10034" width="6.875" style="3" customWidth="1"/>
    <col min="10035" max="10040" width="10.5" style="3" customWidth="1"/>
    <col min="10041" max="10041" width="6.875" style="3" customWidth="1"/>
    <col min="10042" max="10042" width="10.5" style="3" customWidth="1"/>
    <col min="10043" max="10043" width="10.875" style="3" customWidth="1"/>
    <col min="10044" max="10044" width="12.5" style="3" customWidth="1"/>
    <col min="10045" max="10045" width="10.5" style="3" customWidth="1"/>
    <col min="10046" max="10046" width="8.125" style="3" customWidth="1"/>
    <col min="10047" max="10047" width="9.5" style="3" customWidth="1"/>
    <col min="10048" max="10048" width="8.125" style="3" customWidth="1"/>
    <col min="10049" max="10049" width="8.625" style="3" customWidth="1"/>
    <col min="10050" max="10050" width="8.125" style="3" customWidth="1"/>
    <col min="10051" max="10051" width="12.125" style="3" customWidth="1"/>
    <col min="10052" max="10052" width="8.125" style="3" customWidth="1"/>
    <col min="10053" max="10240" width="8.125" style="3"/>
    <col min="10241" max="10241" width="21.75" style="3" customWidth="1"/>
    <col min="10242" max="10247" width="10.5" style="3" customWidth="1"/>
    <col min="10248" max="10248" width="6.875" style="3" customWidth="1"/>
    <col min="10249" max="10254" width="10.5" style="3" customWidth="1"/>
    <col min="10255" max="10255" width="6.875" style="3" customWidth="1"/>
    <col min="10256" max="10261" width="10.5" style="3" customWidth="1"/>
    <col min="10262" max="10262" width="6.875" style="3" customWidth="1"/>
    <col min="10263" max="10268" width="10.5" style="3" customWidth="1"/>
    <col min="10269" max="10269" width="6.875" style="3" customWidth="1"/>
    <col min="10270" max="10275" width="10.5" style="3" customWidth="1"/>
    <col min="10276" max="10276" width="6.875" style="3" customWidth="1"/>
    <col min="10277" max="10282" width="10.5" style="3" customWidth="1"/>
    <col min="10283" max="10283" width="6.875" style="3" customWidth="1"/>
    <col min="10284" max="10289" width="10.5" style="3" customWidth="1"/>
    <col min="10290" max="10290" width="6.875" style="3" customWidth="1"/>
    <col min="10291" max="10296" width="10.5" style="3" customWidth="1"/>
    <col min="10297" max="10297" width="6.875" style="3" customWidth="1"/>
    <col min="10298" max="10298" width="10.5" style="3" customWidth="1"/>
    <col min="10299" max="10299" width="10.875" style="3" customWidth="1"/>
    <col min="10300" max="10300" width="12.5" style="3" customWidth="1"/>
    <col min="10301" max="10301" width="10.5" style="3" customWidth="1"/>
    <col min="10302" max="10302" width="8.125" style="3" customWidth="1"/>
    <col min="10303" max="10303" width="9.5" style="3" customWidth="1"/>
    <col min="10304" max="10304" width="8.125" style="3" customWidth="1"/>
    <col min="10305" max="10305" width="8.625" style="3" customWidth="1"/>
    <col min="10306" max="10306" width="8.125" style="3" customWidth="1"/>
    <col min="10307" max="10307" width="12.125" style="3" customWidth="1"/>
    <col min="10308" max="10308" width="8.125" style="3" customWidth="1"/>
    <col min="10309" max="10496" width="8.125" style="3"/>
    <col min="10497" max="10497" width="21.75" style="3" customWidth="1"/>
    <col min="10498" max="10503" width="10.5" style="3" customWidth="1"/>
    <col min="10504" max="10504" width="6.875" style="3" customWidth="1"/>
    <col min="10505" max="10510" width="10.5" style="3" customWidth="1"/>
    <col min="10511" max="10511" width="6.875" style="3" customWidth="1"/>
    <col min="10512" max="10517" width="10.5" style="3" customWidth="1"/>
    <col min="10518" max="10518" width="6.875" style="3" customWidth="1"/>
    <col min="10519" max="10524" width="10.5" style="3" customWidth="1"/>
    <col min="10525" max="10525" width="6.875" style="3" customWidth="1"/>
    <col min="10526" max="10531" width="10.5" style="3" customWidth="1"/>
    <col min="10532" max="10532" width="6.875" style="3" customWidth="1"/>
    <col min="10533" max="10538" width="10.5" style="3" customWidth="1"/>
    <col min="10539" max="10539" width="6.875" style="3" customWidth="1"/>
    <col min="10540" max="10545" width="10.5" style="3" customWidth="1"/>
    <col min="10546" max="10546" width="6.875" style="3" customWidth="1"/>
    <col min="10547" max="10552" width="10.5" style="3" customWidth="1"/>
    <col min="10553" max="10553" width="6.875" style="3" customWidth="1"/>
    <col min="10554" max="10554" width="10.5" style="3" customWidth="1"/>
    <col min="10555" max="10555" width="10.875" style="3" customWidth="1"/>
    <col min="10556" max="10556" width="12.5" style="3" customWidth="1"/>
    <col min="10557" max="10557" width="10.5" style="3" customWidth="1"/>
    <col min="10558" max="10558" width="8.125" style="3" customWidth="1"/>
    <col min="10559" max="10559" width="9.5" style="3" customWidth="1"/>
    <col min="10560" max="10560" width="8.125" style="3" customWidth="1"/>
    <col min="10561" max="10561" width="8.625" style="3" customWidth="1"/>
    <col min="10562" max="10562" width="8.125" style="3" customWidth="1"/>
    <col min="10563" max="10563" width="12.125" style="3" customWidth="1"/>
    <col min="10564" max="10564" width="8.125" style="3" customWidth="1"/>
    <col min="10565" max="10752" width="8.125" style="3"/>
    <col min="10753" max="10753" width="21.75" style="3" customWidth="1"/>
    <col min="10754" max="10759" width="10.5" style="3" customWidth="1"/>
    <col min="10760" max="10760" width="6.875" style="3" customWidth="1"/>
    <col min="10761" max="10766" width="10.5" style="3" customWidth="1"/>
    <col min="10767" max="10767" width="6.875" style="3" customWidth="1"/>
    <col min="10768" max="10773" width="10.5" style="3" customWidth="1"/>
    <col min="10774" max="10774" width="6.875" style="3" customWidth="1"/>
    <col min="10775" max="10780" width="10.5" style="3" customWidth="1"/>
    <col min="10781" max="10781" width="6.875" style="3" customWidth="1"/>
    <col min="10782" max="10787" width="10.5" style="3" customWidth="1"/>
    <col min="10788" max="10788" width="6.875" style="3" customWidth="1"/>
    <col min="10789" max="10794" width="10.5" style="3" customWidth="1"/>
    <col min="10795" max="10795" width="6.875" style="3" customWidth="1"/>
    <col min="10796" max="10801" width="10.5" style="3" customWidth="1"/>
    <col min="10802" max="10802" width="6.875" style="3" customWidth="1"/>
    <col min="10803" max="10808" width="10.5" style="3" customWidth="1"/>
    <col min="10809" max="10809" width="6.875" style="3" customWidth="1"/>
    <col min="10810" max="10810" width="10.5" style="3" customWidth="1"/>
    <col min="10811" max="10811" width="10.875" style="3" customWidth="1"/>
    <col min="10812" max="10812" width="12.5" style="3" customWidth="1"/>
    <col min="10813" max="10813" width="10.5" style="3" customWidth="1"/>
    <col min="10814" max="10814" width="8.125" style="3" customWidth="1"/>
    <col min="10815" max="10815" width="9.5" style="3" customWidth="1"/>
    <col min="10816" max="10816" width="8.125" style="3" customWidth="1"/>
    <col min="10817" max="10817" width="8.625" style="3" customWidth="1"/>
    <col min="10818" max="10818" width="8.125" style="3" customWidth="1"/>
    <col min="10819" max="10819" width="12.125" style="3" customWidth="1"/>
    <col min="10820" max="10820" width="8.125" style="3" customWidth="1"/>
    <col min="10821" max="11008" width="8.125" style="3"/>
    <col min="11009" max="11009" width="21.75" style="3" customWidth="1"/>
    <col min="11010" max="11015" width="10.5" style="3" customWidth="1"/>
    <col min="11016" max="11016" width="6.875" style="3" customWidth="1"/>
    <col min="11017" max="11022" width="10.5" style="3" customWidth="1"/>
    <col min="11023" max="11023" width="6.875" style="3" customWidth="1"/>
    <col min="11024" max="11029" width="10.5" style="3" customWidth="1"/>
    <col min="11030" max="11030" width="6.875" style="3" customWidth="1"/>
    <col min="11031" max="11036" width="10.5" style="3" customWidth="1"/>
    <col min="11037" max="11037" width="6.875" style="3" customWidth="1"/>
    <col min="11038" max="11043" width="10.5" style="3" customWidth="1"/>
    <col min="11044" max="11044" width="6.875" style="3" customWidth="1"/>
    <col min="11045" max="11050" width="10.5" style="3" customWidth="1"/>
    <col min="11051" max="11051" width="6.875" style="3" customWidth="1"/>
    <col min="11052" max="11057" width="10.5" style="3" customWidth="1"/>
    <col min="11058" max="11058" width="6.875" style="3" customWidth="1"/>
    <col min="11059" max="11064" width="10.5" style="3" customWidth="1"/>
    <col min="11065" max="11065" width="6.875" style="3" customWidth="1"/>
    <col min="11066" max="11066" width="10.5" style="3" customWidth="1"/>
    <col min="11067" max="11067" width="10.875" style="3" customWidth="1"/>
    <col min="11068" max="11068" width="12.5" style="3" customWidth="1"/>
    <col min="11069" max="11069" width="10.5" style="3" customWidth="1"/>
    <col min="11070" max="11070" width="8.125" style="3" customWidth="1"/>
    <col min="11071" max="11071" width="9.5" style="3" customWidth="1"/>
    <col min="11072" max="11072" width="8.125" style="3" customWidth="1"/>
    <col min="11073" max="11073" width="8.625" style="3" customWidth="1"/>
    <col min="11074" max="11074" width="8.125" style="3" customWidth="1"/>
    <col min="11075" max="11075" width="12.125" style="3" customWidth="1"/>
    <col min="11076" max="11076" width="8.125" style="3" customWidth="1"/>
    <col min="11077" max="11264" width="8.125" style="3"/>
    <col min="11265" max="11265" width="21.75" style="3" customWidth="1"/>
    <col min="11266" max="11271" width="10.5" style="3" customWidth="1"/>
    <col min="11272" max="11272" width="6.875" style="3" customWidth="1"/>
    <col min="11273" max="11278" width="10.5" style="3" customWidth="1"/>
    <col min="11279" max="11279" width="6.875" style="3" customWidth="1"/>
    <col min="11280" max="11285" width="10.5" style="3" customWidth="1"/>
    <col min="11286" max="11286" width="6.875" style="3" customWidth="1"/>
    <col min="11287" max="11292" width="10.5" style="3" customWidth="1"/>
    <col min="11293" max="11293" width="6.875" style="3" customWidth="1"/>
    <col min="11294" max="11299" width="10.5" style="3" customWidth="1"/>
    <col min="11300" max="11300" width="6.875" style="3" customWidth="1"/>
    <col min="11301" max="11306" width="10.5" style="3" customWidth="1"/>
    <col min="11307" max="11307" width="6.875" style="3" customWidth="1"/>
    <col min="11308" max="11313" width="10.5" style="3" customWidth="1"/>
    <col min="11314" max="11314" width="6.875" style="3" customWidth="1"/>
    <col min="11315" max="11320" width="10.5" style="3" customWidth="1"/>
    <col min="11321" max="11321" width="6.875" style="3" customWidth="1"/>
    <col min="11322" max="11322" width="10.5" style="3" customWidth="1"/>
    <col min="11323" max="11323" width="10.875" style="3" customWidth="1"/>
    <col min="11324" max="11324" width="12.5" style="3" customWidth="1"/>
    <col min="11325" max="11325" width="10.5" style="3" customWidth="1"/>
    <col min="11326" max="11326" width="8.125" style="3" customWidth="1"/>
    <col min="11327" max="11327" width="9.5" style="3" customWidth="1"/>
    <col min="11328" max="11328" width="8.125" style="3" customWidth="1"/>
    <col min="11329" max="11329" width="8.625" style="3" customWidth="1"/>
    <col min="11330" max="11330" width="8.125" style="3" customWidth="1"/>
    <col min="11331" max="11331" width="12.125" style="3" customWidth="1"/>
    <col min="11332" max="11332" width="8.125" style="3" customWidth="1"/>
    <col min="11333" max="11520" width="8.125" style="3"/>
    <col min="11521" max="11521" width="21.75" style="3" customWidth="1"/>
    <col min="11522" max="11527" width="10.5" style="3" customWidth="1"/>
    <col min="11528" max="11528" width="6.875" style="3" customWidth="1"/>
    <col min="11529" max="11534" width="10.5" style="3" customWidth="1"/>
    <col min="11535" max="11535" width="6.875" style="3" customWidth="1"/>
    <col min="11536" max="11541" width="10.5" style="3" customWidth="1"/>
    <col min="11542" max="11542" width="6.875" style="3" customWidth="1"/>
    <col min="11543" max="11548" width="10.5" style="3" customWidth="1"/>
    <col min="11549" max="11549" width="6.875" style="3" customWidth="1"/>
    <col min="11550" max="11555" width="10.5" style="3" customWidth="1"/>
    <col min="11556" max="11556" width="6.875" style="3" customWidth="1"/>
    <col min="11557" max="11562" width="10.5" style="3" customWidth="1"/>
    <col min="11563" max="11563" width="6.875" style="3" customWidth="1"/>
    <col min="11564" max="11569" width="10.5" style="3" customWidth="1"/>
    <col min="11570" max="11570" width="6.875" style="3" customWidth="1"/>
    <col min="11571" max="11576" width="10.5" style="3" customWidth="1"/>
    <col min="11577" max="11577" width="6.875" style="3" customWidth="1"/>
    <col min="11578" max="11578" width="10.5" style="3" customWidth="1"/>
    <col min="11579" max="11579" width="10.875" style="3" customWidth="1"/>
    <col min="11580" max="11580" width="12.5" style="3" customWidth="1"/>
    <col min="11581" max="11581" width="10.5" style="3" customWidth="1"/>
    <col min="11582" max="11582" width="8.125" style="3" customWidth="1"/>
    <col min="11583" max="11583" width="9.5" style="3" customWidth="1"/>
    <col min="11584" max="11584" width="8.125" style="3" customWidth="1"/>
    <col min="11585" max="11585" width="8.625" style="3" customWidth="1"/>
    <col min="11586" max="11586" width="8.125" style="3" customWidth="1"/>
    <col min="11587" max="11587" width="12.125" style="3" customWidth="1"/>
    <col min="11588" max="11588" width="8.125" style="3" customWidth="1"/>
    <col min="11589" max="11776" width="8.125" style="3"/>
    <col min="11777" max="11777" width="21.75" style="3" customWidth="1"/>
    <col min="11778" max="11783" width="10.5" style="3" customWidth="1"/>
    <col min="11784" max="11784" width="6.875" style="3" customWidth="1"/>
    <col min="11785" max="11790" width="10.5" style="3" customWidth="1"/>
    <col min="11791" max="11791" width="6.875" style="3" customWidth="1"/>
    <col min="11792" max="11797" width="10.5" style="3" customWidth="1"/>
    <col min="11798" max="11798" width="6.875" style="3" customWidth="1"/>
    <col min="11799" max="11804" width="10.5" style="3" customWidth="1"/>
    <col min="11805" max="11805" width="6.875" style="3" customWidth="1"/>
    <col min="11806" max="11811" width="10.5" style="3" customWidth="1"/>
    <col min="11812" max="11812" width="6.875" style="3" customWidth="1"/>
    <col min="11813" max="11818" width="10.5" style="3" customWidth="1"/>
    <col min="11819" max="11819" width="6.875" style="3" customWidth="1"/>
    <col min="11820" max="11825" width="10.5" style="3" customWidth="1"/>
    <col min="11826" max="11826" width="6.875" style="3" customWidth="1"/>
    <col min="11827" max="11832" width="10.5" style="3" customWidth="1"/>
    <col min="11833" max="11833" width="6.875" style="3" customWidth="1"/>
    <col min="11834" max="11834" width="10.5" style="3" customWidth="1"/>
    <col min="11835" max="11835" width="10.875" style="3" customWidth="1"/>
    <col min="11836" max="11836" width="12.5" style="3" customWidth="1"/>
    <col min="11837" max="11837" width="10.5" style="3" customWidth="1"/>
    <col min="11838" max="11838" width="8.125" style="3" customWidth="1"/>
    <col min="11839" max="11839" width="9.5" style="3" customWidth="1"/>
    <col min="11840" max="11840" width="8.125" style="3" customWidth="1"/>
    <col min="11841" max="11841" width="8.625" style="3" customWidth="1"/>
    <col min="11842" max="11842" width="8.125" style="3" customWidth="1"/>
    <col min="11843" max="11843" width="12.125" style="3" customWidth="1"/>
    <col min="11844" max="11844" width="8.125" style="3" customWidth="1"/>
    <col min="11845" max="12032" width="8.125" style="3"/>
    <col min="12033" max="12033" width="21.75" style="3" customWidth="1"/>
    <col min="12034" max="12039" width="10.5" style="3" customWidth="1"/>
    <col min="12040" max="12040" width="6.875" style="3" customWidth="1"/>
    <col min="12041" max="12046" width="10.5" style="3" customWidth="1"/>
    <col min="12047" max="12047" width="6.875" style="3" customWidth="1"/>
    <col min="12048" max="12053" width="10.5" style="3" customWidth="1"/>
    <col min="12054" max="12054" width="6.875" style="3" customWidth="1"/>
    <col min="12055" max="12060" width="10.5" style="3" customWidth="1"/>
    <col min="12061" max="12061" width="6.875" style="3" customWidth="1"/>
    <col min="12062" max="12067" width="10.5" style="3" customWidth="1"/>
    <col min="12068" max="12068" width="6.875" style="3" customWidth="1"/>
    <col min="12069" max="12074" width="10.5" style="3" customWidth="1"/>
    <col min="12075" max="12075" width="6.875" style="3" customWidth="1"/>
    <col min="12076" max="12081" width="10.5" style="3" customWidth="1"/>
    <col min="12082" max="12082" width="6.875" style="3" customWidth="1"/>
    <col min="12083" max="12088" width="10.5" style="3" customWidth="1"/>
    <col min="12089" max="12089" width="6.875" style="3" customWidth="1"/>
    <col min="12090" max="12090" width="10.5" style="3" customWidth="1"/>
    <col min="12091" max="12091" width="10.875" style="3" customWidth="1"/>
    <col min="12092" max="12092" width="12.5" style="3" customWidth="1"/>
    <col min="12093" max="12093" width="10.5" style="3" customWidth="1"/>
    <col min="12094" max="12094" width="8.125" style="3" customWidth="1"/>
    <col min="12095" max="12095" width="9.5" style="3" customWidth="1"/>
    <col min="12096" max="12096" width="8.125" style="3" customWidth="1"/>
    <col min="12097" max="12097" width="8.625" style="3" customWidth="1"/>
    <col min="12098" max="12098" width="8.125" style="3" customWidth="1"/>
    <col min="12099" max="12099" width="12.125" style="3" customWidth="1"/>
    <col min="12100" max="12100" width="8.125" style="3" customWidth="1"/>
    <col min="12101" max="12288" width="8.125" style="3"/>
    <col min="12289" max="12289" width="21.75" style="3" customWidth="1"/>
    <col min="12290" max="12295" width="10.5" style="3" customWidth="1"/>
    <col min="12296" max="12296" width="6.875" style="3" customWidth="1"/>
    <col min="12297" max="12302" width="10.5" style="3" customWidth="1"/>
    <col min="12303" max="12303" width="6.875" style="3" customWidth="1"/>
    <col min="12304" max="12309" width="10.5" style="3" customWidth="1"/>
    <col min="12310" max="12310" width="6.875" style="3" customWidth="1"/>
    <col min="12311" max="12316" width="10.5" style="3" customWidth="1"/>
    <col min="12317" max="12317" width="6.875" style="3" customWidth="1"/>
    <col min="12318" max="12323" width="10.5" style="3" customWidth="1"/>
    <col min="12324" max="12324" width="6.875" style="3" customWidth="1"/>
    <col min="12325" max="12330" width="10.5" style="3" customWidth="1"/>
    <col min="12331" max="12331" width="6.875" style="3" customWidth="1"/>
    <col min="12332" max="12337" width="10.5" style="3" customWidth="1"/>
    <col min="12338" max="12338" width="6.875" style="3" customWidth="1"/>
    <col min="12339" max="12344" width="10.5" style="3" customWidth="1"/>
    <col min="12345" max="12345" width="6.875" style="3" customWidth="1"/>
    <col min="12346" max="12346" width="10.5" style="3" customWidth="1"/>
    <col min="12347" max="12347" width="10.875" style="3" customWidth="1"/>
    <col min="12348" max="12348" width="12.5" style="3" customWidth="1"/>
    <col min="12349" max="12349" width="10.5" style="3" customWidth="1"/>
    <col min="12350" max="12350" width="8.125" style="3" customWidth="1"/>
    <col min="12351" max="12351" width="9.5" style="3" customWidth="1"/>
    <col min="12352" max="12352" width="8.125" style="3" customWidth="1"/>
    <col min="12353" max="12353" width="8.625" style="3" customWidth="1"/>
    <col min="12354" max="12354" width="8.125" style="3" customWidth="1"/>
    <col min="12355" max="12355" width="12.125" style="3" customWidth="1"/>
    <col min="12356" max="12356" width="8.125" style="3" customWidth="1"/>
    <col min="12357" max="12544" width="8.125" style="3"/>
    <col min="12545" max="12545" width="21.75" style="3" customWidth="1"/>
    <col min="12546" max="12551" width="10.5" style="3" customWidth="1"/>
    <col min="12552" max="12552" width="6.875" style="3" customWidth="1"/>
    <col min="12553" max="12558" width="10.5" style="3" customWidth="1"/>
    <col min="12559" max="12559" width="6.875" style="3" customWidth="1"/>
    <col min="12560" max="12565" width="10.5" style="3" customWidth="1"/>
    <col min="12566" max="12566" width="6.875" style="3" customWidth="1"/>
    <col min="12567" max="12572" width="10.5" style="3" customWidth="1"/>
    <col min="12573" max="12573" width="6.875" style="3" customWidth="1"/>
    <col min="12574" max="12579" width="10.5" style="3" customWidth="1"/>
    <col min="12580" max="12580" width="6.875" style="3" customWidth="1"/>
    <col min="12581" max="12586" width="10.5" style="3" customWidth="1"/>
    <col min="12587" max="12587" width="6.875" style="3" customWidth="1"/>
    <col min="12588" max="12593" width="10.5" style="3" customWidth="1"/>
    <col min="12594" max="12594" width="6.875" style="3" customWidth="1"/>
    <col min="12595" max="12600" width="10.5" style="3" customWidth="1"/>
    <col min="12601" max="12601" width="6.875" style="3" customWidth="1"/>
    <col min="12602" max="12602" width="10.5" style="3" customWidth="1"/>
    <col min="12603" max="12603" width="10.875" style="3" customWidth="1"/>
    <col min="12604" max="12604" width="12.5" style="3" customWidth="1"/>
    <col min="12605" max="12605" width="10.5" style="3" customWidth="1"/>
    <col min="12606" max="12606" width="8.125" style="3" customWidth="1"/>
    <col min="12607" max="12607" width="9.5" style="3" customWidth="1"/>
    <col min="12608" max="12608" width="8.125" style="3" customWidth="1"/>
    <col min="12609" max="12609" width="8.625" style="3" customWidth="1"/>
    <col min="12610" max="12610" width="8.125" style="3" customWidth="1"/>
    <col min="12611" max="12611" width="12.125" style="3" customWidth="1"/>
    <col min="12612" max="12612" width="8.125" style="3" customWidth="1"/>
    <col min="12613" max="12800" width="8.125" style="3"/>
    <col min="12801" max="12801" width="21.75" style="3" customWidth="1"/>
    <col min="12802" max="12807" width="10.5" style="3" customWidth="1"/>
    <col min="12808" max="12808" width="6.875" style="3" customWidth="1"/>
    <col min="12809" max="12814" width="10.5" style="3" customWidth="1"/>
    <col min="12815" max="12815" width="6.875" style="3" customWidth="1"/>
    <col min="12816" max="12821" width="10.5" style="3" customWidth="1"/>
    <col min="12822" max="12822" width="6.875" style="3" customWidth="1"/>
    <col min="12823" max="12828" width="10.5" style="3" customWidth="1"/>
    <col min="12829" max="12829" width="6.875" style="3" customWidth="1"/>
    <col min="12830" max="12835" width="10.5" style="3" customWidth="1"/>
    <col min="12836" max="12836" width="6.875" style="3" customWidth="1"/>
    <col min="12837" max="12842" width="10.5" style="3" customWidth="1"/>
    <col min="12843" max="12843" width="6.875" style="3" customWidth="1"/>
    <col min="12844" max="12849" width="10.5" style="3" customWidth="1"/>
    <col min="12850" max="12850" width="6.875" style="3" customWidth="1"/>
    <col min="12851" max="12856" width="10.5" style="3" customWidth="1"/>
    <col min="12857" max="12857" width="6.875" style="3" customWidth="1"/>
    <col min="12858" max="12858" width="10.5" style="3" customWidth="1"/>
    <col min="12859" max="12859" width="10.875" style="3" customWidth="1"/>
    <col min="12860" max="12860" width="12.5" style="3" customWidth="1"/>
    <col min="12861" max="12861" width="10.5" style="3" customWidth="1"/>
    <col min="12862" max="12862" width="8.125" style="3" customWidth="1"/>
    <col min="12863" max="12863" width="9.5" style="3" customWidth="1"/>
    <col min="12864" max="12864" width="8.125" style="3" customWidth="1"/>
    <col min="12865" max="12865" width="8.625" style="3" customWidth="1"/>
    <col min="12866" max="12866" width="8.125" style="3" customWidth="1"/>
    <col min="12867" max="12867" width="12.125" style="3" customWidth="1"/>
    <col min="12868" max="12868" width="8.125" style="3" customWidth="1"/>
    <col min="12869" max="13056" width="8.125" style="3"/>
    <col min="13057" max="13057" width="21.75" style="3" customWidth="1"/>
    <col min="13058" max="13063" width="10.5" style="3" customWidth="1"/>
    <col min="13064" max="13064" width="6.875" style="3" customWidth="1"/>
    <col min="13065" max="13070" width="10.5" style="3" customWidth="1"/>
    <col min="13071" max="13071" width="6.875" style="3" customWidth="1"/>
    <col min="13072" max="13077" width="10.5" style="3" customWidth="1"/>
    <col min="13078" max="13078" width="6.875" style="3" customWidth="1"/>
    <col min="13079" max="13084" width="10.5" style="3" customWidth="1"/>
    <col min="13085" max="13085" width="6.875" style="3" customWidth="1"/>
    <col min="13086" max="13091" width="10.5" style="3" customWidth="1"/>
    <col min="13092" max="13092" width="6.875" style="3" customWidth="1"/>
    <col min="13093" max="13098" width="10.5" style="3" customWidth="1"/>
    <col min="13099" max="13099" width="6.875" style="3" customWidth="1"/>
    <col min="13100" max="13105" width="10.5" style="3" customWidth="1"/>
    <col min="13106" max="13106" width="6.875" style="3" customWidth="1"/>
    <col min="13107" max="13112" width="10.5" style="3" customWidth="1"/>
    <col min="13113" max="13113" width="6.875" style="3" customWidth="1"/>
    <col min="13114" max="13114" width="10.5" style="3" customWidth="1"/>
    <col min="13115" max="13115" width="10.875" style="3" customWidth="1"/>
    <col min="13116" max="13116" width="12.5" style="3" customWidth="1"/>
    <col min="13117" max="13117" width="10.5" style="3" customWidth="1"/>
    <col min="13118" max="13118" width="8.125" style="3" customWidth="1"/>
    <col min="13119" max="13119" width="9.5" style="3" customWidth="1"/>
    <col min="13120" max="13120" width="8.125" style="3" customWidth="1"/>
    <col min="13121" max="13121" width="8.625" style="3" customWidth="1"/>
    <col min="13122" max="13122" width="8.125" style="3" customWidth="1"/>
    <col min="13123" max="13123" width="12.125" style="3" customWidth="1"/>
    <col min="13124" max="13124" width="8.125" style="3" customWidth="1"/>
    <col min="13125" max="13312" width="8.125" style="3"/>
    <col min="13313" max="13313" width="21.75" style="3" customWidth="1"/>
    <col min="13314" max="13319" width="10.5" style="3" customWidth="1"/>
    <col min="13320" max="13320" width="6.875" style="3" customWidth="1"/>
    <col min="13321" max="13326" width="10.5" style="3" customWidth="1"/>
    <col min="13327" max="13327" width="6.875" style="3" customWidth="1"/>
    <col min="13328" max="13333" width="10.5" style="3" customWidth="1"/>
    <col min="13334" max="13334" width="6.875" style="3" customWidth="1"/>
    <col min="13335" max="13340" width="10.5" style="3" customWidth="1"/>
    <col min="13341" max="13341" width="6.875" style="3" customWidth="1"/>
    <col min="13342" max="13347" width="10.5" style="3" customWidth="1"/>
    <col min="13348" max="13348" width="6.875" style="3" customWidth="1"/>
    <col min="13349" max="13354" width="10.5" style="3" customWidth="1"/>
    <col min="13355" max="13355" width="6.875" style="3" customWidth="1"/>
    <col min="13356" max="13361" width="10.5" style="3" customWidth="1"/>
    <col min="13362" max="13362" width="6.875" style="3" customWidth="1"/>
    <col min="13363" max="13368" width="10.5" style="3" customWidth="1"/>
    <col min="13369" max="13369" width="6.875" style="3" customWidth="1"/>
    <col min="13370" max="13370" width="10.5" style="3" customWidth="1"/>
    <col min="13371" max="13371" width="10.875" style="3" customWidth="1"/>
    <col min="13372" max="13372" width="12.5" style="3" customWidth="1"/>
    <col min="13373" max="13373" width="10.5" style="3" customWidth="1"/>
    <col min="13374" max="13374" width="8.125" style="3" customWidth="1"/>
    <col min="13375" max="13375" width="9.5" style="3" customWidth="1"/>
    <col min="13376" max="13376" width="8.125" style="3" customWidth="1"/>
    <col min="13377" max="13377" width="8.625" style="3" customWidth="1"/>
    <col min="13378" max="13378" width="8.125" style="3" customWidth="1"/>
    <col min="13379" max="13379" width="12.125" style="3" customWidth="1"/>
    <col min="13380" max="13380" width="8.125" style="3" customWidth="1"/>
    <col min="13381" max="13568" width="8.125" style="3"/>
    <col min="13569" max="13569" width="21.75" style="3" customWidth="1"/>
    <col min="13570" max="13575" width="10.5" style="3" customWidth="1"/>
    <col min="13576" max="13576" width="6.875" style="3" customWidth="1"/>
    <col min="13577" max="13582" width="10.5" style="3" customWidth="1"/>
    <col min="13583" max="13583" width="6.875" style="3" customWidth="1"/>
    <col min="13584" max="13589" width="10.5" style="3" customWidth="1"/>
    <col min="13590" max="13590" width="6.875" style="3" customWidth="1"/>
    <col min="13591" max="13596" width="10.5" style="3" customWidth="1"/>
    <col min="13597" max="13597" width="6.875" style="3" customWidth="1"/>
    <col min="13598" max="13603" width="10.5" style="3" customWidth="1"/>
    <col min="13604" max="13604" width="6.875" style="3" customWidth="1"/>
    <col min="13605" max="13610" width="10.5" style="3" customWidth="1"/>
    <col min="13611" max="13611" width="6.875" style="3" customWidth="1"/>
    <col min="13612" max="13617" width="10.5" style="3" customWidth="1"/>
    <col min="13618" max="13618" width="6.875" style="3" customWidth="1"/>
    <col min="13619" max="13624" width="10.5" style="3" customWidth="1"/>
    <col min="13625" max="13625" width="6.875" style="3" customWidth="1"/>
    <col min="13626" max="13626" width="10.5" style="3" customWidth="1"/>
    <col min="13627" max="13627" width="10.875" style="3" customWidth="1"/>
    <col min="13628" max="13628" width="12.5" style="3" customWidth="1"/>
    <col min="13629" max="13629" width="10.5" style="3" customWidth="1"/>
    <col min="13630" max="13630" width="8.125" style="3" customWidth="1"/>
    <col min="13631" max="13631" width="9.5" style="3" customWidth="1"/>
    <col min="13632" max="13632" width="8.125" style="3" customWidth="1"/>
    <col min="13633" max="13633" width="8.625" style="3" customWidth="1"/>
    <col min="13634" max="13634" width="8.125" style="3" customWidth="1"/>
    <col min="13635" max="13635" width="12.125" style="3" customWidth="1"/>
    <col min="13636" max="13636" width="8.125" style="3" customWidth="1"/>
    <col min="13637" max="13824" width="8.125" style="3"/>
    <col min="13825" max="13825" width="21.75" style="3" customWidth="1"/>
    <col min="13826" max="13831" width="10.5" style="3" customWidth="1"/>
    <col min="13832" max="13832" width="6.875" style="3" customWidth="1"/>
    <col min="13833" max="13838" width="10.5" style="3" customWidth="1"/>
    <col min="13839" max="13839" width="6.875" style="3" customWidth="1"/>
    <col min="13840" max="13845" width="10.5" style="3" customWidth="1"/>
    <col min="13846" max="13846" width="6.875" style="3" customWidth="1"/>
    <col min="13847" max="13852" width="10.5" style="3" customWidth="1"/>
    <col min="13853" max="13853" width="6.875" style="3" customWidth="1"/>
    <col min="13854" max="13859" width="10.5" style="3" customWidth="1"/>
    <col min="13860" max="13860" width="6.875" style="3" customWidth="1"/>
    <col min="13861" max="13866" width="10.5" style="3" customWidth="1"/>
    <col min="13867" max="13867" width="6.875" style="3" customWidth="1"/>
    <col min="13868" max="13873" width="10.5" style="3" customWidth="1"/>
    <col min="13874" max="13874" width="6.875" style="3" customWidth="1"/>
    <col min="13875" max="13880" width="10.5" style="3" customWidth="1"/>
    <col min="13881" max="13881" width="6.875" style="3" customWidth="1"/>
    <col min="13882" max="13882" width="10.5" style="3" customWidth="1"/>
    <col min="13883" max="13883" width="10.875" style="3" customWidth="1"/>
    <col min="13884" max="13884" width="12.5" style="3" customWidth="1"/>
    <col min="13885" max="13885" width="10.5" style="3" customWidth="1"/>
    <col min="13886" max="13886" width="8.125" style="3" customWidth="1"/>
    <col min="13887" max="13887" width="9.5" style="3" customWidth="1"/>
    <col min="13888" max="13888" width="8.125" style="3" customWidth="1"/>
    <col min="13889" max="13889" width="8.625" style="3" customWidth="1"/>
    <col min="13890" max="13890" width="8.125" style="3" customWidth="1"/>
    <col min="13891" max="13891" width="12.125" style="3" customWidth="1"/>
    <col min="13892" max="13892" width="8.125" style="3" customWidth="1"/>
    <col min="13893" max="14080" width="8.125" style="3"/>
    <col min="14081" max="14081" width="21.75" style="3" customWidth="1"/>
    <col min="14082" max="14087" width="10.5" style="3" customWidth="1"/>
    <col min="14088" max="14088" width="6.875" style="3" customWidth="1"/>
    <col min="14089" max="14094" width="10.5" style="3" customWidth="1"/>
    <col min="14095" max="14095" width="6.875" style="3" customWidth="1"/>
    <col min="14096" max="14101" width="10.5" style="3" customWidth="1"/>
    <col min="14102" max="14102" width="6.875" style="3" customWidth="1"/>
    <col min="14103" max="14108" width="10.5" style="3" customWidth="1"/>
    <col min="14109" max="14109" width="6.875" style="3" customWidth="1"/>
    <col min="14110" max="14115" width="10.5" style="3" customWidth="1"/>
    <col min="14116" max="14116" width="6.875" style="3" customWidth="1"/>
    <col min="14117" max="14122" width="10.5" style="3" customWidth="1"/>
    <col min="14123" max="14123" width="6.875" style="3" customWidth="1"/>
    <col min="14124" max="14129" width="10.5" style="3" customWidth="1"/>
    <col min="14130" max="14130" width="6.875" style="3" customWidth="1"/>
    <col min="14131" max="14136" width="10.5" style="3" customWidth="1"/>
    <col min="14137" max="14137" width="6.875" style="3" customWidth="1"/>
    <col min="14138" max="14138" width="10.5" style="3" customWidth="1"/>
    <col min="14139" max="14139" width="10.875" style="3" customWidth="1"/>
    <col min="14140" max="14140" width="12.5" style="3" customWidth="1"/>
    <col min="14141" max="14141" width="10.5" style="3" customWidth="1"/>
    <col min="14142" max="14142" width="8.125" style="3" customWidth="1"/>
    <col min="14143" max="14143" width="9.5" style="3" customWidth="1"/>
    <col min="14144" max="14144" width="8.125" style="3" customWidth="1"/>
    <col min="14145" max="14145" width="8.625" style="3" customWidth="1"/>
    <col min="14146" max="14146" width="8.125" style="3" customWidth="1"/>
    <col min="14147" max="14147" width="12.125" style="3" customWidth="1"/>
    <col min="14148" max="14148" width="8.125" style="3" customWidth="1"/>
    <col min="14149" max="14336" width="8.125" style="3"/>
    <col min="14337" max="14337" width="21.75" style="3" customWidth="1"/>
    <col min="14338" max="14343" width="10.5" style="3" customWidth="1"/>
    <col min="14344" max="14344" width="6.875" style="3" customWidth="1"/>
    <col min="14345" max="14350" width="10.5" style="3" customWidth="1"/>
    <col min="14351" max="14351" width="6.875" style="3" customWidth="1"/>
    <col min="14352" max="14357" width="10.5" style="3" customWidth="1"/>
    <col min="14358" max="14358" width="6.875" style="3" customWidth="1"/>
    <col min="14359" max="14364" width="10.5" style="3" customWidth="1"/>
    <col min="14365" max="14365" width="6.875" style="3" customWidth="1"/>
    <col min="14366" max="14371" width="10.5" style="3" customWidth="1"/>
    <col min="14372" max="14372" width="6.875" style="3" customWidth="1"/>
    <col min="14373" max="14378" width="10.5" style="3" customWidth="1"/>
    <col min="14379" max="14379" width="6.875" style="3" customWidth="1"/>
    <col min="14380" max="14385" width="10.5" style="3" customWidth="1"/>
    <col min="14386" max="14386" width="6.875" style="3" customWidth="1"/>
    <col min="14387" max="14392" width="10.5" style="3" customWidth="1"/>
    <col min="14393" max="14393" width="6.875" style="3" customWidth="1"/>
    <col min="14394" max="14394" width="10.5" style="3" customWidth="1"/>
    <col min="14395" max="14395" width="10.875" style="3" customWidth="1"/>
    <col min="14396" max="14396" width="12.5" style="3" customWidth="1"/>
    <col min="14397" max="14397" width="10.5" style="3" customWidth="1"/>
    <col min="14398" max="14398" width="8.125" style="3" customWidth="1"/>
    <col min="14399" max="14399" width="9.5" style="3" customWidth="1"/>
    <col min="14400" max="14400" width="8.125" style="3" customWidth="1"/>
    <col min="14401" max="14401" width="8.625" style="3" customWidth="1"/>
    <col min="14402" max="14402" width="8.125" style="3" customWidth="1"/>
    <col min="14403" max="14403" width="12.125" style="3" customWidth="1"/>
    <col min="14404" max="14404" width="8.125" style="3" customWidth="1"/>
    <col min="14405" max="14592" width="8.125" style="3"/>
    <col min="14593" max="14593" width="21.75" style="3" customWidth="1"/>
    <col min="14594" max="14599" width="10.5" style="3" customWidth="1"/>
    <col min="14600" max="14600" width="6.875" style="3" customWidth="1"/>
    <col min="14601" max="14606" width="10.5" style="3" customWidth="1"/>
    <col min="14607" max="14607" width="6.875" style="3" customWidth="1"/>
    <col min="14608" max="14613" width="10.5" style="3" customWidth="1"/>
    <col min="14614" max="14614" width="6.875" style="3" customWidth="1"/>
    <col min="14615" max="14620" width="10.5" style="3" customWidth="1"/>
    <col min="14621" max="14621" width="6.875" style="3" customWidth="1"/>
    <col min="14622" max="14627" width="10.5" style="3" customWidth="1"/>
    <col min="14628" max="14628" width="6.875" style="3" customWidth="1"/>
    <col min="14629" max="14634" width="10.5" style="3" customWidth="1"/>
    <col min="14635" max="14635" width="6.875" style="3" customWidth="1"/>
    <col min="14636" max="14641" width="10.5" style="3" customWidth="1"/>
    <col min="14642" max="14642" width="6.875" style="3" customWidth="1"/>
    <col min="14643" max="14648" width="10.5" style="3" customWidth="1"/>
    <col min="14649" max="14649" width="6.875" style="3" customWidth="1"/>
    <col min="14650" max="14650" width="10.5" style="3" customWidth="1"/>
    <col min="14651" max="14651" width="10.875" style="3" customWidth="1"/>
    <col min="14652" max="14652" width="12.5" style="3" customWidth="1"/>
    <col min="14653" max="14653" width="10.5" style="3" customWidth="1"/>
    <col min="14654" max="14654" width="8.125" style="3" customWidth="1"/>
    <col min="14655" max="14655" width="9.5" style="3" customWidth="1"/>
    <col min="14656" max="14656" width="8.125" style="3" customWidth="1"/>
    <col min="14657" max="14657" width="8.625" style="3" customWidth="1"/>
    <col min="14658" max="14658" width="8.125" style="3" customWidth="1"/>
    <col min="14659" max="14659" width="12.125" style="3" customWidth="1"/>
    <col min="14660" max="14660" width="8.125" style="3" customWidth="1"/>
    <col min="14661" max="14848" width="8.125" style="3"/>
    <col min="14849" max="14849" width="21.75" style="3" customWidth="1"/>
    <col min="14850" max="14855" width="10.5" style="3" customWidth="1"/>
    <col min="14856" max="14856" width="6.875" style="3" customWidth="1"/>
    <col min="14857" max="14862" width="10.5" style="3" customWidth="1"/>
    <col min="14863" max="14863" width="6.875" style="3" customWidth="1"/>
    <col min="14864" max="14869" width="10.5" style="3" customWidth="1"/>
    <col min="14870" max="14870" width="6.875" style="3" customWidth="1"/>
    <col min="14871" max="14876" width="10.5" style="3" customWidth="1"/>
    <col min="14877" max="14877" width="6.875" style="3" customWidth="1"/>
    <col min="14878" max="14883" width="10.5" style="3" customWidth="1"/>
    <col min="14884" max="14884" width="6.875" style="3" customWidth="1"/>
    <col min="14885" max="14890" width="10.5" style="3" customWidth="1"/>
    <col min="14891" max="14891" width="6.875" style="3" customWidth="1"/>
    <col min="14892" max="14897" width="10.5" style="3" customWidth="1"/>
    <col min="14898" max="14898" width="6.875" style="3" customWidth="1"/>
    <col min="14899" max="14904" width="10.5" style="3" customWidth="1"/>
    <col min="14905" max="14905" width="6.875" style="3" customWidth="1"/>
    <col min="14906" max="14906" width="10.5" style="3" customWidth="1"/>
    <col min="14907" max="14907" width="10.875" style="3" customWidth="1"/>
    <col min="14908" max="14908" width="12.5" style="3" customWidth="1"/>
    <col min="14909" max="14909" width="10.5" style="3" customWidth="1"/>
    <col min="14910" max="14910" width="8.125" style="3" customWidth="1"/>
    <col min="14911" max="14911" width="9.5" style="3" customWidth="1"/>
    <col min="14912" max="14912" width="8.125" style="3" customWidth="1"/>
    <col min="14913" max="14913" width="8.625" style="3" customWidth="1"/>
    <col min="14914" max="14914" width="8.125" style="3" customWidth="1"/>
    <col min="14915" max="14915" width="12.125" style="3" customWidth="1"/>
    <col min="14916" max="14916" width="8.125" style="3" customWidth="1"/>
    <col min="14917" max="15104" width="8.125" style="3"/>
    <col min="15105" max="15105" width="21.75" style="3" customWidth="1"/>
    <col min="15106" max="15111" width="10.5" style="3" customWidth="1"/>
    <col min="15112" max="15112" width="6.875" style="3" customWidth="1"/>
    <col min="15113" max="15118" width="10.5" style="3" customWidth="1"/>
    <col min="15119" max="15119" width="6.875" style="3" customWidth="1"/>
    <col min="15120" max="15125" width="10.5" style="3" customWidth="1"/>
    <col min="15126" max="15126" width="6.875" style="3" customWidth="1"/>
    <col min="15127" max="15132" width="10.5" style="3" customWidth="1"/>
    <col min="15133" max="15133" width="6.875" style="3" customWidth="1"/>
    <col min="15134" max="15139" width="10.5" style="3" customWidth="1"/>
    <col min="15140" max="15140" width="6.875" style="3" customWidth="1"/>
    <col min="15141" max="15146" width="10.5" style="3" customWidth="1"/>
    <col min="15147" max="15147" width="6.875" style="3" customWidth="1"/>
    <col min="15148" max="15153" width="10.5" style="3" customWidth="1"/>
    <col min="15154" max="15154" width="6.875" style="3" customWidth="1"/>
    <col min="15155" max="15160" width="10.5" style="3" customWidth="1"/>
    <col min="15161" max="15161" width="6.875" style="3" customWidth="1"/>
    <col min="15162" max="15162" width="10.5" style="3" customWidth="1"/>
    <col min="15163" max="15163" width="10.875" style="3" customWidth="1"/>
    <col min="15164" max="15164" width="12.5" style="3" customWidth="1"/>
    <col min="15165" max="15165" width="10.5" style="3" customWidth="1"/>
    <col min="15166" max="15166" width="8.125" style="3" customWidth="1"/>
    <col min="15167" max="15167" width="9.5" style="3" customWidth="1"/>
    <col min="15168" max="15168" width="8.125" style="3" customWidth="1"/>
    <col min="15169" max="15169" width="8.625" style="3" customWidth="1"/>
    <col min="15170" max="15170" width="8.125" style="3" customWidth="1"/>
    <col min="15171" max="15171" width="12.125" style="3" customWidth="1"/>
    <col min="15172" max="15172" width="8.125" style="3" customWidth="1"/>
    <col min="15173" max="15360" width="8.125" style="3"/>
    <col min="15361" max="15361" width="21.75" style="3" customWidth="1"/>
    <col min="15362" max="15367" width="10.5" style="3" customWidth="1"/>
    <col min="15368" max="15368" width="6.875" style="3" customWidth="1"/>
    <col min="15369" max="15374" width="10.5" style="3" customWidth="1"/>
    <col min="15375" max="15375" width="6.875" style="3" customWidth="1"/>
    <col min="15376" max="15381" width="10.5" style="3" customWidth="1"/>
    <col min="15382" max="15382" width="6.875" style="3" customWidth="1"/>
    <col min="15383" max="15388" width="10.5" style="3" customWidth="1"/>
    <col min="15389" max="15389" width="6.875" style="3" customWidth="1"/>
    <col min="15390" max="15395" width="10.5" style="3" customWidth="1"/>
    <col min="15396" max="15396" width="6.875" style="3" customWidth="1"/>
    <col min="15397" max="15402" width="10.5" style="3" customWidth="1"/>
    <col min="15403" max="15403" width="6.875" style="3" customWidth="1"/>
    <col min="15404" max="15409" width="10.5" style="3" customWidth="1"/>
    <col min="15410" max="15410" width="6.875" style="3" customWidth="1"/>
    <col min="15411" max="15416" width="10.5" style="3" customWidth="1"/>
    <col min="15417" max="15417" width="6.875" style="3" customWidth="1"/>
    <col min="15418" max="15418" width="10.5" style="3" customWidth="1"/>
    <col min="15419" max="15419" width="10.875" style="3" customWidth="1"/>
    <col min="15420" max="15420" width="12.5" style="3" customWidth="1"/>
    <col min="15421" max="15421" width="10.5" style="3" customWidth="1"/>
    <col min="15422" max="15422" width="8.125" style="3" customWidth="1"/>
    <col min="15423" max="15423" width="9.5" style="3" customWidth="1"/>
    <col min="15424" max="15424" width="8.125" style="3" customWidth="1"/>
    <col min="15425" max="15425" width="8.625" style="3" customWidth="1"/>
    <col min="15426" max="15426" width="8.125" style="3" customWidth="1"/>
    <col min="15427" max="15427" width="12.125" style="3" customWidth="1"/>
    <col min="15428" max="15428" width="8.125" style="3" customWidth="1"/>
    <col min="15429" max="15616" width="8.125" style="3"/>
    <col min="15617" max="15617" width="21.75" style="3" customWidth="1"/>
    <col min="15618" max="15623" width="10.5" style="3" customWidth="1"/>
    <col min="15624" max="15624" width="6.875" style="3" customWidth="1"/>
    <col min="15625" max="15630" width="10.5" style="3" customWidth="1"/>
    <col min="15631" max="15631" width="6.875" style="3" customWidth="1"/>
    <col min="15632" max="15637" width="10.5" style="3" customWidth="1"/>
    <col min="15638" max="15638" width="6.875" style="3" customWidth="1"/>
    <col min="15639" max="15644" width="10.5" style="3" customWidth="1"/>
    <col min="15645" max="15645" width="6.875" style="3" customWidth="1"/>
    <col min="15646" max="15651" width="10.5" style="3" customWidth="1"/>
    <col min="15652" max="15652" width="6.875" style="3" customWidth="1"/>
    <col min="15653" max="15658" width="10.5" style="3" customWidth="1"/>
    <col min="15659" max="15659" width="6.875" style="3" customWidth="1"/>
    <col min="15660" max="15665" width="10.5" style="3" customWidth="1"/>
    <col min="15666" max="15666" width="6.875" style="3" customWidth="1"/>
    <col min="15667" max="15672" width="10.5" style="3" customWidth="1"/>
    <col min="15673" max="15673" width="6.875" style="3" customWidth="1"/>
    <col min="15674" max="15674" width="10.5" style="3" customWidth="1"/>
    <col min="15675" max="15675" width="10.875" style="3" customWidth="1"/>
    <col min="15676" max="15676" width="12.5" style="3" customWidth="1"/>
    <col min="15677" max="15677" width="10.5" style="3" customWidth="1"/>
    <col min="15678" max="15678" width="8.125" style="3" customWidth="1"/>
    <col min="15679" max="15679" width="9.5" style="3" customWidth="1"/>
    <col min="15680" max="15680" width="8.125" style="3" customWidth="1"/>
    <col min="15681" max="15681" width="8.625" style="3" customWidth="1"/>
    <col min="15682" max="15682" width="8.125" style="3" customWidth="1"/>
    <col min="15683" max="15683" width="12.125" style="3" customWidth="1"/>
    <col min="15684" max="15684" width="8.125" style="3" customWidth="1"/>
    <col min="15685" max="15872" width="8.125" style="3"/>
    <col min="15873" max="15873" width="21.75" style="3" customWidth="1"/>
    <col min="15874" max="15879" width="10.5" style="3" customWidth="1"/>
    <col min="15880" max="15880" width="6.875" style="3" customWidth="1"/>
    <col min="15881" max="15886" width="10.5" style="3" customWidth="1"/>
    <col min="15887" max="15887" width="6.875" style="3" customWidth="1"/>
    <col min="15888" max="15893" width="10.5" style="3" customWidth="1"/>
    <col min="15894" max="15894" width="6.875" style="3" customWidth="1"/>
    <col min="15895" max="15900" width="10.5" style="3" customWidth="1"/>
    <col min="15901" max="15901" width="6.875" style="3" customWidth="1"/>
    <col min="15902" max="15907" width="10.5" style="3" customWidth="1"/>
    <col min="15908" max="15908" width="6.875" style="3" customWidth="1"/>
    <col min="15909" max="15914" width="10.5" style="3" customWidth="1"/>
    <col min="15915" max="15915" width="6.875" style="3" customWidth="1"/>
    <col min="15916" max="15921" width="10.5" style="3" customWidth="1"/>
    <col min="15922" max="15922" width="6.875" style="3" customWidth="1"/>
    <col min="15923" max="15928" width="10.5" style="3" customWidth="1"/>
    <col min="15929" max="15929" width="6.875" style="3" customWidth="1"/>
    <col min="15930" max="15930" width="10.5" style="3" customWidth="1"/>
    <col min="15931" max="15931" width="10.875" style="3" customWidth="1"/>
    <col min="15932" max="15932" width="12.5" style="3" customWidth="1"/>
    <col min="15933" max="15933" width="10.5" style="3" customWidth="1"/>
    <col min="15934" max="15934" width="8.125" style="3" customWidth="1"/>
    <col min="15935" max="15935" width="9.5" style="3" customWidth="1"/>
    <col min="15936" max="15936" width="8.125" style="3" customWidth="1"/>
    <col min="15937" max="15937" width="8.625" style="3" customWidth="1"/>
    <col min="15938" max="15938" width="8.125" style="3" customWidth="1"/>
    <col min="15939" max="15939" width="12.125" style="3" customWidth="1"/>
    <col min="15940" max="15940" width="8.125" style="3" customWidth="1"/>
    <col min="15941" max="16128" width="8.125" style="3"/>
    <col min="16129" max="16129" width="21.75" style="3" customWidth="1"/>
    <col min="16130" max="16135" width="10.5" style="3" customWidth="1"/>
    <col min="16136" max="16136" width="6.875" style="3" customWidth="1"/>
    <col min="16137" max="16142" width="10.5" style="3" customWidth="1"/>
    <col min="16143" max="16143" width="6.875" style="3" customWidth="1"/>
    <col min="16144" max="16149" width="10.5" style="3" customWidth="1"/>
    <col min="16150" max="16150" width="6.875" style="3" customWidth="1"/>
    <col min="16151" max="16156" width="10.5" style="3" customWidth="1"/>
    <col min="16157" max="16157" width="6.875" style="3" customWidth="1"/>
    <col min="16158" max="16163" width="10.5" style="3" customWidth="1"/>
    <col min="16164" max="16164" width="6.875" style="3" customWidth="1"/>
    <col min="16165" max="16170" width="10.5" style="3" customWidth="1"/>
    <col min="16171" max="16171" width="6.875" style="3" customWidth="1"/>
    <col min="16172" max="16177" width="10.5" style="3" customWidth="1"/>
    <col min="16178" max="16178" width="6.875" style="3" customWidth="1"/>
    <col min="16179" max="16184" width="10.5" style="3" customWidth="1"/>
    <col min="16185" max="16185" width="6.875" style="3" customWidth="1"/>
    <col min="16186" max="16186" width="10.5" style="3" customWidth="1"/>
    <col min="16187" max="16187" width="10.875" style="3" customWidth="1"/>
    <col min="16188" max="16188" width="12.5" style="3" customWidth="1"/>
    <col min="16189" max="16189" width="10.5" style="3" customWidth="1"/>
    <col min="16190" max="16190" width="8.125" style="3" customWidth="1"/>
    <col min="16191" max="16191" width="9.5" style="3" customWidth="1"/>
    <col min="16192" max="16192" width="8.125" style="3" customWidth="1"/>
    <col min="16193" max="16193" width="8.625" style="3" customWidth="1"/>
    <col min="16194" max="16194" width="8.125" style="3" customWidth="1"/>
    <col min="16195" max="16195" width="12.125" style="3" customWidth="1"/>
    <col min="16196" max="16196" width="8.125" style="3" customWidth="1"/>
    <col min="16197" max="16384" width="8.125" style="3"/>
  </cols>
  <sheetData>
    <row r="1" spans="1:68" ht="18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W1" s="1"/>
      <c r="X1" s="1"/>
      <c r="Y1" s="2"/>
      <c r="Z1" s="2"/>
      <c r="AA1" s="2"/>
      <c r="AB1" s="2"/>
      <c r="AC1" s="2"/>
      <c r="AD1" s="2"/>
      <c r="AE1" s="2"/>
      <c r="AR1" s="1"/>
      <c r="AS1" s="1"/>
      <c r="AT1" s="2"/>
      <c r="AU1" s="2"/>
      <c r="AV1" s="2"/>
      <c r="AW1" s="2"/>
      <c r="AX1" s="2"/>
      <c r="AY1" s="2"/>
      <c r="AZ1" s="2"/>
    </row>
    <row r="2" spans="1:68">
      <c r="A2" s="2"/>
      <c r="B2" s="2"/>
      <c r="C2" s="2"/>
      <c r="D2" s="2"/>
      <c r="E2" s="2"/>
      <c r="F2" s="2"/>
      <c r="G2" s="2"/>
      <c r="H2" s="2"/>
      <c r="I2" s="2"/>
      <c r="J2" s="2"/>
      <c r="W2" s="2"/>
      <c r="X2" s="2"/>
      <c r="Y2" s="2"/>
      <c r="Z2" s="2"/>
      <c r="AA2" s="2"/>
      <c r="AB2" s="2"/>
      <c r="AC2" s="2"/>
      <c r="AD2" s="2"/>
      <c r="AE2" s="2"/>
      <c r="AR2" s="2"/>
      <c r="AS2" s="2"/>
      <c r="AT2" s="2"/>
      <c r="AU2" s="2"/>
      <c r="AV2" s="2"/>
      <c r="AW2" s="2"/>
      <c r="AX2" s="2"/>
      <c r="AY2" s="2"/>
      <c r="AZ2" s="2"/>
    </row>
    <row r="3" spans="1:68" ht="14.25">
      <c r="A3" s="4" t="s">
        <v>1</v>
      </c>
      <c r="B3" s="4"/>
      <c r="C3" s="4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  <c r="X3" s="4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4"/>
      <c r="AS3" s="4"/>
      <c r="AT3" s="5"/>
      <c r="AU3" s="5"/>
      <c r="AV3" s="5"/>
      <c r="AW3" s="5"/>
      <c r="AX3" s="5"/>
      <c r="AY3" s="5"/>
      <c r="AZ3" s="5"/>
      <c r="BA3" s="6"/>
      <c r="BB3" s="6"/>
      <c r="BC3" s="6"/>
      <c r="BD3" s="6"/>
      <c r="BE3" s="6"/>
    </row>
    <row r="4" spans="1:6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O4" s="7" t="s">
        <v>2</v>
      </c>
      <c r="P4" s="6"/>
      <c r="Q4" s="6"/>
      <c r="R4" s="6"/>
      <c r="S4" s="6"/>
      <c r="T4" s="6"/>
      <c r="U4" s="6"/>
      <c r="W4" s="5"/>
      <c r="X4" s="5"/>
      <c r="Y4" s="5"/>
      <c r="Z4" s="5"/>
      <c r="AA4" s="5"/>
      <c r="AB4" s="5"/>
      <c r="AC4" s="8" t="s">
        <v>2</v>
      </c>
      <c r="AD4" s="5"/>
      <c r="AE4" s="5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8" t="s">
        <v>2</v>
      </c>
      <c r="AR4" s="5"/>
      <c r="AS4" s="5"/>
      <c r="AT4" s="5"/>
      <c r="AU4" s="5"/>
      <c r="AV4" s="5"/>
      <c r="AW4" s="5"/>
      <c r="AX4" s="5"/>
      <c r="AY4" s="5"/>
      <c r="AZ4" s="5"/>
      <c r="BA4" s="6"/>
      <c r="BB4" s="6"/>
      <c r="BC4" s="6"/>
      <c r="BD4" s="6"/>
      <c r="BE4" s="8" t="s">
        <v>2</v>
      </c>
      <c r="BM4" s="9" t="s">
        <v>3</v>
      </c>
    </row>
    <row r="5" spans="1:68">
      <c r="A5" s="10"/>
      <c r="B5" s="420" t="s">
        <v>4</v>
      </c>
      <c r="C5" s="421"/>
      <c r="D5" s="421"/>
      <c r="E5" s="421"/>
      <c r="F5" s="421"/>
      <c r="G5" s="421"/>
      <c r="H5" s="422"/>
      <c r="I5" s="420" t="s">
        <v>5</v>
      </c>
      <c r="J5" s="421"/>
      <c r="K5" s="421"/>
      <c r="L5" s="421"/>
      <c r="M5" s="421"/>
      <c r="N5" s="421"/>
      <c r="O5" s="422"/>
      <c r="P5" s="420" t="s">
        <v>6</v>
      </c>
      <c r="Q5" s="421"/>
      <c r="R5" s="421"/>
      <c r="S5" s="421"/>
      <c r="T5" s="421"/>
      <c r="U5" s="421"/>
      <c r="V5" s="422"/>
      <c r="W5" s="420" t="s">
        <v>7</v>
      </c>
      <c r="X5" s="421"/>
      <c r="Y5" s="421"/>
      <c r="Z5" s="421"/>
      <c r="AA5" s="421"/>
      <c r="AB5" s="421"/>
      <c r="AC5" s="422"/>
      <c r="AD5" s="424" t="s">
        <v>8</v>
      </c>
      <c r="AE5" s="425"/>
      <c r="AF5" s="425"/>
      <c r="AG5" s="425"/>
      <c r="AH5" s="425"/>
      <c r="AI5" s="425"/>
      <c r="AJ5" s="426"/>
      <c r="AK5" s="420" t="s">
        <v>9</v>
      </c>
      <c r="AL5" s="421"/>
      <c r="AM5" s="421"/>
      <c r="AN5" s="421"/>
      <c r="AO5" s="421"/>
      <c r="AP5" s="421"/>
      <c r="AQ5" s="422"/>
      <c r="AR5" s="420" t="s">
        <v>10</v>
      </c>
      <c r="AS5" s="421"/>
      <c r="AT5" s="421"/>
      <c r="AU5" s="421"/>
      <c r="AV5" s="421"/>
      <c r="AW5" s="421"/>
      <c r="AX5" s="11"/>
      <c r="AY5" s="420" t="s">
        <v>11</v>
      </c>
      <c r="AZ5" s="421"/>
      <c r="BA5" s="421"/>
      <c r="BB5" s="421"/>
      <c r="BC5" s="421"/>
      <c r="BD5" s="421"/>
      <c r="BE5" s="422"/>
      <c r="BM5" s="9" t="s">
        <v>12</v>
      </c>
    </row>
    <row r="6" spans="1:68" ht="14.25" thickBot="1">
      <c r="A6" s="12"/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4"/>
      <c r="H6" s="15"/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4"/>
      <c r="O6" s="15"/>
      <c r="P6" s="13" t="s">
        <v>13</v>
      </c>
      <c r="Q6" s="13" t="s">
        <v>14</v>
      </c>
      <c r="R6" s="13" t="s">
        <v>15</v>
      </c>
      <c r="S6" s="13" t="s">
        <v>16</v>
      </c>
      <c r="T6" s="13" t="s">
        <v>17</v>
      </c>
      <c r="U6" s="14"/>
      <c r="V6" s="15"/>
      <c r="W6" s="13" t="s">
        <v>13</v>
      </c>
      <c r="X6" s="13" t="s">
        <v>14</v>
      </c>
      <c r="Y6" s="13" t="s">
        <v>15</v>
      </c>
      <c r="Z6" s="13" t="s">
        <v>16</v>
      </c>
      <c r="AA6" s="13" t="s">
        <v>17</v>
      </c>
      <c r="AB6" s="14"/>
      <c r="AC6" s="15"/>
      <c r="AD6" s="13" t="s">
        <v>13</v>
      </c>
      <c r="AE6" s="13" t="s">
        <v>14</v>
      </c>
      <c r="AF6" s="13" t="s">
        <v>15</v>
      </c>
      <c r="AG6" s="13" t="s">
        <v>16</v>
      </c>
      <c r="AH6" s="13" t="s">
        <v>17</v>
      </c>
      <c r="AI6" s="14"/>
      <c r="AJ6" s="15"/>
      <c r="AK6" s="13" t="s">
        <v>13</v>
      </c>
      <c r="AL6" s="13" t="s">
        <v>14</v>
      </c>
      <c r="AM6" s="13" t="s">
        <v>15</v>
      </c>
      <c r="AN6" s="13" t="s">
        <v>16</v>
      </c>
      <c r="AO6" s="13" t="s">
        <v>17</v>
      </c>
      <c r="AP6" s="14"/>
      <c r="AQ6" s="15"/>
      <c r="AR6" s="13" t="s">
        <v>13</v>
      </c>
      <c r="AS6" s="13" t="s">
        <v>14</v>
      </c>
      <c r="AT6" s="13" t="s">
        <v>15</v>
      </c>
      <c r="AU6" s="13" t="s">
        <v>16</v>
      </c>
      <c r="AV6" s="13" t="s">
        <v>17</v>
      </c>
      <c r="AW6" s="14"/>
      <c r="AX6" s="15"/>
      <c r="AY6" s="13" t="s">
        <v>13</v>
      </c>
      <c r="AZ6" s="13" t="s">
        <v>14</v>
      </c>
      <c r="BA6" s="13" t="s">
        <v>15</v>
      </c>
      <c r="BB6" s="13" t="s">
        <v>16</v>
      </c>
      <c r="BC6" s="13" t="s">
        <v>17</v>
      </c>
      <c r="BD6" s="14"/>
      <c r="BE6" s="15"/>
      <c r="BM6" s="9" t="s">
        <v>18</v>
      </c>
      <c r="BN6" s="3" t="s">
        <v>19</v>
      </c>
    </row>
    <row r="7" spans="1:68" ht="14.25" thickBot="1">
      <c r="A7" s="16"/>
      <c r="B7" s="386"/>
      <c r="C7" s="17"/>
      <c r="D7" s="387"/>
      <c r="E7" s="18" t="s">
        <v>20</v>
      </c>
      <c r="F7" s="18" t="s">
        <v>21</v>
      </c>
      <c r="G7" s="19" t="s">
        <v>22</v>
      </c>
      <c r="H7" s="20" t="s">
        <v>23</v>
      </c>
      <c r="I7" s="17"/>
      <c r="J7" s="17"/>
      <c r="L7" s="18" t="s">
        <v>20</v>
      </c>
      <c r="M7" s="18" t="s">
        <v>21</v>
      </c>
      <c r="N7" s="19" t="s">
        <v>22</v>
      </c>
      <c r="O7" s="20" t="s">
        <v>23</v>
      </c>
      <c r="P7" s="17"/>
      <c r="Q7" s="17"/>
      <c r="S7" s="18" t="s">
        <v>20</v>
      </c>
      <c r="T7" s="18" t="s">
        <v>21</v>
      </c>
      <c r="U7" s="19" t="s">
        <v>22</v>
      </c>
      <c r="V7" s="20" t="s">
        <v>23</v>
      </c>
      <c r="W7" s="17"/>
      <c r="X7" s="17"/>
      <c r="Z7" s="18" t="s">
        <v>20</v>
      </c>
      <c r="AA7" s="18" t="s">
        <v>21</v>
      </c>
      <c r="AB7" s="19" t="s">
        <v>22</v>
      </c>
      <c r="AC7" s="20" t="s">
        <v>23</v>
      </c>
      <c r="AD7" s="17"/>
      <c r="AE7" s="17"/>
      <c r="AG7" s="18" t="s">
        <v>20</v>
      </c>
      <c r="AH7" s="18" t="s">
        <v>21</v>
      </c>
      <c r="AI7" s="19" t="s">
        <v>22</v>
      </c>
      <c r="AJ7" s="20" t="s">
        <v>23</v>
      </c>
      <c r="AK7" s="17"/>
      <c r="AL7" s="17"/>
      <c r="AN7" s="18" t="s">
        <v>20</v>
      </c>
      <c r="AO7" s="18" t="s">
        <v>21</v>
      </c>
      <c r="AP7" s="19" t="s">
        <v>22</v>
      </c>
      <c r="AQ7" s="20" t="s">
        <v>23</v>
      </c>
      <c r="AR7" s="17"/>
      <c r="AS7" s="17"/>
      <c r="AU7" s="18" t="s">
        <v>20</v>
      </c>
      <c r="AV7" s="18" t="s">
        <v>21</v>
      </c>
      <c r="AW7" s="19" t="s">
        <v>22</v>
      </c>
      <c r="AX7" s="20" t="s">
        <v>23</v>
      </c>
      <c r="AY7" s="17"/>
      <c r="AZ7" s="17"/>
      <c r="BB7" s="18" t="s">
        <v>20</v>
      </c>
      <c r="BC7" s="18" t="s">
        <v>21</v>
      </c>
      <c r="BD7" s="19" t="s">
        <v>22</v>
      </c>
      <c r="BE7" s="20" t="s">
        <v>23</v>
      </c>
      <c r="BF7" s="21" t="s">
        <v>24</v>
      </c>
      <c r="BI7" s="3" t="s">
        <v>25</v>
      </c>
      <c r="BJ7" s="3" t="s">
        <v>26</v>
      </c>
      <c r="BK7" s="3" t="s">
        <v>27</v>
      </c>
      <c r="BL7" s="3" t="s">
        <v>28</v>
      </c>
      <c r="BM7" s="9" t="s">
        <v>29</v>
      </c>
      <c r="BN7" s="3" t="s">
        <v>30</v>
      </c>
      <c r="BO7" s="3" t="s">
        <v>31</v>
      </c>
      <c r="BP7" s="3" t="s">
        <v>32</v>
      </c>
    </row>
    <row r="8" spans="1:68">
      <c r="A8" s="22" t="s">
        <v>33</v>
      </c>
      <c r="B8" s="394">
        <v>29928710</v>
      </c>
      <c r="C8" s="394">
        <v>31806090</v>
      </c>
      <c r="D8" s="23">
        <v>32263786</v>
      </c>
      <c r="E8" s="24">
        <f>SUM(E9,E13,E30)</f>
        <v>32309241</v>
      </c>
      <c r="F8" s="24">
        <f>SUM(F9,F13,F30)</f>
        <v>34583748</v>
      </c>
      <c r="G8" s="23">
        <f>F8-E8</f>
        <v>2274507</v>
      </c>
      <c r="H8" s="395">
        <f>G8/E8*100</f>
        <v>7.0398032562881934</v>
      </c>
      <c r="I8" s="23">
        <v>36363</v>
      </c>
      <c r="J8" s="23">
        <v>34218</v>
      </c>
      <c r="K8" s="24">
        <v>34391</v>
      </c>
      <c r="L8" s="23">
        <f>SUM(L9,L13,L30)</f>
        <v>37446</v>
      </c>
      <c r="M8" s="23">
        <f>SUM(M9,M13,M30)</f>
        <v>39541</v>
      </c>
      <c r="N8" s="23">
        <f>M8-L8</f>
        <v>2095</v>
      </c>
      <c r="O8" s="395">
        <f>N8/L8*100</f>
        <v>5.59472306788442</v>
      </c>
      <c r="P8" s="23">
        <v>13919519</v>
      </c>
      <c r="Q8" s="23">
        <v>14002754</v>
      </c>
      <c r="R8" s="24">
        <v>14298422</v>
      </c>
      <c r="S8" s="23">
        <f>SUM(S9,S13,S30)</f>
        <v>13537765</v>
      </c>
      <c r="T8" s="23">
        <f>SUM(T9,T13,T30)</f>
        <v>14436157</v>
      </c>
      <c r="U8" s="23">
        <f>T8-S8</f>
        <v>898392</v>
      </c>
      <c r="V8" s="395">
        <f>U8/S8*100</f>
        <v>6.6361914245076647</v>
      </c>
      <c r="W8" s="23">
        <v>268736</v>
      </c>
      <c r="X8" s="23">
        <v>234793</v>
      </c>
      <c r="Y8" s="24">
        <v>237402</v>
      </c>
      <c r="Z8" s="23">
        <f>SUM(Z9,Z13,Z30)</f>
        <v>201032</v>
      </c>
      <c r="AA8" s="23">
        <f>SUM(AA9,AA13,AA30)</f>
        <v>71824</v>
      </c>
      <c r="AB8" s="23">
        <f>AA8-Z8</f>
        <v>-129208</v>
      </c>
      <c r="AC8" s="395">
        <f>AB8/Z8*100</f>
        <v>-64.272354650005965</v>
      </c>
      <c r="AD8" s="23">
        <v>19562716</v>
      </c>
      <c r="AE8" s="23">
        <v>20639961</v>
      </c>
      <c r="AF8" s="23">
        <v>21655808</v>
      </c>
      <c r="AG8" s="23">
        <f>SUM(AG9,AG13,AG30)</f>
        <v>23827060</v>
      </c>
      <c r="AH8" s="23">
        <f>SUM(AH9,AH13,AH30)</f>
        <v>34504383</v>
      </c>
      <c r="AI8" s="23">
        <f>AH8-AG8</f>
        <v>10677323</v>
      </c>
      <c r="AJ8" s="395">
        <f>AI8/AG8*100</f>
        <v>44.811751848528516</v>
      </c>
      <c r="AK8" s="23">
        <v>845641</v>
      </c>
      <c r="AL8" s="23">
        <v>809747</v>
      </c>
      <c r="AM8" s="24">
        <v>980218</v>
      </c>
      <c r="AN8" s="23">
        <f>SUM(AN9,AN13,AN30)</f>
        <v>1054286</v>
      </c>
      <c r="AO8" s="23">
        <f>SUM(AO9,AO13,AO30)</f>
        <v>1068665</v>
      </c>
      <c r="AP8" s="23">
        <f>AO8-AN8</f>
        <v>14379</v>
      </c>
      <c r="AQ8" s="395">
        <f>AP8/AN8*100</f>
        <v>1.3638614190077456</v>
      </c>
      <c r="AR8" s="23">
        <v>105971</v>
      </c>
      <c r="AS8" s="396">
        <v>107670</v>
      </c>
      <c r="AT8" s="23">
        <v>108380</v>
      </c>
      <c r="AU8" s="23">
        <f>SUM(AU9,AU13,AU30)</f>
        <v>111411</v>
      </c>
      <c r="AV8" s="23">
        <f>SUM(AV9,AV13,AV30)</f>
        <v>112422</v>
      </c>
      <c r="AW8" s="23">
        <f>AV8-AU8</f>
        <v>1011</v>
      </c>
      <c r="AX8" s="395">
        <f>AW8/AU8*100</f>
        <v>0.90745079031693454</v>
      </c>
      <c r="AY8" s="23">
        <v>64667656</v>
      </c>
      <c r="AZ8" s="23">
        <v>67635233</v>
      </c>
      <c r="BA8" s="24">
        <f t="shared" ref="BA8:BC35" si="0">D8+K8+R8+Y8+AF8+AM8+AT8</f>
        <v>69578407</v>
      </c>
      <c r="BB8" s="24">
        <f t="shared" si="0"/>
        <v>71078241</v>
      </c>
      <c r="BC8" s="24">
        <f t="shared" si="0"/>
        <v>84816740</v>
      </c>
      <c r="BD8" s="23">
        <f>BC8-BB8</f>
        <v>13738499</v>
      </c>
      <c r="BE8" s="395">
        <f>BD8/BB8*100</f>
        <v>19.328698637885537</v>
      </c>
      <c r="BF8" s="423" t="s">
        <v>34</v>
      </c>
      <c r="BG8" s="423"/>
      <c r="BI8" s="3" t="s">
        <v>35</v>
      </c>
      <c r="BJ8" s="3" t="s">
        <v>35</v>
      </c>
      <c r="BK8" s="3" t="s">
        <v>35</v>
      </c>
      <c r="BL8" s="3" t="s">
        <v>35</v>
      </c>
      <c r="BM8" s="3" t="s">
        <v>35</v>
      </c>
      <c r="BN8" s="3" t="s">
        <v>35</v>
      </c>
      <c r="BO8" s="25" t="s">
        <v>35</v>
      </c>
      <c r="BP8" s="25" t="s">
        <v>35</v>
      </c>
    </row>
    <row r="9" spans="1:68">
      <c r="A9" s="26" t="s">
        <v>36</v>
      </c>
      <c r="B9" s="397">
        <v>24658671</v>
      </c>
      <c r="C9" s="397">
        <v>25404181</v>
      </c>
      <c r="D9" s="27">
        <v>25597283</v>
      </c>
      <c r="E9" s="27">
        <v>25641788</v>
      </c>
      <c r="F9" s="27">
        <v>25602347</v>
      </c>
      <c r="G9" s="23">
        <f t="shared" ref="G9:G35" si="1">F9-E9</f>
        <v>-39441</v>
      </c>
      <c r="H9" s="395">
        <f t="shared" ref="H9:H35" si="2">G9/E9*100</f>
        <v>-0.15381532676270468</v>
      </c>
      <c r="I9" s="27">
        <v>33789</v>
      </c>
      <c r="J9" s="27">
        <v>32635</v>
      </c>
      <c r="K9" s="398">
        <v>32702</v>
      </c>
      <c r="L9" s="27">
        <v>34622</v>
      </c>
      <c r="M9" s="27">
        <v>36588</v>
      </c>
      <c r="N9" s="23">
        <f t="shared" ref="N9:N35" si="3">M9-L9</f>
        <v>1966</v>
      </c>
      <c r="O9" s="395">
        <f t="shared" ref="O9:O35" si="4">N9/L9*100</f>
        <v>5.678470336780082</v>
      </c>
      <c r="P9" s="27">
        <v>10741734</v>
      </c>
      <c r="Q9" s="27">
        <v>10660699</v>
      </c>
      <c r="R9" s="398">
        <v>10655390</v>
      </c>
      <c r="S9" s="27">
        <v>10291475</v>
      </c>
      <c r="T9" s="27">
        <v>9440624</v>
      </c>
      <c r="U9" s="23">
        <f t="shared" ref="U9:U35" si="5">T9-S9</f>
        <v>-850851</v>
      </c>
      <c r="V9" s="395">
        <f t="shared" ref="V9:V35" si="6">U9/S9*100</f>
        <v>-8.26753210788541</v>
      </c>
      <c r="W9" s="27">
        <v>252955</v>
      </c>
      <c r="X9" s="27">
        <v>218501</v>
      </c>
      <c r="Y9" s="398">
        <v>213324</v>
      </c>
      <c r="Z9" s="27">
        <v>185093</v>
      </c>
      <c r="AA9" s="27">
        <v>15866</v>
      </c>
      <c r="AB9" s="23">
        <f t="shared" ref="AB9:AB35" si="7">AA9-Z9</f>
        <v>-169227</v>
      </c>
      <c r="AC9" s="395">
        <f t="shared" ref="AC9:AC35" si="8">AB9/Z9*100</f>
        <v>-91.428092904647926</v>
      </c>
      <c r="AD9" s="27">
        <v>10091640</v>
      </c>
      <c r="AE9" s="27">
        <v>10627177</v>
      </c>
      <c r="AF9" s="27">
        <v>10716290</v>
      </c>
      <c r="AG9" s="27">
        <v>11214514</v>
      </c>
      <c r="AH9" s="27">
        <v>14055605</v>
      </c>
      <c r="AI9" s="23">
        <f t="shared" ref="AI9:AI35" si="9">AH9-AG9</f>
        <v>2841091</v>
      </c>
      <c r="AJ9" s="395">
        <f t="shared" ref="AJ9:AJ35" si="10">AI9/AG9*100</f>
        <v>25.334053709327037</v>
      </c>
      <c r="AK9" s="28">
        <v>825427</v>
      </c>
      <c r="AL9" s="28">
        <v>790342</v>
      </c>
      <c r="AM9" s="29">
        <v>950549</v>
      </c>
      <c r="AN9" s="28">
        <v>1013989</v>
      </c>
      <c r="AO9" s="28">
        <v>1038549</v>
      </c>
      <c r="AP9" s="23">
        <f t="shared" ref="AP9:AP35" si="11">AO9-AN9</f>
        <v>24560</v>
      </c>
      <c r="AQ9" s="395">
        <f t="shared" ref="AQ9:AQ35" si="12">AP9/AN9*100</f>
        <v>2.4221170052140604</v>
      </c>
      <c r="AR9" s="28">
        <v>103680</v>
      </c>
      <c r="AS9" s="399">
        <v>105672</v>
      </c>
      <c r="AT9" s="28">
        <v>106229</v>
      </c>
      <c r="AU9" s="28">
        <v>109076</v>
      </c>
      <c r="AV9" s="28">
        <v>109474</v>
      </c>
      <c r="AW9" s="23">
        <f t="shared" ref="AW9:AW35" si="13">AV9-AU9</f>
        <v>398</v>
      </c>
      <c r="AX9" s="395">
        <f t="shared" ref="AX9:AX35" si="14">AW9/AU9*100</f>
        <v>0.36488320070409624</v>
      </c>
      <c r="AY9" s="31">
        <v>46707896</v>
      </c>
      <c r="AZ9" s="31">
        <v>47839207</v>
      </c>
      <c r="BA9" s="400">
        <f t="shared" si="0"/>
        <v>48271767</v>
      </c>
      <c r="BB9" s="31">
        <f t="shared" si="0"/>
        <v>48490557</v>
      </c>
      <c r="BC9" s="31">
        <f t="shared" si="0"/>
        <v>50299053</v>
      </c>
      <c r="BD9" s="23">
        <f t="shared" ref="BD9:BD35" si="15">BC9-BB9</f>
        <v>1808496</v>
      </c>
      <c r="BE9" s="395">
        <f t="shared" ref="BE9:BE35" si="16">BD9/BB9*100</f>
        <v>3.7295838857862571</v>
      </c>
      <c r="BI9" s="3" t="s">
        <v>37</v>
      </c>
      <c r="BJ9" s="3" t="s">
        <v>37</v>
      </c>
      <c r="BK9" s="3" t="s">
        <v>37</v>
      </c>
      <c r="BL9" s="3" t="s">
        <v>37</v>
      </c>
      <c r="BM9" s="3" t="s">
        <v>37</v>
      </c>
      <c r="BN9" s="3" t="s">
        <v>37</v>
      </c>
      <c r="BO9" s="25" t="s">
        <v>37</v>
      </c>
      <c r="BP9" s="25" t="s">
        <v>37</v>
      </c>
    </row>
    <row r="10" spans="1:68">
      <c r="A10" s="26" t="s">
        <v>38</v>
      </c>
      <c r="B10" s="397">
        <v>23572207</v>
      </c>
      <c r="C10" s="397">
        <v>24243704</v>
      </c>
      <c r="D10" s="27">
        <v>24508155</v>
      </c>
      <c r="E10" s="27">
        <v>24350948</v>
      </c>
      <c r="F10" s="27">
        <v>24595264</v>
      </c>
      <c r="G10" s="23">
        <f t="shared" si="1"/>
        <v>244316</v>
      </c>
      <c r="H10" s="395">
        <f t="shared" si="2"/>
        <v>1.0033120681790293</v>
      </c>
      <c r="I10" s="27">
        <v>33789</v>
      </c>
      <c r="J10" s="27">
        <v>32635</v>
      </c>
      <c r="K10" s="398">
        <v>32702</v>
      </c>
      <c r="L10" s="27">
        <v>34622</v>
      </c>
      <c r="M10" s="27">
        <v>36588</v>
      </c>
      <c r="N10" s="23">
        <f t="shared" si="3"/>
        <v>1966</v>
      </c>
      <c r="O10" s="395">
        <f t="shared" si="4"/>
        <v>5.678470336780082</v>
      </c>
      <c r="P10" s="27">
        <v>9746349</v>
      </c>
      <c r="Q10" s="27">
        <v>9669751</v>
      </c>
      <c r="R10" s="398">
        <v>9623394</v>
      </c>
      <c r="S10" s="27">
        <f>5608955+3643146</f>
        <v>9252101</v>
      </c>
      <c r="T10" s="27">
        <v>4966651</v>
      </c>
      <c r="U10" s="23">
        <f t="shared" si="5"/>
        <v>-4285450</v>
      </c>
      <c r="V10" s="395">
        <f t="shared" si="6"/>
        <v>-46.318668592139232</v>
      </c>
      <c r="W10" s="27">
        <v>252955</v>
      </c>
      <c r="X10" s="27">
        <v>218501</v>
      </c>
      <c r="Y10" s="398">
        <v>213324</v>
      </c>
      <c r="Z10" s="27">
        <v>185093</v>
      </c>
      <c r="AA10" s="27">
        <v>15866</v>
      </c>
      <c r="AB10" s="23">
        <f t="shared" si="7"/>
        <v>-169227</v>
      </c>
      <c r="AC10" s="395">
        <f t="shared" si="8"/>
        <v>-91.428092904647926</v>
      </c>
      <c r="AD10" s="27">
        <v>8689643</v>
      </c>
      <c r="AE10" s="27">
        <v>9053868</v>
      </c>
      <c r="AF10" s="27">
        <v>9306585</v>
      </c>
      <c r="AG10" s="27">
        <v>9610810</v>
      </c>
      <c r="AH10" s="27">
        <v>12288955</v>
      </c>
      <c r="AI10" s="23">
        <f t="shared" si="9"/>
        <v>2678145</v>
      </c>
      <c r="AJ10" s="395">
        <f t="shared" si="10"/>
        <v>27.865965511751874</v>
      </c>
      <c r="AK10" s="28">
        <v>693077</v>
      </c>
      <c r="AL10" s="28">
        <v>666262</v>
      </c>
      <c r="AM10" s="29">
        <v>826983</v>
      </c>
      <c r="AN10" s="28">
        <f>225067+663473</f>
        <v>888540</v>
      </c>
      <c r="AO10" s="28">
        <v>912139</v>
      </c>
      <c r="AP10" s="23">
        <f t="shared" si="11"/>
        <v>23599</v>
      </c>
      <c r="AQ10" s="395">
        <f t="shared" si="12"/>
        <v>2.6559299525063587</v>
      </c>
      <c r="AR10" s="28">
        <v>103680</v>
      </c>
      <c r="AS10" s="399">
        <v>105672</v>
      </c>
      <c r="AT10" s="28">
        <v>106229</v>
      </c>
      <c r="AU10" s="28">
        <v>109076</v>
      </c>
      <c r="AV10" s="28">
        <v>109474</v>
      </c>
      <c r="AW10" s="23">
        <f t="shared" si="13"/>
        <v>398</v>
      </c>
      <c r="AX10" s="395">
        <f t="shared" si="14"/>
        <v>0.36488320070409624</v>
      </c>
      <c r="AY10" s="31">
        <v>43091700</v>
      </c>
      <c r="AZ10" s="31">
        <v>43990393</v>
      </c>
      <c r="BA10" s="400">
        <f t="shared" si="0"/>
        <v>44617372</v>
      </c>
      <c r="BB10" s="31">
        <f t="shared" si="0"/>
        <v>44431190</v>
      </c>
      <c r="BC10" s="31">
        <f t="shared" si="0"/>
        <v>42924937</v>
      </c>
      <c r="BD10" s="23">
        <f t="shared" si="15"/>
        <v>-1506253</v>
      </c>
      <c r="BE10" s="395">
        <f t="shared" si="16"/>
        <v>-3.3900802566845494</v>
      </c>
      <c r="BI10" s="3" t="s">
        <v>39</v>
      </c>
      <c r="BJ10" s="3" t="s">
        <v>39</v>
      </c>
      <c r="BK10" s="3" t="s">
        <v>39</v>
      </c>
      <c r="BL10" s="3" t="s">
        <v>39</v>
      </c>
      <c r="BM10" s="3" t="s">
        <v>39</v>
      </c>
      <c r="BN10" s="3" t="s">
        <v>39</v>
      </c>
      <c r="BO10" s="30" t="s">
        <v>40</v>
      </c>
      <c r="BP10" s="30" t="s">
        <v>41</v>
      </c>
    </row>
    <row r="11" spans="1:68">
      <c r="A11" s="26" t="s">
        <v>42</v>
      </c>
      <c r="B11" s="397">
        <v>151645</v>
      </c>
      <c r="C11" s="397">
        <v>223452</v>
      </c>
      <c r="D11" s="27">
        <v>170094</v>
      </c>
      <c r="E11" s="27">
        <v>290156</v>
      </c>
      <c r="F11" s="27">
        <v>185740</v>
      </c>
      <c r="G11" s="23">
        <f t="shared" si="1"/>
        <v>-104416</v>
      </c>
      <c r="H11" s="395">
        <f t="shared" si="2"/>
        <v>-35.986159169550177</v>
      </c>
      <c r="I11" s="27"/>
      <c r="J11" s="27"/>
      <c r="K11" s="398"/>
      <c r="L11" s="27"/>
      <c r="M11" s="27"/>
      <c r="N11" s="23">
        <f t="shared" si="3"/>
        <v>0</v>
      </c>
      <c r="O11" s="395"/>
      <c r="P11" s="27">
        <v>473479</v>
      </c>
      <c r="Q11" s="27">
        <v>454118</v>
      </c>
      <c r="R11" s="398">
        <v>465582</v>
      </c>
      <c r="S11" s="27">
        <v>499733</v>
      </c>
      <c r="T11" s="27">
        <v>529343</v>
      </c>
      <c r="U11" s="23">
        <f t="shared" si="5"/>
        <v>29610</v>
      </c>
      <c r="V11" s="395">
        <f t="shared" si="6"/>
        <v>5.9251640375960761</v>
      </c>
      <c r="W11" s="27"/>
      <c r="X11" s="27"/>
      <c r="Y11" s="398"/>
      <c r="Z11" s="27"/>
      <c r="AA11" s="27"/>
      <c r="AB11" s="23">
        <f t="shared" si="7"/>
        <v>0</v>
      </c>
      <c r="AC11" s="395"/>
      <c r="AD11" s="27">
        <v>1291585</v>
      </c>
      <c r="AE11" s="27">
        <v>1414627</v>
      </c>
      <c r="AF11" s="27">
        <v>1316062</v>
      </c>
      <c r="AG11" s="27">
        <v>1497003</v>
      </c>
      <c r="AH11" s="27">
        <v>1681737</v>
      </c>
      <c r="AI11" s="23">
        <f t="shared" si="9"/>
        <v>184734</v>
      </c>
      <c r="AJ11" s="395">
        <f t="shared" si="10"/>
        <v>12.340255831150639</v>
      </c>
      <c r="AK11" s="28"/>
      <c r="AL11" s="28"/>
      <c r="AM11" s="29"/>
      <c r="AN11" s="28"/>
      <c r="AO11" s="28"/>
      <c r="AP11" s="23">
        <f t="shared" si="11"/>
        <v>0</v>
      </c>
      <c r="AQ11" s="395"/>
      <c r="AR11" s="28"/>
      <c r="AS11" s="399"/>
      <c r="AT11" s="28"/>
      <c r="AU11" s="28"/>
      <c r="AV11" s="28"/>
      <c r="AW11" s="23">
        <f t="shared" si="13"/>
        <v>0</v>
      </c>
      <c r="AX11" s="395"/>
      <c r="AY11" s="31">
        <v>1916709</v>
      </c>
      <c r="AZ11" s="31">
        <v>2092197</v>
      </c>
      <c r="BA11" s="400">
        <f t="shared" si="0"/>
        <v>1951738</v>
      </c>
      <c r="BB11" s="31">
        <f t="shared" si="0"/>
        <v>2286892</v>
      </c>
      <c r="BC11" s="31">
        <f t="shared" si="0"/>
        <v>2396820</v>
      </c>
      <c r="BD11" s="23">
        <f t="shared" si="15"/>
        <v>109928</v>
      </c>
      <c r="BE11" s="395">
        <f t="shared" si="16"/>
        <v>4.8068732585535301</v>
      </c>
      <c r="BI11" s="3" t="s">
        <v>43</v>
      </c>
      <c r="BK11" s="3" t="s">
        <v>43</v>
      </c>
      <c r="BM11" s="25" t="s">
        <v>44</v>
      </c>
      <c r="BN11" s="25" t="s">
        <v>44</v>
      </c>
      <c r="BO11" s="25"/>
      <c r="BP11" s="25"/>
    </row>
    <row r="12" spans="1:68">
      <c r="A12" s="26" t="s">
        <v>45</v>
      </c>
      <c r="B12" s="401">
        <v>934819</v>
      </c>
      <c r="C12" s="401">
        <v>937025</v>
      </c>
      <c r="D12" s="31">
        <v>919034</v>
      </c>
      <c r="E12" s="31">
        <f>E9-E10-E11</f>
        <v>1000684</v>
      </c>
      <c r="F12" s="31">
        <f>F9-F10-F11</f>
        <v>821343</v>
      </c>
      <c r="G12" s="23">
        <f t="shared" si="1"/>
        <v>-179341</v>
      </c>
      <c r="H12" s="395">
        <f t="shared" si="2"/>
        <v>-17.921841460441058</v>
      </c>
      <c r="I12" s="31">
        <v>0</v>
      </c>
      <c r="J12" s="31">
        <v>0</v>
      </c>
      <c r="K12" s="400">
        <v>0</v>
      </c>
      <c r="L12" s="31">
        <f>L9-L10-L11</f>
        <v>0</v>
      </c>
      <c r="M12" s="31">
        <f>M9-M10-M11</f>
        <v>0</v>
      </c>
      <c r="N12" s="23">
        <f t="shared" si="3"/>
        <v>0</v>
      </c>
      <c r="O12" s="395"/>
      <c r="P12" s="31">
        <v>521906</v>
      </c>
      <c r="Q12" s="31">
        <v>536830</v>
      </c>
      <c r="R12" s="400">
        <v>566414</v>
      </c>
      <c r="S12" s="31">
        <f>S9-S10-S11</f>
        <v>539641</v>
      </c>
      <c r="T12" s="31">
        <f>T9-T10-T11</f>
        <v>3944630</v>
      </c>
      <c r="U12" s="23">
        <f t="shared" si="5"/>
        <v>3404989</v>
      </c>
      <c r="V12" s="395">
        <f t="shared" si="6"/>
        <v>630.97299871581299</v>
      </c>
      <c r="W12" s="31">
        <v>0</v>
      </c>
      <c r="X12" s="31">
        <v>0</v>
      </c>
      <c r="Y12" s="400">
        <v>0</v>
      </c>
      <c r="Z12" s="31">
        <f>Z9-Z10-Z11</f>
        <v>0</v>
      </c>
      <c r="AA12" s="31">
        <f>AA9-AA10-AA11</f>
        <v>0</v>
      </c>
      <c r="AB12" s="23">
        <f t="shared" si="7"/>
        <v>0</v>
      </c>
      <c r="AC12" s="395"/>
      <c r="AD12" s="31">
        <v>110412</v>
      </c>
      <c r="AE12" s="31">
        <v>158682</v>
      </c>
      <c r="AF12" s="31">
        <v>93643</v>
      </c>
      <c r="AG12" s="31">
        <f>AG9-AG10-AG11</f>
        <v>106701</v>
      </c>
      <c r="AH12" s="31">
        <f>AH9-AH10-AH11</f>
        <v>84913</v>
      </c>
      <c r="AI12" s="23">
        <f t="shared" si="9"/>
        <v>-21788</v>
      </c>
      <c r="AJ12" s="395">
        <f t="shared" si="10"/>
        <v>-20.41967741633162</v>
      </c>
      <c r="AK12" s="23">
        <v>132350</v>
      </c>
      <c r="AL12" s="23">
        <v>124080</v>
      </c>
      <c r="AM12" s="24">
        <v>123566</v>
      </c>
      <c r="AN12" s="23">
        <f>AN9-AN10-AN11</f>
        <v>125449</v>
      </c>
      <c r="AO12" s="23">
        <f>AO9-AO10-AO11</f>
        <v>126410</v>
      </c>
      <c r="AP12" s="23">
        <f t="shared" si="11"/>
        <v>961</v>
      </c>
      <c r="AQ12" s="395">
        <f t="shared" si="12"/>
        <v>0.76604835431131379</v>
      </c>
      <c r="AR12" s="23">
        <v>0</v>
      </c>
      <c r="AS12" s="396">
        <v>0</v>
      </c>
      <c r="AT12" s="23">
        <v>0</v>
      </c>
      <c r="AU12" s="23">
        <f>AU9-AU10-AU11</f>
        <v>0</v>
      </c>
      <c r="AV12" s="23">
        <f>AV9-AV10-AV11</f>
        <v>0</v>
      </c>
      <c r="AW12" s="23">
        <f t="shared" si="13"/>
        <v>0</v>
      </c>
      <c r="AX12" s="395"/>
      <c r="AY12" s="31">
        <v>1699487</v>
      </c>
      <c r="AZ12" s="31">
        <v>1756617</v>
      </c>
      <c r="BA12" s="400">
        <f t="shared" si="0"/>
        <v>1702657</v>
      </c>
      <c r="BB12" s="31">
        <f t="shared" si="0"/>
        <v>1772475</v>
      </c>
      <c r="BC12" s="31">
        <f t="shared" si="0"/>
        <v>4977296</v>
      </c>
      <c r="BD12" s="23">
        <f t="shared" si="15"/>
        <v>3204821</v>
      </c>
      <c r="BE12" s="395">
        <f t="shared" si="16"/>
        <v>180.81050508469795</v>
      </c>
      <c r="BF12" s="32" t="s">
        <v>46</v>
      </c>
      <c r="BO12" s="25"/>
      <c r="BP12" s="25"/>
    </row>
    <row r="13" spans="1:68">
      <c r="A13" s="26" t="s">
        <v>47</v>
      </c>
      <c r="B13" s="397">
        <v>5207986</v>
      </c>
      <c r="C13" s="397">
        <v>6303914</v>
      </c>
      <c r="D13" s="27">
        <v>6649075</v>
      </c>
      <c r="E13" s="27">
        <v>6660061</v>
      </c>
      <c r="F13" s="27">
        <v>7903891</v>
      </c>
      <c r="G13" s="23">
        <f t="shared" si="1"/>
        <v>1243830</v>
      </c>
      <c r="H13" s="395">
        <f t="shared" si="2"/>
        <v>18.675955070081191</v>
      </c>
      <c r="I13" s="27">
        <v>2574</v>
      </c>
      <c r="J13" s="27">
        <v>1583</v>
      </c>
      <c r="K13" s="398">
        <v>1579</v>
      </c>
      <c r="L13" s="27">
        <v>2694</v>
      </c>
      <c r="M13" s="27">
        <v>2953</v>
      </c>
      <c r="N13" s="23">
        <f t="shared" si="3"/>
        <v>259</v>
      </c>
      <c r="O13" s="395">
        <f t="shared" si="4"/>
        <v>9.6139569413511516</v>
      </c>
      <c r="P13" s="27">
        <v>2984671</v>
      </c>
      <c r="Q13" s="27">
        <v>3139923</v>
      </c>
      <c r="R13" s="398">
        <v>2900584</v>
      </c>
      <c r="S13" s="27">
        <v>2976187</v>
      </c>
      <c r="T13" s="27">
        <v>4541526</v>
      </c>
      <c r="U13" s="23">
        <f t="shared" si="5"/>
        <v>1565339</v>
      </c>
      <c r="V13" s="395">
        <f t="shared" si="6"/>
        <v>52.595451831487736</v>
      </c>
      <c r="W13" s="27">
        <v>15781</v>
      </c>
      <c r="X13" s="27">
        <v>16292</v>
      </c>
      <c r="Y13" s="398">
        <v>24078</v>
      </c>
      <c r="Z13" s="27">
        <v>15939</v>
      </c>
      <c r="AA13" s="27">
        <v>55926</v>
      </c>
      <c r="AB13" s="23">
        <f t="shared" si="7"/>
        <v>39987</v>
      </c>
      <c r="AC13" s="395">
        <f t="shared" si="8"/>
        <v>250.87521174477695</v>
      </c>
      <c r="AD13" s="27">
        <v>9465101</v>
      </c>
      <c r="AE13" s="27">
        <v>9769580</v>
      </c>
      <c r="AF13" s="27">
        <v>10927631</v>
      </c>
      <c r="AG13" s="27">
        <v>12567906</v>
      </c>
      <c r="AH13" s="27">
        <v>20215425</v>
      </c>
      <c r="AI13" s="23">
        <f t="shared" si="9"/>
        <v>7647519</v>
      </c>
      <c r="AJ13" s="395">
        <f t="shared" si="10"/>
        <v>60.849587831099306</v>
      </c>
      <c r="AK13" s="28">
        <v>20214</v>
      </c>
      <c r="AL13" s="28">
        <v>19405</v>
      </c>
      <c r="AM13" s="29">
        <v>29669</v>
      </c>
      <c r="AN13" s="28">
        <v>40297</v>
      </c>
      <c r="AO13" s="28">
        <v>21214</v>
      </c>
      <c r="AP13" s="23">
        <f t="shared" si="11"/>
        <v>-19083</v>
      </c>
      <c r="AQ13" s="395">
        <f t="shared" si="12"/>
        <v>-47.355882571903621</v>
      </c>
      <c r="AR13" s="28">
        <v>2166</v>
      </c>
      <c r="AS13" s="399">
        <v>1998</v>
      </c>
      <c r="AT13" s="28">
        <v>2151</v>
      </c>
      <c r="AU13" s="28">
        <v>2335</v>
      </c>
      <c r="AV13" s="28">
        <v>1998</v>
      </c>
      <c r="AW13" s="23">
        <f t="shared" si="13"/>
        <v>-337</v>
      </c>
      <c r="AX13" s="395">
        <f t="shared" si="14"/>
        <v>-14.432548179871521</v>
      </c>
      <c r="AY13" s="31">
        <v>17698493</v>
      </c>
      <c r="AZ13" s="31">
        <v>19252695</v>
      </c>
      <c r="BA13" s="400">
        <f t="shared" si="0"/>
        <v>20534767</v>
      </c>
      <c r="BB13" s="31">
        <f t="shared" si="0"/>
        <v>22265419</v>
      </c>
      <c r="BC13" s="31">
        <f t="shared" si="0"/>
        <v>32742933</v>
      </c>
      <c r="BD13" s="23">
        <f t="shared" si="15"/>
        <v>10477514</v>
      </c>
      <c r="BE13" s="395">
        <f t="shared" si="16"/>
        <v>47.057340353666824</v>
      </c>
      <c r="BI13" s="3" t="s">
        <v>48</v>
      </c>
      <c r="BJ13" s="3" t="s">
        <v>48</v>
      </c>
      <c r="BK13" s="3" t="s">
        <v>48</v>
      </c>
      <c r="BL13" s="3" t="s">
        <v>48</v>
      </c>
      <c r="BM13" s="3" t="s">
        <v>48</v>
      </c>
      <c r="BN13" s="3" t="s">
        <v>48</v>
      </c>
      <c r="BO13" s="25" t="s">
        <v>48</v>
      </c>
      <c r="BP13" s="25" t="s">
        <v>48</v>
      </c>
    </row>
    <row r="14" spans="1:68">
      <c r="A14" s="26" t="s">
        <v>49</v>
      </c>
      <c r="B14" s="397">
        <v>1275274</v>
      </c>
      <c r="C14" s="397">
        <v>2067234</v>
      </c>
      <c r="D14" s="27">
        <v>2216035</v>
      </c>
      <c r="E14" s="27">
        <v>2281521</v>
      </c>
      <c r="F14" s="27">
        <v>2778061</v>
      </c>
      <c r="G14" s="23">
        <f t="shared" si="1"/>
        <v>496540</v>
      </c>
      <c r="H14" s="395">
        <f t="shared" si="2"/>
        <v>21.763551595624147</v>
      </c>
      <c r="I14" s="27">
        <v>0</v>
      </c>
      <c r="J14" s="27"/>
      <c r="K14" s="398"/>
      <c r="L14" s="27"/>
      <c r="M14" s="27"/>
      <c r="N14" s="23">
        <f t="shared" si="3"/>
        <v>0</v>
      </c>
      <c r="O14" s="395"/>
      <c r="P14" s="27">
        <v>418559</v>
      </c>
      <c r="Q14" s="27">
        <v>451668</v>
      </c>
      <c r="R14" s="398">
        <v>476592</v>
      </c>
      <c r="S14" s="27">
        <v>517712</v>
      </c>
      <c r="T14" s="27">
        <v>492089</v>
      </c>
      <c r="U14" s="23">
        <f t="shared" si="5"/>
        <v>-25623</v>
      </c>
      <c r="V14" s="395">
        <f t="shared" si="6"/>
        <v>-4.9492768179991966</v>
      </c>
      <c r="W14" s="27"/>
      <c r="X14" s="27"/>
      <c r="Y14" s="398">
        <v>7783</v>
      </c>
      <c r="Z14" s="27"/>
      <c r="AA14" s="27">
        <v>44151</v>
      </c>
      <c r="AB14" s="23">
        <f t="shared" si="7"/>
        <v>44151</v>
      </c>
      <c r="AC14" s="395"/>
      <c r="AD14" s="27">
        <v>6172728</v>
      </c>
      <c r="AE14" s="27">
        <v>6225385</v>
      </c>
      <c r="AF14" s="27">
        <v>6995882</v>
      </c>
      <c r="AG14" s="27">
        <v>7750922</v>
      </c>
      <c r="AH14" s="27">
        <v>12147628</v>
      </c>
      <c r="AI14" s="23">
        <f t="shared" si="9"/>
        <v>4396706</v>
      </c>
      <c r="AJ14" s="395">
        <f t="shared" si="10"/>
        <v>56.724941884333248</v>
      </c>
      <c r="AK14" s="28"/>
      <c r="AL14" s="28"/>
      <c r="AM14" s="29">
        <v>10259</v>
      </c>
      <c r="AN14" s="28">
        <v>21500</v>
      </c>
      <c r="AO14" s="28">
        <v>1482</v>
      </c>
      <c r="AP14" s="23">
        <f t="shared" si="11"/>
        <v>-20018</v>
      </c>
      <c r="AQ14" s="395">
        <f t="shared" si="12"/>
        <v>-93.106976744186042</v>
      </c>
      <c r="AR14" s="28"/>
      <c r="AS14" s="399"/>
      <c r="AT14" s="28"/>
      <c r="AU14" s="28">
        <v>231</v>
      </c>
      <c r="AV14" s="28">
        <v>420</v>
      </c>
      <c r="AW14" s="23">
        <f t="shared" si="13"/>
        <v>189</v>
      </c>
      <c r="AX14" s="395">
        <f t="shared" si="14"/>
        <v>81.818181818181827</v>
      </c>
      <c r="AY14" s="31">
        <v>7866561</v>
      </c>
      <c r="AZ14" s="31">
        <v>8744287</v>
      </c>
      <c r="BA14" s="400">
        <f t="shared" si="0"/>
        <v>9706551</v>
      </c>
      <c r="BB14" s="31">
        <f t="shared" si="0"/>
        <v>10571886</v>
      </c>
      <c r="BC14" s="31">
        <f t="shared" si="0"/>
        <v>15463831</v>
      </c>
      <c r="BD14" s="23">
        <f t="shared" si="15"/>
        <v>4891945</v>
      </c>
      <c r="BE14" s="395">
        <f t="shared" si="16"/>
        <v>46.273153153562191</v>
      </c>
      <c r="BF14" s="25"/>
      <c r="BI14" s="3" t="s">
        <v>50</v>
      </c>
      <c r="BJ14" s="3" t="s">
        <v>50</v>
      </c>
      <c r="BK14" s="3" t="s">
        <v>50</v>
      </c>
      <c r="BL14" s="3" t="s">
        <v>50</v>
      </c>
      <c r="BM14" s="3" t="s">
        <v>50</v>
      </c>
      <c r="BN14" s="3" t="s">
        <v>50</v>
      </c>
      <c r="BO14" s="25" t="s">
        <v>50</v>
      </c>
      <c r="BP14" s="25" t="s">
        <v>50</v>
      </c>
    </row>
    <row r="15" spans="1:68">
      <c r="A15" s="26" t="s">
        <v>42</v>
      </c>
      <c r="B15" s="397">
        <v>0</v>
      </c>
      <c r="C15" s="397"/>
      <c r="D15" s="27"/>
      <c r="E15" s="27"/>
      <c r="F15" s="27"/>
      <c r="G15" s="23">
        <f t="shared" si="1"/>
        <v>0</v>
      </c>
      <c r="H15" s="395"/>
      <c r="I15" s="27"/>
      <c r="J15" s="27"/>
      <c r="K15" s="398"/>
      <c r="L15" s="27"/>
      <c r="M15" s="27"/>
      <c r="N15" s="23">
        <f t="shared" si="3"/>
        <v>0</v>
      </c>
      <c r="O15" s="395"/>
      <c r="P15" s="27">
        <v>1937516</v>
      </c>
      <c r="Q15" s="27">
        <v>2026952</v>
      </c>
      <c r="R15" s="398">
        <v>1957129</v>
      </c>
      <c r="S15" s="27">
        <v>1940122</v>
      </c>
      <c r="T15" s="27">
        <v>2208134</v>
      </c>
      <c r="U15" s="23">
        <f t="shared" si="5"/>
        <v>268012</v>
      </c>
      <c r="V15" s="395">
        <f t="shared" si="6"/>
        <v>13.814182819430943</v>
      </c>
      <c r="W15" s="27"/>
      <c r="X15" s="27"/>
      <c r="Y15" s="398"/>
      <c r="Z15" s="27"/>
      <c r="AA15" s="27">
        <v>0</v>
      </c>
      <c r="AB15" s="23">
        <f t="shared" si="7"/>
        <v>0</v>
      </c>
      <c r="AC15" s="395"/>
      <c r="AD15" s="27"/>
      <c r="AE15" s="27"/>
      <c r="AF15" s="27"/>
      <c r="AG15" s="27"/>
      <c r="AH15" s="27"/>
      <c r="AI15" s="23">
        <f t="shared" si="9"/>
        <v>0</v>
      </c>
      <c r="AJ15" s="395"/>
      <c r="AK15" s="28">
        <v>800</v>
      </c>
      <c r="AL15" s="28">
        <v>730</v>
      </c>
      <c r="AM15" s="29"/>
      <c r="AN15" s="28"/>
      <c r="AO15" s="28"/>
      <c r="AP15" s="23">
        <f t="shared" si="11"/>
        <v>0</v>
      </c>
      <c r="AQ15" s="395"/>
      <c r="AR15" s="28"/>
      <c r="AS15" s="399"/>
      <c r="AT15" s="28"/>
      <c r="AU15" s="28"/>
      <c r="AV15" s="28"/>
      <c r="AW15" s="23">
        <f t="shared" si="13"/>
        <v>0</v>
      </c>
      <c r="AX15" s="395"/>
      <c r="AY15" s="31">
        <v>1938316</v>
      </c>
      <c r="AZ15" s="31">
        <v>2027682</v>
      </c>
      <c r="BA15" s="400">
        <f t="shared" si="0"/>
        <v>1957129</v>
      </c>
      <c r="BB15" s="31">
        <f t="shared" si="0"/>
        <v>1940122</v>
      </c>
      <c r="BC15" s="31">
        <f t="shared" si="0"/>
        <v>2208134</v>
      </c>
      <c r="BD15" s="23">
        <f t="shared" si="15"/>
        <v>268012</v>
      </c>
      <c r="BE15" s="395">
        <f t="shared" si="16"/>
        <v>13.814182819430943</v>
      </c>
      <c r="BK15" s="3" t="s">
        <v>51</v>
      </c>
      <c r="BO15" s="25"/>
      <c r="BP15" s="25"/>
    </row>
    <row r="16" spans="1:68">
      <c r="A16" s="33" t="s">
        <v>52</v>
      </c>
      <c r="B16" s="402">
        <v>2994256</v>
      </c>
      <c r="C16" s="402">
        <v>3391697</v>
      </c>
      <c r="D16" s="34">
        <v>3522738</v>
      </c>
      <c r="E16" s="27">
        <v>3568892</v>
      </c>
      <c r="F16" s="27">
        <v>4426912</v>
      </c>
      <c r="G16" s="23">
        <f t="shared" si="1"/>
        <v>858020</v>
      </c>
      <c r="H16" s="395">
        <f t="shared" si="2"/>
        <v>24.041635331077543</v>
      </c>
      <c r="I16" s="34">
        <v>1606</v>
      </c>
      <c r="J16" s="34">
        <v>1555</v>
      </c>
      <c r="K16" s="35">
        <v>1519</v>
      </c>
      <c r="L16" s="34">
        <v>1448</v>
      </c>
      <c r="M16" s="34">
        <v>1449</v>
      </c>
      <c r="N16" s="23">
        <f t="shared" si="3"/>
        <v>1</v>
      </c>
      <c r="O16" s="395">
        <f t="shared" si="4"/>
        <v>6.9060773480662974E-2</v>
      </c>
      <c r="P16" s="34">
        <v>432765</v>
      </c>
      <c r="Q16" s="34">
        <v>478558</v>
      </c>
      <c r="R16" s="35">
        <v>295920</v>
      </c>
      <c r="S16" s="34">
        <v>324229</v>
      </c>
      <c r="T16" s="34">
        <v>317817</v>
      </c>
      <c r="U16" s="23">
        <f t="shared" si="5"/>
        <v>-6412</v>
      </c>
      <c r="V16" s="395">
        <f t="shared" si="6"/>
        <v>-1.9776145872207607</v>
      </c>
      <c r="W16" s="402">
        <v>13384</v>
      </c>
      <c r="X16" s="402">
        <v>14240</v>
      </c>
      <c r="Y16" s="35">
        <v>14650</v>
      </c>
      <c r="Z16" s="34">
        <v>15133</v>
      </c>
      <c r="AA16" s="34">
        <v>7926</v>
      </c>
      <c r="AB16" s="23">
        <f t="shared" si="7"/>
        <v>-7207</v>
      </c>
      <c r="AC16" s="395">
        <f t="shared" si="8"/>
        <v>-47.624397013150073</v>
      </c>
      <c r="AD16" s="27">
        <v>3164900</v>
      </c>
      <c r="AE16" s="27">
        <v>3429935</v>
      </c>
      <c r="AF16" s="34">
        <v>3789063</v>
      </c>
      <c r="AG16" s="34">
        <v>4509104</v>
      </c>
      <c r="AH16" s="34">
        <v>7981681</v>
      </c>
      <c r="AI16" s="23">
        <f t="shared" si="9"/>
        <v>3472577</v>
      </c>
      <c r="AJ16" s="395">
        <f t="shared" si="10"/>
        <v>77.012572786079005</v>
      </c>
      <c r="AK16" s="34">
        <v>16277</v>
      </c>
      <c r="AL16" s="34">
        <v>16291</v>
      </c>
      <c r="AM16" s="35">
        <v>16271</v>
      </c>
      <c r="AN16" s="34">
        <v>16273</v>
      </c>
      <c r="AO16" s="34">
        <v>16520</v>
      </c>
      <c r="AP16" s="23">
        <f t="shared" si="11"/>
        <v>247</v>
      </c>
      <c r="AQ16" s="395">
        <f t="shared" si="12"/>
        <v>1.5178516561174951</v>
      </c>
      <c r="AR16" s="402">
        <v>1637</v>
      </c>
      <c r="AS16" s="403">
        <v>1621</v>
      </c>
      <c r="AT16" s="34">
        <v>1651</v>
      </c>
      <c r="AU16" s="34">
        <v>1711</v>
      </c>
      <c r="AV16" s="34">
        <v>1477</v>
      </c>
      <c r="AW16" s="23">
        <f t="shared" si="13"/>
        <v>-234</v>
      </c>
      <c r="AX16" s="395">
        <f t="shared" si="14"/>
        <v>-13.676212741087085</v>
      </c>
      <c r="AY16" s="31">
        <v>6624825</v>
      </c>
      <c r="AZ16" s="31">
        <v>7333897</v>
      </c>
      <c r="BA16" s="400">
        <f t="shared" si="0"/>
        <v>7641812</v>
      </c>
      <c r="BB16" s="31">
        <f t="shared" si="0"/>
        <v>8436790</v>
      </c>
      <c r="BC16" s="31">
        <f t="shared" si="0"/>
        <v>12753782</v>
      </c>
      <c r="BD16" s="23">
        <f t="shared" si="15"/>
        <v>4316992</v>
      </c>
      <c r="BE16" s="395">
        <f t="shared" si="16"/>
        <v>51.168655377222848</v>
      </c>
      <c r="BI16" s="3" t="s">
        <v>53</v>
      </c>
      <c r="BJ16" s="3" t="s">
        <v>53</v>
      </c>
      <c r="BK16" s="3" t="s">
        <v>53</v>
      </c>
      <c r="BL16" s="3" t="s">
        <v>53</v>
      </c>
      <c r="BM16" s="3" t="s">
        <v>53</v>
      </c>
      <c r="BN16" s="3" t="s">
        <v>53</v>
      </c>
      <c r="BO16" s="25" t="s">
        <v>53</v>
      </c>
      <c r="BP16" s="25" t="s">
        <v>53</v>
      </c>
    </row>
    <row r="17" spans="1:68">
      <c r="A17" s="33" t="s">
        <v>54</v>
      </c>
      <c r="B17" s="404">
        <v>938456</v>
      </c>
      <c r="C17" s="404">
        <v>844983</v>
      </c>
      <c r="D17" s="388">
        <v>910302</v>
      </c>
      <c r="E17" s="388">
        <f>E13-E14-E15-E16</f>
        <v>809648</v>
      </c>
      <c r="F17" s="388">
        <f>F13-F14-F15-F16</f>
        <v>698918</v>
      </c>
      <c r="G17" s="405">
        <f t="shared" si="1"/>
        <v>-110730</v>
      </c>
      <c r="H17" s="406">
        <f t="shared" si="2"/>
        <v>-13.676313657293045</v>
      </c>
      <c r="I17" s="388">
        <v>968</v>
      </c>
      <c r="J17" s="388">
        <v>28</v>
      </c>
      <c r="K17" s="389">
        <v>60</v>
      </c>
      <c r="L17" s="388">
        <f>L13-L14-L15-L16</f>
        <v>1246</v>
      </c>
      <c r="M17" s="388">
        <f>M13-M14-M15-M16</f>
        <v>1504</v>
      </c>
      <c r="N17" s="405">
        <f t="shared" si="3"/>
        <v>258</v>
      </c>
      <c r="O17" s="406">
        <f t="shared" si="4"/>
        <v>20.706260032102726</v>
      </c>
      <c r="P17" s="388">
        <v>195831</v>
      </c>
      <c r="Q17" s="388">
        <v>182745</v>
      </c>
      <c r="R17" s="389">
        <v>170943</v>
      </c>
      <c r="S17" s="388">
        <f>S13-S14-S15-S16</f>
        <v>194124</v>
      </c>
      <c r="T17" s="388">
        <f>T13-T14-T15-T16</f>
        <v>1523486</v>
      </c>
      <c r="U17" s="405">
        <f t="shared" si="5"/>
        <v>1329362</v>
      </c>
      <c r="V17" s="406">
        <f t="shared" si="6"/>
        <v>684.80043683418842</v>
      </c>
      <c r="W17" s="388">
        <v>2397</v>
      </c>
      <c r="X17" s="388">
        <v>2052</v>
      </c>
      <c r="Y17" s="389">
        <v>1645</v>
      </c>
      <c r="Z17" s="388">
        <f>Z13-Z14-Z15-Z16</f>
        <v>806</v>
      </c>
      <c r="AA17" s="388">
        <f>AA13-AA14-AA15-AA16</f>
        <v>3849</v>
      </c>
      <c r="AB17" s="405">
        <f t="shared" si="7"/>
        <v>3043</v>
      </c>
      <c r="AC17" s="406">
        <f t="shared" si="8"/>
        <v>377.54342431761785</v>
      </c>
      <c r="AD17" s="388">
        <v>127473</v>
      </c>
      <c r="AE17" s="388">
        <v>114260</v>
      </c>
      <c r="AF17" s="388">
        <v>142686</v>
      </c>
      <c r="AG17" s="388">
        <f>AG13-AG14-AG15-AG16</f>
        <v>307880</v>
      </c>
      <c r="AH17" s="388">
        <f>AH13-AH14-AH15-AH16</f>
        <v>86116</v>
      </c>
      <c r="AI17" s="405">
        <f t="shared" si="9"/>
        <v>-221764</v>
      </c>
      <c r="AJ17" s="406">
        <f t="shared" si="10"/>
        <v>-72.029362089125641</v>
      </c>
      <c r="AK17" s="388">
        <v>3137</v>
      </c>
      <c r="AL17" s="388">
        <v>2384</v>
      </c>
      <c r="AM17" s="389">
        <v>3139</v>
      </c>
      <c r="AN17" s="388">
        <f>AN13-AN14-AN15-AN16</f>
        <v>2524</v>
      </c>
      <c r="AO17" s="388">
        <f>AO13-AO14-AO15-AO16</f>
        <v>3212</v>
      </c>
      <c r="AP17" s="405">
        <f t="shared" si="11"/>
        <v>688</v>
      </c>
      <c r="AQ17" s="406">
        <f t="shared" si="12"/>
        <v>27.258320126782888</v>
      </c>
      <c r="AR17" s="388">
        <v>529</v>
      </c>
      <c r="AS17" s="407">
        <v>377</v>
      </c>
      <c r="AT17" s="388">
        <v>500</v>
      </c>
      <c r="AU17" s="388">
        <f>AU13-AU14-AU15-AU16</f>
        <v>393</v>
      </c>
      <c r="AV17" s="388">
        <f>AV13-AV14-AV15-AV16</f>
        <v>101</v>
      </c>
      <c r="AW17" s="405">
        <f t="shared" si="13"/>
        <v>-292</v>
      </c>
      <c r="AX17" s="406">
        <f t="shared" si="14"/>
        <v>-74.300254452926211</v>
      </c>
      <c r="AY17" s="388">
        <v>1268791</v>
      </c>
      <c r="AZ17" s="388">
        <v>1146829</v>
      </c>
      <c r="BA17" s="389">
        <f t="shared" si="0"/>
        <v>1229275</v>
      </c>
      <c r="BB17" s="388">
        <f t="shared" si="0"/>
        <v>1316621</v>
      </c>
      <c r="BC17" s="388">
        <f t="shared" si="0"/>
        <v>2317186</v>
      </c>
      <c r="BD17" s="405">
        <f t="shared" si="15"/>
        <v>1000565</v>
      </c>
      <c r="BE17" s="406">
        <f t="shared" si="16"/>
        <v>75.994914253988057</v>
      </c>
      <c r="BF17" s="32" t="s">
        <v>55</v>
      </c>
      <c r="BO17" s="25"/>
      <c r="BP17" s="25"/>
    </row>
    <row r="18" spans="1:68">
      <c r="A18" s="390" t="s">
        <v>56</v>
      </c>
      <c r="B18" s="408">
        <v>26285114</v>
      </c>
      <c r="C18" s="408">
        <v>27654855</v>
      </c>
      <c r="D18" s="391">
        <v>28407313</v>
      </c>
      <c r="E18" s="391">
        <f>SUM(E19,E23,E31)</f>
        <v>28500688</v>
      </c>
      <c r="F18" s="391">
        <f>SUM(F19,F23,F31)</f>
        <v>30273508</v>
      </c>
      <c r="G18" s="391">
        <f t="shared" si="1"/>
        <v>1772820</v>
      </c>
      <c r="H18" s="409">
        <f t="shared" si="2"/>
        <v>6.2202708931096682</v>
      </c>
      <c r="I18" s="391">
        <v>22809</v>
      </c>
      <c r="J18" s="391">
        <v>22784</v>
      </c>
      <c r="K18" s="392">
        <v>26111</v>
      </c>
      <c r="L18" s="391">
        <f>SUM(L19,L23,L31)</f>
        <v>21659</v>
      </c>
      <c r="M18" s="391">
        <f>SUM(M19,M23,M31)</f>
        <v>21597</v>
      </c>
      <c r="N18" s="391">
        <f t="shared" si="3"/>
        <v>-62</v>
      </c>
      <c r="O18" s="409">
        <f t="shared" si="4"/>
        <v>-0.28625513643289163</v>
      </c>
      <c r="P18" s="391">
        <v>14093563</v>
      </c>
      <c r="Q18" s="391">
        <v>14553020</v>
      </c>
      <c r="R18" s="392">
        <v>14675075</v>
      </c>
      <c r="S18" s="391">
        <f>SUM(S19,S23,S31)</f>
        <v>14104931</v>
      </c>
      <c r="T18" s="391">
        <f>SUM(T19,T23,T31)</f>
        <v>14342516</v>
      </c>
      <c r="U18" s="391">
        <f t="shared" si="5"/>
        <v>237585</v>
      </c>
      <c r="V18" s="409">
        <f t="shared" si="6"/>
        <v>1.6844109340201665</v>
      </c>
      <c r="W18" s="391">
        <v>271660</v>
      </c>
      <c r="X18" s="391">
        <v>244567</v>
      </c>
      <c r="Y18" s="392">
        <v>259424</v>
      </c>
      <c r="Z18" s="391">
        <f>SUM(Z19,Z23,Z31)</f>
        <v>243701</v>
      </c>
      <c r="AA18" s="391">
        <f>SUM(AA19,AA23,AA31)</f>
        <v>67492</v>
      </c>
      <c r="AB18" s="391">
        <f t="shared" si="7"/>
        <v>-176209</v>
      </c>
      <c r="AC18" s="409">
        <f t="shared" si="8"/>
        <v>-72.305407035670768</v>
      </c>
      <c r="AD18" s="391">
        <v>18619860</v>
      </c>
      <c r="AE18" s="391">
        <v>19364899</v>
      </c>
      <c r="AF18" s="391">
        <v>20521711</v>
      </c>
      <c r="AG18" s="391">
        <f>SUM(AG19,AG23,AG31)</f>
        <v>22215069</v>
      </c>
      <c r="AH18" s="391">
        <f>SUM(AH19,AH23,AH31)</f>
        <v>32817194</v>
      </c>
      <c r="AI18" s="391">
        <f t="shared" si="9"/>
        <v>10602125</v>
      </c>
      <c r="AJ18" s="409">
        <f t="shared" si="10"/>
        <v>47.724924914705419</v>
      </c>
      <c r="AK18" s="391">
        <v>821494</v>
      </c>
      <c r="AL18" s="391">
        <v>846604</v>
      </c>
      <c r="AM18" s="392">
        <v>1031179</v>
      </c>
      <c r="AN18" s="391">
        <f>SUM(AN19,AN23,AN31)</f>
        <v>1052147</v>
      </c>
      <c r="AO18" s="391">
        <f>SUM(AO19,AO23,AO31)</f>
        <v>1080864</v>
      </c>
      <c r="AP18" s="391">
        <f t="shared" si="11"/>
        <v>28717</v>
      </c>
      <c r="AQ18" s="409">
        <f t="shared" si="12"/>
        <v>2.7293714661544439</v>
      </c>
      <c r="AR18" s="391">
        <v>107818</v>
      </c>
      <c r="AS18" s="410">
        <v>122777</v>
      </c>
      <c r="AT18" s="391">
        <v>101595</v>
      </c>
      <c r="AU18" s="391">
        <f>SUM(AU19,AU23,AU31)</f>
        <v>98751</v>
      </c>
      <c r="AV18" s="391">
        <f>SUM(AV19,AV23,AV31)</f>
        <v>108331</v>
      </c>
      <c r="AW18" s="391">
        <f t="shared" si="13"/>
        <v>9580</v>
      </c>
      <c r="AX18" s="409">
        <f t="shared" si="14"/>
        <v>9.701167583113083</v>
      </c>
      <c r="AY18" s="391">
        <v>60222318</v>
      </c>
      <c r="AZ18" s="391">
        <v>62809506</v>
      </c>
      <c r="BA18" s="392">
        <f t="shared" si="0"/>
        <v>65022408</v>
      </c>
      <c r="BB18" s="391">
        <f t="shared" si="0"/>
        <v>66236946</v>
      </c>
      <c r="BC18" s="391">
        <f t="shared" si="0"/>
        <v>78711502</v>
      </c>
      <c r="BD18" s="391">
        <f t="shared" si="15"/>
        <v>12474556</v>
      </c>
      <c r="BE18" s="409">
        <f t="shared" si="16"/>
        <v>18.833229418518179</v>
      </c>
      <c r="BF18" s="423" t="s">
        <v>57</v>
      </c>
      <c r="BG18" s="423"/>
      <c r="BI18" s="3" t="s">
        <v>58</v>
      </c>
      <c r="BJ18" s="3" t="s">
        <v>58</v>
      </c>
      <c r="BK18" s="3" t="s">
        <v>58</v>
      </c>
      <c r="BL18" s="3" t="s">
        <v>58</v>
      </c>
      <c r="BM18" s="3" t="s">
        <v>58</v>
      </c>
      <c r="BN18" s="3" t="s">
        <v>58</v>
      </c>
      <c r="BO18" s="25" t="s">
        <v>58</v>
      </c>
      <c r="BP18" s="25" t="s">
        <v>58</v>
      </c>
    </row>
    <row r="19" spans="1:68">
      <c r="A19" s="26" t="s">
        <v>59</v>
      </c>
      <c r="B19" s="397">
        <v>23288246</v>
      </c>
      <c r="C19" s="397">
        <v>25122281</v>
      </c>
      <c r="D19" s="27">
        <v>25665289</v>
      </c>
      <c r="E19" s="27">
        <v>26189025</v>
      </c>
      <c r="F19" s="27">
        <v>27926493</v>
      </c>
      <c r="G19" s="23">
        <f t="shared" si="1"/>
        <v>1737468</v>
      </c>
      <c r="H19" s="395">
        <f t="shared" si="2"/>
        <v>6.6343363298175468</v>
      </c>
      <c r="I19" s="27">
        <v>21363</v>
      </c>
      <c r="J19" s="27">
        <v>21462</v>
      </c>
      <c r="K19" s="398">
        <v>24915</v>
      </c>
      <c r="L19" s="27">
        <v>20592</v>
      </c>
      <c r="M19" s="27">
        <v>20661</v>
      </c>
      <c r="N19" s="23">
        <f t="shared" si="3"/>
        <v>69</v>
      </c>
      <c r="O19" s="395">
        <f t="shared" si="4"/>
        <v>0.33508158508158509</v>
      </c>
      <c r="P19" s="27">
        <v>13372288</v>
      </c>
      <c r="Q19" s="27">
        <v>13560452</v>
      </c>
      <c r="R19" s="398">
        <v>13646807</v>
      </c>
      <c r="S19" s="27">
        <v>13475732</v>
      </c>
      <c r="T19" s="27">
        <v>13566742</v>
      </c>
      <c r="U19" s="23">
        <f t="shared" si="5"/>
        <v>91010</v>
      </c>
      <c r="V19" s="395">
        <f t="shared" si="6"/>
        <v>0.67536219924824858</v>
      </c>
      <c r="W19" s="27">
        <v>271639</v>
      </c>
      <c r="X19" s="27">
        <v>244567</v>
      </c>
      <c r="Y19" s="398">
        <v>259424</v>
      </c>
      <c r="Z19" s="27">
        <v>243679</v>
      </c>
      <c r="AA19" s="27">
        <v>66467</v>
      </c>
      <c r="AB19" s="23">
        <f t="shared" si="7"/>
        <v>-177212</v>
      </c>
      <c r="AC19" s="395">
        <f t="shared" si="8"/>
        <v>-72.723542036859968</v>
      </c>
      <c r="AD19" s="27">
        <v>15712178</v>
      </c>
      <c r="AE19" s="27">
        <v>16456432</v>
      </c>
      <c r="AF19" s="27">
        <v>17770215</v>
      </c>
      <c r="AG19" s="27">
        <v>19414741</v>
      </c>
      <c r="AH19" s="27">
        <v>28679694</v>
      </c>
      <c r="AI19" s="23">
        <f t="shared" si="9"/>
        <v>9264953</v>
      </c>
      <c r="AJ19" s="395">
        <f t="shared" si="10"/>
        <v>47.721228936301543</v>
      </c>
      <c r="AK19" s="28">
        <v>797780</v>
      </c>
      <c r="AL19" s="28">
        <v>822531</v>
      </c>
      <c r="AM19" s="29">
        <v>1008437</v>
      </c>
      <c r="AN19" s="28">
        <v>1026890</v>
      </c>
      <c r="AO19" s="28">
        <v>1048355</v>
      </c>
      <c r="AP19" s="23">
        <f t="shared" si="11"/>
        <v>21465</v>
      </c>
      <c r="AQ19" s="395">
        <f t="shared" si="12"/>
        <v>2.0902920468599362</v>
      </c>
      <c r="AR19" s="28">
        <v>106912</v>
      </c>
      <c r="AS19" s="399">
        <v>98711</v>
      </c>
      <c r="AT19" s="28">
        <v>100860</v>
      </c>
      <c r="AU19" s="28">
        <v>97994</v>
      </c>
      <c r="AV19" s="28">
        <v>106546</v>
      </c>
      <c r="AW19" s="23">
        <f t="shared" si="13"/>
        <v>8552</v>
      </c>
      <c r="AX19" s="395">
        <f t="shared" si="14"/>
        <v>8.7270649223421835</v>
      </c>
      <c r="AY19" s="31">
        <v>53570406</v>
      </c>
      <c r="AZ19" s="31">
        <v>56326436</v>
      </c>
      <c r="BA19" s="400">
        <f t="shared" si="0"/>
        <v>58475947</v>
      </c>
      <c r="BB19" s="31">
        <f t="shared" si="0"/>
        <v>60468653</v>
      </c>
      <c r="BC19" s="31">
        <f t="shared" si="0"/>
        <v>71414958</v>
      </c>
      <c r="BD19" s="23">
        <f t="shared" si="15"/>
        <v>10946305</v>
      </c>
      <c r="BE19" s="395">
        <f t="shared" si="16"/>
        <v>18.102445576222774</v>
      </c>
      <c r="BI19" s="25" t="s">
        <v>60</v>
      </c>
      <c r="BJ19" s="3" t="s">
        <v>61</v>
      </c>
      <c r="BK19" s="25" t="s">
        <v>60</v>
      </c>
      <c r="BL19" s="3" t="s">
        <v>61</v>
      </c>
      <c r="BM19" s="3" t="s">
        <v>61</v>
      </c>
      <c r="BN19" s="3" t="s">
        <v>61</v>
      </c>
      <c r="BO19" s="25" t="s">
        <v>61</v>
      </c>
      <c r="BP19" s="25" t="s">
        <v>61</v>
      </c>
    </row>
    <row r="20" spans="1:68">
      <c r="A20" s="26" t="s">
        <v>62</v>
      </c>
      <c r="B20" s="397">
        <v>3005662</v>
      </c>
      <c r="C20" s="397">
        <v>3045670</v>
      </c>
      <c r="D20" s="27">
        <v>2999720</v>
      </c>
      <c r="E20" s="27">
        <v>3064952</v>
      </c>
      <c r="F20" s="27">
        <v>3070886</v>
      </c>
      <c r="G20" s="23">
        <f t="shared" si="1"/>
        <v>5934</v>
      </c>
      <c r="H20" s="395">
        <f t="shared" si="2"/>
        <v>0.19360825226626713</v>
      </c>
      <c r="I20" s="27">
        <v>0</v>
      </c>
      <c r="J20" s="27"/>
      <c r="K20" s="398"/>
      <c r="L20" s="27"/>
      <c r="M20" s="27"/>
      <c r="N20" s="23">
        <f t="shared" si="3"/>
        <v>0</v>
      </c>
      <c r="O20" s="395"/>
      <c r="P20" s="27">
        <v>7410913</v>
      </c>
      <c r="Q20" s="27">
        <v>7447731</v>
      </c>
      <c r="R20" s="398">
        <v>7378404</v>
      </c>
      <c r="S20" s="27">
        <v>7375415</v>
      </c>
      <c r="T20" s="27">
        <v>7474579</v>
      </c>
      <c r="U20" s="23">
        <f t="shared" si="5"/>
        <v>99164</v>
      </c>
      <c r="V20" s="395">
        <f t="shared" si="6"/>
        <v>1.3445209523803066</v>
      </c>
      <c r="W20" s="27">
        <v>92100</v>
      </c>
      <c r="X20" s="27">
        <v>95427</v>
      </c>
      <c r="Y20" s="398">
        <v>96820</v>
      </c>
      <c r="Z20" s="27">
        <v>97397</v>
      </c>
      <c r="AA20" s="27">
        <v>33297</v>
      </c>
      <c r="AB20" s="23">
        <f t="shared" si="7"/>
        <v>-64100</v>
      </c>
      <c r="AC20" s="395">
        <f t="shared" si="8"/>
        <v>-65.813115393697956</v>
      </c>
      <c r="AD20" s="27">
        <v>696117</v>
      </c>
      <c r="AE20" s="27">
        <v>628764</v>
      </c>
      <c r="AF20" s="27">
        <v>690141</v>
      </c>
      <c r="AG20" s="27">
        <v>754322</v>
      </c>
      <c r="AH20" s="27">
        <v>1121958</v>
      </c>
      <c r="AI20" s="23">
        <f t="shared" si="9"/>
        <v>367636</v>
      </c>
      <c r="AJ20" s="395">
        <f t="shared" si="10"/>
        <v>48.737276653736735</v>
      </c>
      <c r="AK20" s="28">
        <v>537175</v>
      </c>
      <c r="AL20" s="28">
        <v>525714</v>
      </c>
      <c r="AM20" s="29">
        <v>665230</v>
      </c>
      <c r="AN20" s="28">
        <v>666085</v>
      </c>
      <c r="AO20" s="28">
        <v>689850</v>
      </c>
      <c r="AP20" s="23">
        <f t="shared" si="11"/>
        <v>23765</v>
      </c>
      <c r="AQ20" s="395">
        <f t="shared" si="12"/>
        <v>3.5678629604329779</v>
      </c>
      <c r="AR20" s="28">
        <v>84129</v>
      </c>
      <c r="AS20" s="399">
        <v>78267</v>
      </c>
      <c r="AT20" s="28">
        <v>91491</v>
      </c>
      <c r="AU20" s="28">
        <v>78754</v>
      </c>
      <c r="AV20" s="28">
        <v>82848</v>
      </c>
      <c r="AW20" s="23">
        <f t="shared" si="13"/>
        <v>4094</v>
      </c>
      <c r="AX20" s="395">
        <f t="shared" si="14"/>
        <v>5.1984661096579217</v>
      </c>
      <c r="AY20" s="31">
        <v>11826096</v>
      </c>
      <c r="AZ20" s="31">
        <v>11821573</v>
      </c>
      <c r="BA20" s="400">
        <f t="shared" si="0"/>
        <v>11921806</v>
      </c>
      <c r="BB20" s="31">
        <f t="shared" si="0"/>
        <v>12036925</v>
      </c>
      <c r="BC20" s="31">
        <f t="shared" si="0"/>
        <v>12473418</v>
      </c>
      <c r="BD20" s="23">
        <f t="shared" si="15"/>
        <v>436493</v>
      </c>
      <c r="BE20" s="395">
        <f t="shared" si="16"/>
        <v>3.6262832907906293</v>
      </c>
      <c r="BI20" s="25" t="s">
        <v>63</v>
      </c>
      <c r="BJ20" s="25" t="s">
        <v>63</v>
      </c>
      <c r="BK20" s="25" t="s">
        <v>63</v>
      </c>
      <c r="BL20" s="25" t="s">
        <v>63</v>
      </c>
      <c r="BM20" s="25" t="s">
        <v>63</v>
      </c>
      <c r="BN20" s="25" t="s">
        <v>63</v>
      </c>
      <c r="BO20" s="25" t="s">
        <v>63</v>
      </c>
      <c r="BP20" s="25" t="s">
        <v>63</v>
      </c>
    </row>
    <row r="21" spans="1:68">
      <c r="A21" s="26" t="s">
        <v>64</v>
      </c>
      <c r="B21" s="397">
        <v>11239898</v>
      </c>
      <c r="C21" s="397">
        <v>12581354</v>
      </c>
      <c r="D21" s="27">
        <v>13081498</v>
      </c>
      <c r="E21" s="411">
        <v>13200007</v>
      </c>
      <c r="F21" s="411">
        <v>14427857</v>
      </c>
      <c r="G21" s="23">
        <f t="shared" si="1"/>
        <v>1227850</v>
      </c>
      <c r="H21" s="395">
        <f t="shared" si="2"/>
        <v>9.3018890065740116</v>
      </c>
      <c r="I21" s="27">
        <v>10459</v>
      </c>
      <c r="J21" s="27">
        <v>11150</v>
      </c>
      <c r="K21" s="398">
        <v>11101</v>
      </c>
      <c r="L21" s="27">
        <v>10335</v>
      </c>
      <c r="M21" s="27">
        <v>9834</v>
      </c>
      <c r="N21" s="23">
        <f t="shared" si="3"/>
        <v>-501</v>
      </c>
      <c r="O21" s="395">
        <f t="shared" si="4"/>
        <v>-4.8476052249637158</v>
      </c>
      <c r="P21" s="27">
        <v>956129</v>
      </c>
      <c r="Q21" s="27">
        <v>949733</v>
      </c>
      <c r="R21" s="398">
        <v>1063894</v>
      </c>
      <c r="S21" s="27">
        <v>1009854</v>
      </c>
      <c r="T21" s="27">
        <v>1201392</v>
      </c>
      <c r="U21" s="23">
        <f t="shared" si="5"/>
        <v>191538</v>
      </c>
      <c r="V21" s="395">
        <f t="shared" si="6"/>
        <v>18.966900165766535</v>
      </c>
      <c r="W21" s="27">
        <v>17567</v>
      </c>
      <c r="X21" s="27">
        <v>18321</v>
      </c>
      <c r="Y21" s="398">
        <v>19052</v>
      </c>
      <c r="Z21" s="27">
        <v>19659</v>
      </c>
      <c r="AA21" s="27">
        <v>10299</v>
      </c>
      <c r="AB21" s="23">
        <f t="shared" si="7"/>
        <v>-9360</v>
      </c>
      <c r="AC21" s="395">
        <f t="shared" si="8"/>
        <v>-47.611780863726537</v>
      </c>
      <c r="AD21" s="27">
        <v>9938059</v>
      </c>
      <c r="AE21" s="27">
        <v>10471975</v>
      </c>
      <c r="AF21" s="27">
        <v>11434815</v>
      </c>
      <c r="AG21" s="27">
        <v>12560360</v>
      </c>
      <c r="AH21" s="27">
        <v>18993032</v>
      </c>
      <c r="AI21" s="23">
        <f t="shared" si="9"/>
        <v>6432672</v>
      </c>
      <c r="AJ21" s="395">
        <f t="shared" si="10"/>
        <v>51.21407348197026</v>
      </c>
      <c r="AK21" s="28">
        <v>63670</v>
      </c>
      <c r="AL21" s="28">
        <v>62379</v>
      </c>
      <c r="AM21" s="29">
        <v>76207</v>
      </c>
      <c r="AN21" s="28">
        <v>90484</v>
      </c>
      <c r="AO21" s="28">
        <v>91427</v>
      </c>
      <c r="AP21" s="23">
        <f t="shared" si="11"/>
        <v>943</v>
      </c>
      <c r="AQ21" s="395">
        <f t="shared" si="12"/>
        <v>1.0421732018920473</v>
      </c>
      <c r="AR21" s="28">
        <v>5736</v>
      </c>
      <c r="AS21" s="399">
        <v>5115</v>
      </c>
      <c r="AT21" s="28">
        <v>4971</v>
      </c>
      <c r="AU21" s="28">
        <v>4882</v>
      </c>
      <c r="AV21" s="28">
        <v>5449</v>
      </c>
      <c r="AW21" s="23">
        <f t="shared" si="13"/>
        <v>567</v>
      </c>
      <c r="AX21" s="395">
        <f t="shared" si="14"/>
        <v>11.614092585006144</v>
      </c>
      <c r="AY21" s="31">
        <v>22231518</v>
      </c>
      <c r="AZ21" s="31">
        <v>24100027</v>
      </c>
      <c r="BA21" s="400">
        <f t="shared" si="0"/>
        <v>25691538</v>
      </c>
      <c r="BB21" s="31">
        <f t="shared" si="0"/>
        <v>26895581</v>
      </c>
      <c r="BC21" s="31">
        <f t="shared" si="0"/>
        <v>34739290</v>
      </c>
      <c r="BD21" s="23">
        <f t="shared" si="15"/>
        <v>7843709</v>
      </c>
      <c r="BE21" s="395">
        <f t="shared" si="16"/>
        <v>29.163560363317675</v>
      </c>
      <c r="BI21" s="3" t="s">
        <v>65</v>
      </c>
      <c r="BJ21" s="3" t="s">
        <v>65</v>
      </c>
      <c r="BK21" s="25" t="s">
        <v>66</v>
      </c>
      <c r="BL21" s="3" t="s">
        <v>67</v>
      </c>
      <c r="BM21" s="3" t="s">
        <v>68</v>
      </c>
      <c r="BN21" s="3" t="s">
        <v>68</v>
      </c>
      <c r="BO21" s="25" t="s">
        <v>66</v>
      </c>
      <c r="BP21" s="25" t="s">
        <v>67</v>
      </c>
    </row>
    <row r="22" spans="1:68">
      <c r="A22" s="26" t="s">
        <v>45</v>
      </c>
      <c r="B22" s="401">
        <v>9042686</v>
      </c>
      <c r="C22" s="401">
        <v>9495257</v>
      </c>
      <c r="D22" s="31">
        <v>9584071</v>
      </c>
      <c r="E22" s="31">
        <f>E19-E20-E21</f>
        <v>9924066</v>
      </c>
      <c r="F22" s="31">
        <f>F19-F20-F21</f>
        <v>10427750</v>
      </c>
      <c r="G22" s="23">
        <f t="shared" si="1"/>
        <v>503684</v>
      </c>
      <c r="H22" s="395">
        <f t="shared" si="2"/>
        <v>5.0753793858283487</v>
      </c>
      <c r="I22" s="31">
        <v>10904</v>
      </c>
      <c r="J22" s="31">
        <v>10312</v>
      </c>
      <c r="K22" s="400">
        <v>13814</v>
      </c>
      <c r="L22" s="31">
        <f>L19-L20-L21</f>
        <v>10257</v>
      </c>
      <c r="M22" s="31">
        <f>M19-M20-M21</f>
        <v>10827</v>
      </c>
      <c r="N22" s="23">
        <f t="shared" si="3"/>
        <v>570</v>
      </c>
      <c r="O22" s="395">
        <f t="shared" si="4"/>
        <v>5.5571804621234282</v>
      </c>
      <c r="P22" s="31">
        <v>5005246</v>
      </c>
      <c r="Q22" s="31">
        <v>5162988</v>
      </c>
      <c r="R22" s="400">
        <v>5204509</v>
      </c>
      <c r="S22" s="31">
        <f>S19-S20-S21</f>
        <v>5090463</v>
      </c>
      <c r="T22" s="31">
        <f>T19-T20-T21</f>
        <v>4890771</v>
      </c>
      <c r="U22" s="23">
        <f t="shared" si="5"/>
        <v>-199692</v>
      </c>
      <c r="V22" s="395">
        <f t="shared" si="6"/>
        <v>-3.9228651696319172</v>
      </c>
      <c r="W22" s="31">
        <v>161972</v>
      </c>
      <c r="X22" s="31">
        <v>130819</v>
      </c>
      <c r="Y22" s="400">
        <v>143552</v>
      </c>
      <c r="Z22" s="31">
        <f>Z19-Z20-Z21</f>
        <v>126623</v>
      </c>
      <c r="AA22" s="31">
        <f>AA19-AA20-AA21</f>
        <v>22871</v>
      </c>
      <c r="AB22" s="23">
        <f t="shared" si="7"/>
        <v>-103752</v>
      </c>
      <c r="AC22" s="395">
        <f t="shared" si="8"/>
        <v>-81.937720635271631</v>
      </c>
      <c r="AD22" s="31">
        <v>5078002</v>
      </c>
      <c r="AE22" s="31">
        <v>5355693</v>
      </c>
      <c r="AF22" s="31">
        <v>5645259</v>
      </c>
      <c r="AG22" s="31">
        <f>AG19-AG20-AG21</f>
        <v>6100059</v>
      </c>
      <c r="AH22" s="31">
        <f>AH19-AH20-AH21</f>
        <v>8564704</v>
      </c>
      <c r="AI22" s="23">
        <f t="shared" si="9"/>
        <v>2464645</v>
      </c>
      <c r="AJ22" s="395">
        <f t="shared" si="10"/>
        <v>40.403625604276947</v>
      </c>
      <c r="AK22" s="23">
        <v>196935</v>
      </c>
      <c r="AL22" s="23">
        <v>234438</v>
      </c>
      <c r="AM22" s="24">
        <v>267000</v>
      </c>
      <c r="AN22" s="23">
        <f>AN19-AN20-AN21</f>
        <v>270321</v>
      </c>
      <c r="AO22" s="23">
        <f>AO19-AO20-AO21</f>
        <v>267078</v>
      </c>
      <c r="AP22" s="23">
        <f t="shared" si="11"/>
        <v>-3243</v>
      </c>
      <c r="AQ22" s="395">
        <f t="shared" si="12"/>
        <v>-1.1996848191594438</v>
      </c>
      <c r="AR22" s="23">
        <v>17047</v>
      </c>
      <c r="AS22" s="396">
        <v>15329</v>
      </c>
      <c r="AT22" s="23">
        <v>4398</v>
      </c>
      <c r="AU22" s="23">
        <f>AU19-AU20-AU21</f>
        <v>14358</v>
      </c>
      <c r="AV22" s="23">
        <f>AV19-AV20-AV21</f>
        <v>18249</v>
      </c>
      <c r="AW22" s="23">
        <f t="shared" si="13"/>
        <v>3891</v>
      </c>
      <c r="AX22" s="395">
        <f t="shared" si="14"/>
        <v>27.09987463435019</v>
      </c>
      <c r="AY22" s="31">
        <v>19512792</v>
      </c>
      <c r="AZ22" s="31">
        <v>20404836</v>
      </c>
      <c r="BA22" s="400">
        <f t="shared" si="0"/>
        <v>20862603</v>
      </c>
      <c r="BB22" s="31">
        <f t="shared" si="0"/>
        <v>21536147</v>
      </c>
      <c r="BC22" s="31">
        <f t="shared" si="0"/>
        <v>24202250</v>
      </c>
      <c r="BD22" s="23">
        <f t="shared" si="15"/>
        <v>2666103</v>
      </c>
      <c r="BE22" s="395">
        <f t="shared" si="16"/>
        <v>12.379665684859971</v>
      </c>
      <c r="BF22" s="32" t="s">
        <v>69</v>
      </c>
      <c r="BO22" s="25"/>
      <c r="BP22" s="25"/>
    </row>
    <row r="23" spans="1:68">
      <c r="A23" s="26" t="s">
        <v>70</v>
      </c>
      <c r="B23" s="397">
        <v>2412435</v>
      </c>
      <c r="C23" s="397">
        <v>2505496</v>
      </c>
      <c r="D23" s="27">
        <v>2408366</v>
      </c>
      <c r="E23" s="27">
        <v>2219089</v>
      </c>
      <c r="F23" s="27">
        <v>2117814</v>
      </c>
      <c r="G23" s="23">
        <f t="shared" si="1"/>
        <v>-101275</v>
      </c>
      <c r="H23" s="395">
        <f t="shared" si="2"/>
        <v>-4.5638097435479157</v>
      </c>
      <c r="I23" s="27">
        <v>1446</v>
      </c>
      <c r="J23" s="27">
        <v>1322</v>
      </c>
      <c r="K23" s="398">
        <v>1196</v>
      </c>
      <c r="L23" s="27">
        <v>1067</v>
      </c>
      <c r="M23" s="27">
        <v>936</v>
      </c>
      <c r="N23" s="23">
        <f t="shared" si="3"/>
        <v>-131</v>
      </c>
      <c r="O23" s="395">
        <f t="shared" si="4"/>
        <v>-12.277413308341144</v>
      </c>
      <c r="P23" s="27">
        <v>577644</v>
      </c>
      <c r="Q23" s="27">
        <v>827095</v>
      </c>
      <c r="R23" s="398">
        <v>578634</v>
      </c>
      <c r="S23" s="27">
        <v>601673</v>
      </c>
      <c r="T23" s="27">
        <v>613949</v>
      </c>
      <c r="U23" s="23">
        <f t="shared" si="5"/>
        <v>12276</v>
      </c>
      <c r="V23" s="395">
        <f t="shared" si="6"/>
        <v>2.0403109330151095</v>
      </c>
      <c r="W23" s="27">
        <v>21</v>
      </c>
      <c r="X23" s="27"/>
      <c r="Y23" s="398"/>
      <c r="Z23" s="27">
        <v>22</v>
      </c>
      <c r="AA23" s="27">
        <v>591</v>
      </c>
      <c r="AB23" s="23">
        <f t="shared" si="7"/>
        <v>569</v>
      </c>
      <c r="AC23" s="395">
        <f t="shared" si="8"/>
        <v>2586.3636363636365</v>
      </c>
      <c r="AD23" s="27">
        <v>2847760</v>
      </c>
      <c r="AE23" s="27">
        <v>2755783</v>
      </c>
      <c r="AF23" s="27">
        <v>2744119</v>
      </c>
      <c r="AG23" s="27">
        <v>2768411</v>
      </c>
      <c r="AH23" s="27">
        <v>3841366</v>
      </c>
      <c r="AI23" s="23">
        <f t="shared" si="9"/>
        <v>1072955</v>
      </c>
      <c r="AJ23" s="395">
        <f t="shared" si="10"/>
        <v>38.757070391643438</v>
      </c>
      <c r="AK23" s="28">
        <v>23714</v>
      </c>
      <c r="AL23" s="28">
        <v>24073</v>
      </c>
      <c r="AM23" s="29">
        <v>22742</v>
      </c>
      <c r="AN23" s="28">
        <v>25257</v>
      </c>
      <c r="AO23" s="28">
        <v>22507</v>
      </c>
      <c r="AP23" s="23">
        <f t="shared" si="11"/>
        <v>-2750</v>
      </c>
      <c r="AQ23" s="395">
        <f t="shared" si="12"/>
        <v>-10.888070633883675</v>
      </c>
      <c r="AR23" s="28">
        <v>906</v>
      </c>
      <c r="AS23" s="399">
        <v>770</v>
      </c>
      <c r="AT23" s="28">
        <v>735</v>
      </c>
      <c r="AU23" s="28">
        <v>757</v>
      </c>
      <c r="AV23" s="28">
        <v>835</v>
      </c>
      <c r="AW23" s="23">
        <f t="shared" si="13"/>
        <v>78</v>
      </c>
      <c r="AX23" s="395">
        <f t="shared" si="14"/>
        <v>10.303830911492733</v>
      </c>
      <c r="AY23" s="31">
        <v>5863926</v>
      </c>
      <c r="AZ23" s="31">
        <v>6114539</v>
      </c>
      <c r="BA23" s="400">
        <f t="shared" si="0"/>
        <v>5755792</v>
      </c>
      <c r="BB23" s="31">
        <f t="shared" si="0"/>
        <v>5616276</v>
      </c>
      <c r="BC23" s="31">
        <f t="shared" si="0"/>
        <v>6597998</v>
      </c>
      <c r="BD23" s="23">
        <f t="shared" si="15"/>
        <v>981722</v>
      </c>
      <c r="BE23" s="395">
        <f t="shared" si="16"/>
        <v>17.479945786140139</v>
      </c>
      <c r="BI23" s="3" t="s">
        <v>71</v>
      </c>
      <c r="BJ23" s="3" t="s">
        <v>71</v>
      </c>
      <c r="BK23" s="3" t="s">
        <v>71</v>
      </c>
      <c r="BL23" s="3" t="s">
        <v>71</v>
      </c>
      <c r="BM23" s="3" t="s">
        <v>71</v>
      </c>
      <c r="BN23" s="3" t="s">
        <v>71</v>
      </c>
      <c r="BO23" s="25" t="s">
        <v>71</v>
      </c>
      <c r="BP23" s="25" t="s">
        <v>71</v>
      </c>
    </row>
    <row r="24" spans="1:68">
      <c r="A24" s="26" t="s">
        <v>72</v>
      </c>
      <c r="B24" s="397">
        <v>2272379</v>
      </c>
      <c r="C24" s="397">
        <v>2367342</v>
      </c>
      <c r="D24" s="27">
        <v>2279666</v>
      </c>
      <c r="E24" s="27">
        <v>2093463</v>
      </c>
      <c r="F24" s="27">
        <v>1967942</v>
      </c>
      <c r="G24" s="23">
        <f t="shared" si="1"/>
        <v>-125521</v>
      </c>
      <c r="H24" s="395">
        <f t="shared" si="2"/>
        <v>-5.9958547153687451</v>
      </c>
      <c r="I24" s="27">
        <v>1446</v>
      </c>
      <c r="J24" s="27">
        <v>1322</v>
      </c>
      <c r="K24" s="398">
        <v>1196</v>
      </c>
      <c r="L24" s="27">
        <v>1067</v>
      </c>
      <c r="M24" s="27">
        <v>936</v>
      </c>
      <c r="N24" s="23">
        <f t="shared" si="3"/>
        <v>-131</v>
      </c>
      <c r="O24" s="395">
        <f t="shared" si="4"/>
        <v>-12.277413308341144</v>
      </c>
      <c r="P24" s="27">
        <v>181467</v>
      </c>
      <c r="Q24" s="27">
        <v>170224</v>
      </c>
      <c r="R24" s="398">
        <v>157245</v>
      </c>
      <c r="S24" s="27">
        <v>142433</v>
      </c>
      <c r="T24" s="27">
        <v>131179</v>
      </c>
      <c r="U24" s="23">
        <f t="shared" si="5"/>
        <v>-11254</v>
      </c>
      <c r="V24" s="395">
        <f t="shared" si="6"/>
        <v>-7.9012588374885038</v>
      </c>
      <c r="W24" s="27">
        <v>0</v>
      </c>
      <c r="X24" s="27">
        <v>0</v>
      </c>
      <c r="Y24" s="398">
        <v>0</v>
      </c>
      <c r="Z24" s="27">
        <v>22</v>
      </c>
      <c r="AA24" s="27">
        <v>591</v>
      </c>
      <c r="AB24" s="23">
        <f t="shared" si="7"/>
        <v>569</v>
      </c>
      <c r="AC24" s="395">
        <f t="shared" si="8"/>
        <v>2586.3636363636365</v>
      </c>
      <c r="AD24" s="27">
        <v>2758033</v>
      </c>
      <c r="AE24" s="27">
        <v>2671416</v>
      </c>
      <c r="AF24" s="27">
        <v>2654546</v>
      </c>
      <c r="AG24" s="27">
        <v>2641530</v>
      </c>
      <c r="AH24" s="27">
        <v>3648979</v>
      </c>
      <c r="AI24" s="23">
        <f t="shared" si="9"/>
        <v>1007449</v>
      </c>
      <c r="AJ24" s="395">
        <f t="shared" si="10"/>
        <v>38.138843776144888</v>
      </c>
      <c r="AK24" s="28">
        <v>10052</v>
      </c>
      <c r="AL24" s="28">
        <v>8863</v>
      </c>
      <c r="AM24" s="29">
        <v>7628</v>
      </c>
      <c r="AN24" s="28">
        <v>6949</v>
      </c>
      <c r="AO24" s="28">
        <v>5998</v>
      </c>
      <c r="AP24" s="23">
        <f t="shared" si="11"/>
        <v>-951</v>
      </c>
      <c r="AQ24" s="395">
        <f t="shared" si="12"/>
        <v>-13.68542236292992</v>
      </c>
      <c r="AR24" s="28">
        <v>5</v>
      </c>
      <c r="AS24" s="399">
        <v>2</v>
      </c>
      <c r="AT24" s="28"/>
      <c r="AU24" s="28">
        <v>18</v>
      </c>
      <c r="AV24" s="28">
        <v>24</v>
      </c>
      <c r="AW24" s="23">
        <f t="shared" si="13"/>
        <v>6</v>
      </c>
      <c r="AX24" s="395">
        <f t="shared" si="14"/>
        <v>33.333333333333329</v>
      </c>
      <c r="AY24" s="31">
        <v>5223382</v>
      </c>
      <c r="AZ24" s="31">
        <v>5219169</v>
      </c>
      <c r="BA24" s="400">
        <f t="shared" si="0"/>
        <v>5100281</v>
      </c>
      <c r="BB24" s="31">
        <f t="shared" si="0"/>
        <v>4885482</v>
      </c>
      <c r="BC24" s="31">
        <f t="shared" si="0"/>
        <v>5755649</v>
      </c>
      <c r="BD24" s="23">
        <f t="shared" si="15"/>
        <v>870167</v>
      </c>
      <c r="BE24" s="395">
        <f t="shared" si="16"/>
        <v>17.811282489629477</v>
      </c>
      <c r="BI24" s="3" t="s">
        <v>73</v>
      </c>
      <c r="BJ24" s="3" t="s">
        <v>73</v>
      </c>
      <c r="BK24" s="3" t="s">
        <v>73</v>
      </c>
      <c r="BL24" s="3" t="s">
        <v>73</v>
      </c>
      <c r="BM24" s="3" t="s">
        <v>73</v>
      </c>
      <c r="BN24" s="3" t="s">
        <v>73</v>
      </c>
      <c r="BO24" s="25" t="s">
        <v>73</v>
      </c>
      <c r="BP24" s="25" t="s">
        <v>73</v>
      </c>
    </row>
    <row r="25" spans="1:68">
      <c r="A25" s="36" t="s">
        <v>74</v>
      </c>
      <c r="B25" s="412">
        <v>140056</v>
      </c>
      <c r="C25" s="412">
        <v>138154</v>
      </c>
      <c r="D25" s="37">
        <v>128700</v>
      </c>
      <c r="E25" s="37">
        <f>E23-E24</f>
        <v>125626</v>
      </c>
      <c r="F25" s="37">
        <f>F23-F24</f>
        <v>149872</v>
      </c>
      <c r="G25" s="39">
        <f t="shared" si="1"/>
        <v>24246</v>
      </c>
      <c r="H25" s="413">
        <f t="shared" si="2"/>
        <v>19.300144874468661</v>
      </c>
      <c r="I25" s="37">
        <v>0</v>
      </c>
      <c r="J25" s="37">
        <v>0</v>
      </c>
      <c r="K25" s="38">
        <v>0</v>
      </c>
      <c r="L25" s="37">
        <f>L23-L24</f>
        <v>0</v>
      </c>
      <c r="M25" s="37">
        <f>M23-M24</f>
        <v>0</v>
      </c>
      <c r="N25" s="39">
        <f t="shared" si="3"/>
        <v>0</v>
      </c>
      <c r="O25" s="413"/>
      <c r="P25" s="37">
        <v>396177</v>
      </c>
      <c r="Q25" s="37">
        <v>656871</v>
      </c>
      <c r="R25" s="38">
        <v>421389</v>
      </c>
      <c r="S25" s="37">
        <f>S23-S24</f>
        <v>459240</v>
      </c>
      <c r="T25" s="37">
        <f>T23-T24</f>
        <v>482770</v>
      </c>
      <c r="U25" s="39">
        <f t="shared" si="5"/>
        <v>23530</v>
      </c>
      <c r="V25" s="413">
        <f t="shared" si="6"/>
        <v>5.1236826060447695</v>
      </c>
      <c r="W25" s="37">
        <v>21</v>
      </c>
      <c r="X25" s="37">
        <v>0</v>
      </c>
      <c r="Y25" s="38">
        <v>0</v>
      </c>
      <c r="Z25" s="37">
        <f>Z23-Z24</f>
        <v>0</v>
      </c>
      <c r="AA25" s="37">
        <f>AA23-AA24</f>
        <v>0</v>
      </c>
      <c r="AB25" s="39">
        <f t="shared" si="7"/>
        <v>0</v>
      </c>
      <c r="AC25" s="413"/>
      <c r="AD25" s="37">
        <v>89727</v>
      </c>
      <c r="AE25" s="37">
        <v>84367</v>
      </c>
      <c r="AF25" s="37">
        <v>89573</v>
      </c>
      <c r="AG25" s="37">
        <f>AG23-AG24</f>
        <v>126881</v>
      </c>
      <c r="AH25" s="37">
        <f>AH23-AH24</f>
        <v>192387</v>
      </c>
      <c r="AI25" s="39">
        <f t="shared" si="9"/>
        <v>65506</v>
      </c>
      <c r="AJ25" s="413">
        <f t="shared" si="10"/>
        <v>51.627903310976428</v>
      </c>
      <c r="AK25" s="39">
        <v>13662</v>
      </c>
      <c r="AL25" s="39">
        <v>15210</v>
      </c>
      <c r="AM25" s="38">
        <v>15114</v>
      </c>
      <c r="AN25" s="37">
        <f>AN23-AN24</f>
        <v>18308</v>
      </c>
      <c r="AO25" s="37">
        <f>AO23-AO24</f>
        <v>16509</v>
      </c>
      <c r="AP25" s="39">
        <f t="shared" si="11"/>
        <v>-1799</v>
      </c>
      <c r="AQ25" s="413">
        <f t="shared" si="12"/>
        <v>-9.8263054402447025</v>
      </c>
      <c r="AR25" s="37">
        <v>901</v>
      </c>
      <c r="AS25" s="414">
        <v>768</v>
      </c>
      <c r="AT25" s="37">
        <v>735</v>
      </c>
      <c r="AU25" s="37">
        <f>AU23-AU24</f>
        <v>739</v>
      </c>
      <c r="AV25" s="37">
        <f>AV23-AV24</f>
        <v>811</v>
      </c>
      <c r="AW25" s="39">
        <f t="shared" si="13"/>
        <v>72</v>
      </c>
      <c r="AX25" s="413">
        <f t="shared" si="14"/>
        <v>9.7428958051420835</v>
      </c>
      <c r="AY25" s="37">
        <v>640544</v>
      </c>
      <c r="AZ25" s="37">
        <v>895370</v>
      </c>
      <c r="BA25" s="38">
        <f t="shared" si="0"/>
        <v>655511</v>
      </c>
      <c r="BB25" s="37">
        <f t="shared" si="0"/>
        <v>730794</v>
      </c>
      <c r="BC25" s="37">
        <f t="shared" si="0"/>
        <v>842349</v>
      </c>
      <c r="BD25" s="39">
        <f t="shared" si="15"/>
        <v>111555</v>
      </c>
      <c r="BE25" s="413">
        <f t="shared" si="16"/>
        <v>15.264903652739351</v>
      </c>
      <c r="BF25" s="32" t="s">
        <v>75</v>
      </c>
      <c r="BO25" s="25"/>
      <c r="BP25" s="25"/>
    </row>
    <row r="26" spans="1:68">
      <c r="A26" s="12" t="s">
        <v>76</v>
      </c>
      <c r="B26" s="415">
        <v>4165976</v>
      </c>
      <c r="C26" s="415">
        <v>4080318</v>
      </c>
      <c r="D26" s="23">
        <v>4172703</v>
      </c>
      <c r="E26" s="23">
        <f>IF(E28-E29&gt;0,E28-E29,0)</f>
        <v>3893735</v>
      </c>
      <c r="F26" s="23">
        <f>IF(F28-F29&gt;0,F28-F29,0)</f>
        <v>3461931</v>
      </c>
      <c r="G26" s="23">
        <f t="shared" si="1"/>
        <v>-431804</v>
      </c>
      <c r="H26" s="395">
        <f t="shared" si="2"/>
        <v>-11.089712063096229</v>
      </c>
      <c r="I26" s="23">
        <v>12617</v>
      </c>
      <c r="J26" s="23">
        <v>11434</v>
      </c>
      <c r="K26" s="24">
        <v>8170</v>
      </c>
      <c r="L26" s="23">
        <f>IF(L28-L29&gt;0,L28-L29,0)</f>
        <v>15657</v>
      </c>
      <c r="M26" s="23">
        <f>IF(M28-M29&gt;0,M28-M29,0)</f>
        <v>17944</v>
      </c>
      <c r="N26" s="23">
        <f t="shared" si="3"/>
        <v>2287</v>
      </c>
      <c r="O26" s="395">
        <f t="shared" si="4"/>
        <v>14.6068850993166</v>
      </c>
      <c r="P26" s="23">
        <v>0</v>
      </c>
      <c r="Q26" s="23">
        <v>0</v>
      </c>
      <c r="R26" s="24">
        <v>0</v>
      </c>
      <c r="S26" s="23">
        <f>IF(S28-S29&gt;0,S28-S29,0)</f>
        <v>0</v>
      </c>
      <c r="T26" s="23">
        <f>IF(T28-T29&gt;0,T28-T29,0)</f>
        <v>0</v>
      </c>
      <c r="U26" s="23">
        <f t="shared" si="5"/>
        <v>0</v>
      </c>
      <c r="V26" s="395"/>
      <c r="W26" s="405">
        <v>0</v>
      </c>
      <c r="X26" s="405">
        <v>0</v>
      </c>
      <c r="Y26" s="24">
        <v>0</v>
      </c>
      <c r="Z26" s="23">
        <f>IF(Z28-Z29&gt;0,Z28-Z29,0)</f>
        <v>0</v>
      </c>
      <c r="AA26" s="23">
        <f>IF(AA28-AA29&gt;0,AA28-AA29,0)</f>
        <v>4734</v>
      </c>
      <c r="AB26" s="23">
        <f t="shared" si="7"/>
        <v>4734</v>
      </c>
      <c r="AC26" s="395"/>
      <c r="AD26" s="23">
        <v>996803</v>
      </c>
      <c r="AE26" s="23">
        <v>1239529</v>
      </c>
      <c r="AF26" s="23">
        <v>1129587</v>
      </c>
      <c r="AG26" s="23">
        <f>IF(AG28-AG29&gt;0,AG28-AG29,0)</f>
        <v>1599268</v>
      </c>
      <c r="AH26" s="23">
        <f>IF(AH28-AH29&gt;0,AH28-AH29,0)</f>
        <v>1749970</v>
      </c>
      <c r="AI26" s="23">
        <f t="shared" si="9"/>
        <v>150702</v>
      </c>
      <c r="AJ26" s="395">
        <f t="shared" si="10"/>
        <v>9.4231861076442485</v>
      </c>
      <c r="AK26" s="23">
        <v>24147</v>
      </c>
      <c r="AL26" s="23">
        <v>0</v>
      </c>
      <c r="AM26" s="24">
        <v>0</v>
      </c>
      <c r="AN26" s="23">
        <f>IF(AN28-AN29&gt;0,AN28-AN29,0)</f>
        <v>2139</v>
      </c>
      <c r="AO26" s="23">
        <f>IF(AO28-AO29&gt;0,AO28-AO29,0)</f>
        <v>0</v>
      </c>
      <c r="AP26" s="23">
        <f t="shared" si="11"/>
        <v>-2139</v>
      </c>
      <c r="AQ26" s="395">
        <f t="shared" si="12"/>
        <v>-100</v>
      </c>
      <c r="AR26" s="405">
        <v>0</v>
      </c>
      <c r="AS26" s="416">
        <v>8189</v>
      </c>
      <c r="AT26" s="23">
        <v>6785</v>
      </c>
      <c r="AU26" s="23">
        <f>IF(AU28-AU29&gt;0,AU28-AU29,0)</f>
        <v>12660</v>
      </c>
      <c r="AV26" s="23">
        <f>IF(AV28-AV29&gt;0,AV28-AV29,0)</f>
        <v>4091</v>
      </c>
      <c r="AW26" s="23">
        <f t="shared" si="13"/>
        <v>-8569</v>
      </c>
      <c r="AX26" s="395">
        <f t="shared" si="14"/>
        <v>-67.685624012638229</v>
      </c>
      <c r="AY26" s="23">
        <v>5199543</v>
      </c>
      <c r="AZ26" s="23">
        <v>5339470</v>
      </c>
      <c r="BA26" s="24">
        <f t="shared" si="0"/>
        <v>5317245</v>
      </c>
      <c r="BB26" s="23">
        <f t="shared" si="0"/>
        <v>5523459</v>
      </c>
      <c r="BC26" s="23">
        <f t="shared" si="0"/>
        <v>5238670</v>
      </c>
      <c r="BD26" s="23">
        <f t="shared" si="15"/>
        <v>-284789</v>
      </c>
      <c r="BE26" s="395">
        <f t="shared" si="16"/>
        <v>-5.1559901141657791</v>
      </c>
      <c r="BF26" s="40" t="s">
        <v>77</v>
      </c>
      <c r="BG26" s="41"/>
      <c r="BO26" s="25"/>
      <c r="BP26" s="25"/>
    </row>
    <row r="27" spans="1:68">
      <c r="A27" s="22" t="s">
        <v>78</v>
      </c>
      <c r="B27" s="401">
        <v>0</v>
      </c>
      <c r="C27" s="401">
        <v>0</v>
      </c>
      <c r="D27" s="23">
        <v>0</v>
      </c>
      <c r="E27" s="23">
        <f>IF(E29-E28&gt;0,E29-E28,0)</f>
        <v>0</v>
      </c>
      <c r="F27" s="23">
        <f>IF(F29-F28&gt;0,F29-F28,0)</f>
        <v>0</v>
      </c>
      <c r="G27" s="23">
        <f t="shared" si="1"/>
        <v>0</v>
      </c>
      <c r="H27" s="395"/>
      <c r="I27" s="23">
        <v>0</v>
      </c>
      <c r="J27" s="23">
        <v>0</v>
      </c>
      <c r="K27" s="24">
        <v>0</v>
      </c>
      <c r="L27" s="23">
        <f>IF(L29-L28&gt;0,L29-L28,0)</f>
        <v>0</v>
      </c>
      <c r="M27" s="23">
        <f>IF(M29-M28&gt;0,M29-M28,0)</f>
        <v>0</v>
      </c>
      <c r="N27" s="23">
        <f t="shared" si="3"/>
        <v>0</v>
      </c>
      <c r="O27" s="395"/>
      <c r="P27" s="23">
        <v>223527</v>
      </c>
      <c r="Q27" s="23">
        <v>586925</v>
      </c>
      <c r="R27" s="24">
        <v>669467</v>
      </c>
      <c r="S27" s="23">
        <f>IF(S29-S28&gt;0,S29-S28,0)</f>
        <v>809743</v>
      </c>
      <c r="T27" s="23">
        <f>IF(T29-T28&gt;0,T29-T28,0)</f>
        <v>198541</v>
      </c>
      <c r="U27" s="23">
        <f t="shared" si="5"/>
        <v>-611202</v>
      </c>
      <c r="V27" s="395">
        <f t="shared" si="6"/>
        <v>-75.480985942453344</v>
      </c>
      <c r="W27" s="31">
        <v>2924</v>
      </c>
      <c r="X27" s="31">
        <v>9774</v>
      </c>
      <c r="Y27" s="400">
        <v>22022</v>
      </c>
      <c r="Z27" s="31">
        <f>IF(Z29-Z28&gt;0,Z29-Z28,0)</f>
        <v>42669</v>
      </c>
      <c r="AA27" s="31">
        <f>IF(AA29-AA28&gt;0,AA29-AA28,0)</f>
        <v>0</v>
      </c>
      <c r="AB27" s="23">
        <f t="shared" si="7"/>
        <v>-42669</v>
      </c>
      <c r="AC27" s="395">
        <f t="shared" si="8"/>
        <v>-100</v>
      </c>
      <c r="AD27" s="31">
        <v>0</v>
      </c>
      <c r="AE27" s="31">
        <v>0</v>
      </c>
      <c r="AF27" s="31">
        <v>0</v>
      </c>
      <c r="AG27" s="31">
        <f>IF(AG29-AG28&gt;0,AG29-AG28,0)</f>
        <v>0</v>
      </c>
      <c r="AH27" s="31">
        <f>IF(AH29-AH28&gt;0,AH29-AH28,0)</f>
        <v>0</v>
      </c>
      <c r="AI27" s="23">
        <f t="shared" si="9"/>
        <v>0</v>
      </c>
      <c r="AJ27" s="395"/>
      <c r="AK27" s="23">
        <v>0</v>
      </c>
      <c r="AL27" s="23">
        <v>12784</v>
      </c>
      <c r="AM27" s="24">
        <v>50961</v>
      </c>
      <c r="AN27" s="23">
        <f>IF(AN29-AN28&gt;0,AN29-AN28,0)</f>
        <v>0</v>
      </c>
      <c r="AO27" s="23">
        <f>IF(AO29-AO28&gt;0,AO29-AO28,0)</f>
        <v>11099</v>
      </c>
      <c r="AP27" s="23">
        <f t="shared" si="11"/>
        <v>11099</v>
      </c>
      <c r="AQ27" s="395"/>
      <c r="AR27" s="31">
        <v>1972</v>
      </c>
      <c r="AS27" s="31">
        <v>0</v>
      </c>
      <c r="AT27" s="23">
        <v>0</v>
      </c>
      <c r="AU27" s="23">
        <f>IF(AU29-AU28&gt;0,AU29-AU28,0)</f>
        <v>0</v>
      </c>
      <c r="AV27" s="23">
        <f>IF(AV29-AV28&gt;0,AV29-AV28,0)</f>
        <v>0</v>
      </c>
      <c r="AW27" s="23">
        <f t="shared" si="13"/>
        <v>0</v>
      </c>
      <c r="AX27" s="395"/>
      <c r="AY27" s="31">
        <v>228423</v>
      </c>
      <c r="AZ27" s="31">
        <v>609483</v>
      </c>
      <c r="BA27" s="400">
        <f t="shared" si="0"/>
        <v>742450</v>
      </c>
      <c r="BB27" s="31">
        <f t="shared" si="0"/>
        <v>852412</v>
      </c>
      <c r="BC27" s="31">
        <f t="shared" si="0"/>
        <v>209640</v>
      </c>
      <c r="BD27" s="23">
        <f t="shared" si="15"/>
        <v>-642772</v>
      </c>
      <c r="BE27" s="395">
        <f t="shared" si="16"/>
        <v>-75.406258945204897</v>
      </c>
      <c r="BF27" s="40" t="s">
        <v>79</v>
      </c>
      <c r="BG27" s="41"/>
      <c r="BO27" s="25"/>
      <c r="BP27" s="25"/>
    </row>
    <row r="28" spans="1:68">
      <c r="A28" s="26" t="s">
        <v>80</v>
      </c>
      <c r="B28" s="397">
        <v>4239114</v>
      </c>
      <c r="C28" s="397">
        <v>4235317</v>
      </c>
      <c r="D28" s="27">
        <v>4516076</v>
      </c>
      <c r="E28" s="27">
        <v>4363139</v>
      </c>
      <c r="F28" s="27">
        <v>3903358</v>
      </c>
      <c r="G28" s="23">
        <f t="shared" si="1"/>
        <v>-459781</v>
      </c>
      <c r="H28" s="395">
        <f t="shared" si="2"/>
        <v>-10.537849011915505</v>
      </c>
      <c r="I28" s="27">
        <v>12617</v>
      </c>
      <c r="J28" s="27">
        <v>11434</v>
      </c>
      <c r="K28" s="398">
        <v>8170</v>
      </c>
      <c r="L28" s="27">
        <v>15657</v>
      </c>
      <c r="M28" s="27">
        <v>17944</v>
      </c>
      <c r="N28" s="23">
        <f t="shared" si="3"/>
        <v>2287</v>
      </c>
      <c r="O28" s="395">
        <f t="shared" si="4"/>
        <v>14.6068850993166</v>
      </c>
      <c r="P28" s="27">
        <v>187526</v>
      </c>
      <c r="Q28" s="27">
        <v>136889</v>
      </c>
      <c r="R28" s="398">
        <v>53178</v>
      </c>
      <c r="S28" s="27">
        <v>106743</v>
      </c>
      <c r="T28" s="27">
        <v>499675</v>
      </c>
      <c r="U28" s="23">
        <f t="shared" si="5"/>
        <v>392932</v>
      </c>
      <c r="V28" s="395">
        <f t="shared" si="6"/>
        <v>368.11032105149752</v>
      </c>
      <c r="W28" s="27">
        <v>0</v>
      </c>
      <c r="X28" s="27">
        <v>0</v>
      </c>
      <c r="Y28" s="398">
        <v>0</v>
      </c>
      <c r="Z28" s="27"/>
      <c r="AA28" s="27">
        <v>4734</v>
      </c>
      <c r="AB28" s="23">
        <f t="shared" si="7"/>
        <v>4734</v>
      </c>
      <c r="AC28" s="395"/>
      <c r="AD28" s="27">
        <v>1266544</v>
      </c>
      <c r="AE28" s="27">
        <v>1382859</v>
      </c>
      <c r="AF28" s="27">
        <v>1180720</v>
      </c>
      <c r="AG28" s="27">
        <v>1775567</v>
      </c>
      <c r="AH28" s="27">
        <v>1958171</v>
      </c>
      <c r="AI28" s="23">
        <f t="shared" si="9"/>
        <v>182604</v>
      </c>
      <c r="AJ28" s="395">
        <f t="shared" si="10"/>
        <v>10.284264125206203</v>
      </c>
      <c r="AK28" s="28">
        <v>24723</v>
      </c>
      <c r="AL28" s="28">
        <v>12332</v>
      </c>
      <c r="AM28" s="29">
        <v>10905</v>
      </c>
      <c r="AN28" s="28">
        <v>27599</v>
      </c>
      <c r="AO28" s="28">
        <v>7486</v>
      </c>
      <c r="AP28" s="23">
        <f t="shared" si="11"/>
        <v>-20113</v>
      </c>
      <c r="AQ28" s="395">
        <f t="shared" si="12"/>
        <v>-72.875828834378055</v>
      </c>
      <c r="AR28" s="28">
        <v>0</v>
      </c>
      <c r="AS28" s="28">
        <v>8189</v>
      </c>
      <c r="AT28" s="28">
        <v>6785</v>
      </c>
      <c r="AU28" s="28">
        <v>12660</v>
      </c>
      <c r="AV28" s="28">
        <v>4091</v>
      </c>
      <c r="AW28" s="23">
        <f t="shared" si="13"/>
        <v>-8569</v>
      </c>
      <c r="AX28" s="395">
        <f t="shared" si="14"/>
        <v>-67.685624012638229</v>
      </c>
      <c r="AY28" s="31">
        <v>5730524</v>
      </c>
      <c r="AZ28" s="31">
        <v>5787020</v>
      </c>
      <c r="BA28" s="400">
        <f t="shared" si="0"/>
        <v>5775834</v>
      </c>
      <c r="BB28" s="31">
        <f t="shared" si="0"/>
        <v>6301365</v>
      </c>
      <c r="BC28" s="31">
        <f t="shared" si="0"/>
        <v>6395459</v>
      </c>
      <c r="BD28" s="23">
        <f t="shared" si="15"/>
        <v>94094</v>
      </c>
      <c r="BE28" s="395">
        <f t="shared" si="16"/>
        <v>1.4932320219507995</v>
      </c>
      <c r="BI28" s="3" t="s">
        <v>81</v>
      </c>
      <c r="BJ28" s="3" t="s">
        <v>81</v>
      </c>
      <c r="BK28" s="3" t="s">
        <v>81</v>
      </c>
      <c r="BL28" s="3" t="s">
        <v>81</v>
      </c>
      <c r="BM28" s="3" t="s">
        <v>81</v>
      </c>
      <c r="BN28" s="3" t="s">
        <v>81</v>
      </c>
      <c r="BO28" s="25" t="s">
        <v>81</v>
      </c>
      <c r="BP28" s="25" t="s">
        <v>81</v>
      </c>
    </row>
    <row r="29" spans="1:68">
      <c r="A29" s="26" t="s">
        <v>82</v>
      </c>
      <c r="B29" s="397">
        <v>73138</v>
      </c>
      <c r="C29" s="397">
        <v>154999</v>
      </c>
      <c r="D29" s="27">
        <v>343373</v>
      </c>
      <c r="E29" s="27">
        <v>469404</v>
      </c>
      <c r="F29" s="27">
        <v>441427</v>
      </c>
      <c r="G29" s="23">
        <f t="shared" si="1"/>
        <v>-27977</v>
      </c>
      <c r="H29" s="395">
        <f t="shared" si="2"/>
        <v>-5.9601111196325549</v>
      </c>
      <c r="I29" s="27">
        <v>0</v>
      </c>
      <c r="J29" s="27">
        <v>0</v>
      </c>
      <c r="K29" s="398">
        <v>0</v>
      </c>
      <c r="L29" s="27"/>
      <c r="M29" s="27"/>
      <c r="N29" s="23">
        <f t="shared" si="3"/>
        <v>0</v>
      </c>
      <c r="O29" s="395"/>
      <c r="P29" s="27">
        <v>411053</v>
      </c>
      <c r="Q29" s="27">
        <v>723814</v>
      </c>
      <c r="R29" s="398">
        <v>722645</v>
      </c>
      <c r="S29" s="27">
        <v>916486</v>
      </c>
      <c r="T29" s="27">
        <v>698216</v>
      </c>
      <c r="U29" s="23">
        <f t="shared" si="5"/>
        <v>-218270</v>
      </c>
      <c r="V29" s="395">
        <f t="shared" si="6"/>
        <v>-23.815966637788247</v>
      </c>
      <c r="W29" s="27">
        <v>2924</v>
      </c>
      <c r="X29" s="27">
        <v>9774</v>
      </c>
      <c r="Y29" s="398">
        <v>22022</v>
      </c>
      <c r="Z29" s="27">
        <v>42669</v>
      </c>
      <c r="AA29" s="27">
        <v>0</v>
      </c>
      <c r="AB29" s="23">
        <f t="shared" si="7"/>
        <v>-42669</v>
      </c>
      <c r="AC29" s="395">
        <f t="shared" si="8"/>
        <v>-100</v>
      </c>
      <c r="AD29" s="27">
        <v>269741</v>
      </c>
      <c r="AE29" s="27">
        <v>143330</v>
      </c>
      <c r="AF29" s="27">
        <v>51133</v>
      </c>
      <c r="AG29" s="27">
        <v>176299</v>
      </c>
      <c r="AH29" s="27">
        <v>208201</v>
      </c>
      <c r="AI29" s="23">
        <f t="shared" si="9"/>
        <v>31902</v>
      </c>
      <c r="AJ29" s="395">
        <f t="shared" si="10"/>
        <v>18.0953947555006</v>
      </c>
      <c r="AK29" s="28">
        <v>576</v>
      </c>
      <c r="AL29" s="28">
        <v>25116</v>
      </c>
      <c r="AM29" s="29">
        <v>61866</v>
      </c>
      <c r="AN29" s="28">
        <v>25460</v>
      </c>
      <c r="AO29" s="28">
        <v>18585</v>
      </c>
      <c r="AP29" s="23">
        <f t="shared" si="11"/>
        <v>-6875</v>
      </c>
      <c r="AQ29" s="395">
        <f t="shared" si="12"/>
        <v>-27.003142183817751</v>
      </c>
      <c r="AR29" s="28">
        <v>1972</v>
      </c>
      <c r="AS29" s="28"/>
      <c r="AT29" s="28"/>
      <c r="AU29" s="28"/>
      <c r="AV29" s="28"/>
      <c r="AW29" s="23">
        <f t="shared" si="13"/>
        <v>0</v>
      </c>
      <c r="AX29" s="395"/>
      <c r="AY29" s="31">
        <v>759404</v>
      </c>
      <c r="AZ29" s="31">
        <v>1057033</v>
      </c>
      <c r="BA29" s="400">
        <f t="shared" si="0"/>
        <v>1201039</v>
      </c>
      <c r="BB29" s="31">
        <f t="shared" si="0"/>
        <v>1630318</v>
      </c>
      <c r="BC29" s="31">
        <f t="shared" si="0"/>
        <v>1366429</v>
      </c>
      <c r="BD29" s="23">
        <f t="shared" si="15"/>
        <v>-263889</v>
      </c>
      <c r="BE29" s="395">
        <f t="shared" si="16"/>
        <v>-16.186351374394441</v>
      </c>
      <c r="BI29" s="3" t="s">
        <v>83</v>
      </c>
      <c r="BJ29" s="3" t="s">
        <v>83</v>
      </c>
      <c r="BK29" s="3" t="s">
        <v>83</v>
      </c>
      <c r="BL29" s="3" t="s">
        <v>83</v>
      </c>
      <c r="BM29" s="3" t="s">
        <v>83</v>
      </c>
      <c r="BN29" s="3" t="s">
        <v>83</v>
      </c>
      <c r="BO29" s="25" t="s">
        <v>83</v>
      </c>
      <c r="BP29" s="25" t="s">
        <v>83</v>
      </c>
    </row>
    <row r="30" spans="1:68">
      <c r="A30" s="26" t="s">
        <v>84</v>
      </c>
      <c r="B30" s="397">
        <v>62053</v>
      </c>
      <c r="C30" s="397">
        <v>97995</v>
      </c>
      <c r="D30" s="27">
        <v>17428</v>
      </c>
      <c r="E30" s="27">
        <v>7392</v>
      </c>
      <c r="F30" s="27">
        <v>1077510</v>
      </c>
      <c r="G30" s="23">
        <f t="shared" si="1"/>
        <v>1070118</v>
      </c>
      <c r="H30" s="395">
        <f t="shared" si="2"/>
        <v>14476.704545454546</v>
      </c>
      <c r="I30" s="27">
        <v>0</v>
      </c>
      <c r="J30" s="27">
        <v>0</v>
      </c>
      <c r="K30" s="398">
        <v>110</v>
      </c>
      <c r="L30" s="27">
        <v>130</v>
      </c>
      <c r="M30" s="27">
        <v>0</v>
      </c>
      <c r="N30" s="23">
        <f t="shared" si="3"/>
        <v>-130</v>
      </c>
      <c r="O30" s="395">
        <f t="shared" si="4"/>
        <v>-100</v>
      </c>
      <c r="P30" s="27">
        <v>193114</v>
      </c>
      <c r="Q30" s="27">
        <v>202132</v>
      </c>
      <c r="R30" s="398">
        <v>742448</v>
      </c>
      <c r="S30" s="27">
        <v>270103</v>
      </c>
      <c r="T30" s="27">
        <v>454007</v>
      </c>
      <c r="U30" s="23">
        <f t="shared" si="5"/>
        <v>183904</v>
      </c>
      <c r="V30" s="395">
        <f t="shared" si="6"/>
        <v>68.086618808380507</v>
      </c>
      <c r="W30" s="27">
        <v>0</v>
      </c>
      <c r="X30" s="27">
        <v>0</v>
      </c>
      <c r="Y30" s="398">
        <v>0</v>
      </c>
      <c r="Z30" s="27"/>
      <c r="AA30" s="27">
        <v>32</v>
      </c>
      <c r="AB30" s="23">
        <f t="shared" si="7"/>
        <v>32</v>
      </c>
      <c r="AC30" s="395"/>
      <c r="AD30" s="27">
        <v>5975</v>
      </c>
      <c r="AE30" s="27">
        <v>243204</v>
      </c>
      <c r="AF30" s="27">
        <v>11887</v>
      </c>
      <c r="AG30" s="27">
        <v>44640</v>
      </c>
      <c r="AH30" s="27">
        <v>233353</v>
      </c>
      <c r="AI30" s="23">
        <f t="shared" si="9"/>
        <v>188713</v>
      </c>
      <c r="AJ30" s="395">
        <f t="shared" si="10"/>
        <v>422.74417562724017</v>
      </c>
      <c r="AK30" s="28">
        <v>0</v>
      </c>
      <c r="AL30" s="28">
        <v>0</v>
      </c>
      <c r="AM30" s="29">
        <v>0</v>
      </c>
      <c r="AN30" s="28"/>
      <c r="AO30" s="28">
        <v>8902</v>
      </c>
      <c r="AP30" s="23">
        <f t="shared" si="11"/>
        <v>8902</v>
      </c>
      <c r="AQ30" s="395"/>
      <c r="AR30" s="28">
        <v>125</v>
      </c>
      <c r="AS30" s="28"/>
      <c r="AT30" s="28"/>
      <c r="AU30" s="28"/>
      <c r="AV30" s="28">
        <v>950</v>
      </c>
      <c r="AW30" s="23">
        <f t="shared" si="13"/>
        <v>950</v>
      </c>
      <c r="AX30" s="395"/>
      <c r="AY30" s="31">
        <v>261267</v>
      </c>
      <c r="AZ30" s="31">
        <v>543331</v>
      </c>
      <c r="BA30" s="400">
        <f t="shared" si="0"/>
        <v>771873</v>
      </c>
      <c r="BB30" s="31">
        <f t="shared" si="0"/>
        <v>322265</v>
      </c>
      <c r="BC30" s="31">
        <f t="shared" si="0"/>
        <v>1774754</v>
      </c>
      <c r="BD30" s="23">
        <f t="shared" si="15"/>
        <v>1452489</v>
      </c>
      <c r="BE30" s="395">
        <f t="shared" si="16"/>
        <v>450.71261229112685</v>
      </c>
      <c r="BI30" s="3" t="s">
        <v>85</v>
      </c>
      <c r="BJ30" s="3" t="s">
        <v>85</v>
      </c>
      <c r="BK30" s="3" t="s">
        <v>85</v>
      </c>
      <c r="BL30" s="3" t="s">
        <v>85</v>
      </c>
      <c r="BM30" s="3" t="s">
        <v>85</v>
      </c>
      <c r="BN30" s="3" t="s">
        <v>85</v>
      </c>
      <c r="BO30" s="25" t="s">
        <v>85</v>
      </c>
      <c r="BP30" s="25" t="s">
        <v>85</v>
      </c>
    </row>
    <row r="31" spans="1:68">
      <c r="A31" s="33" t="s">
        <v>86</v>
      </c>
      <c r="B31" s="402">
        <v>584433</v>
      </c>
      <c r="C31" s="402">
        <v>27078</v>
      </c>
      <c r="D31" s="34">
        <v>333658</v>
      </c>
      <c r="E31" s="34">
        <v>92574</v>
      </c>
      <c r="F31" s="34">
        <v>229201</v>
      </c>
      <c r="G31" s="405">
        <f t="shared" si="1"/>
        <v>136627</v>
      </c>
      <c r="H31" s="406">
        <f t="shared" si="2"/>
        <v>147.58679542852204</v>
      </c>
      <c r="I31" s="34">
        <v>0</v>
      </c>
      <c r="J31" s="34">
        <v>0</v>
      </c>
      <c r="K31" s="35">
        <v>0</v>
      </c>
      <c r="L31" s="34">
        <v>0</v>
      </c>
      <c r="M31" s="34"/>
      <c r="N31" s="405">
        <f t="shared" si="3"/>
        <v>0</v>
      </c>
      <c r="O31" s="406"/>
      <c r="P31" s="34">
        <v>143631</v>
      </c>
      <c r="Q31" s="34">
        <v>165473</v>
      </c>
      <c r="R31" s="35">
        <v>449634</v>
      </c>
      <c r="S31" s="34">
        <v>27526</v>
      </c>
      <c r="T31" s="34">
        <v>161825</v>
      </c>
      <c r="U31" s="405">
        <f t="shared" si="5"/>
        <v>134299</v>
      </c>
      <c r="V31" s="406">
        <f t="shared" si="6"/>
        <v>487.89871394318095</v>
      </c>
      <c r="W31" s="34"/>
      <c r="X31" s="34"/>
      <c r="Y31" s="35"/>
      <c r="Z31" s="34"/>
      <c r="AA31" s="34">
        <v>434</v>
      </c>
      <c r="AB31" s="405">
        <f t="shared" si="7"/>
        <v>434</v>
      </c>
      <c r="AC31" s="406"/>
      <c r="AD31" s="34">
        <v>59922</v>
      </c>
      <c r="AE31" s="34">
        <v>152684</v>
      </c>
      <c r="AF31" s="34">
        <v>7377</v>
      </c>
      <c r="AG31" s="34">
        <v>31917</v>
      </c>
      <c r="AH31" s="34">
        <v>296134</v>
      </c>
      <c r="AI31" s="405">
        <f t="shared" si="9"/>
        <v>264217</v>
      </c>
      <c r="AJ31" s="406">
        <f t="shared" si="10"/>
        <v>827.82529686374028</v>
      </c>
      <c r="AK31" s="393">
        <v>0</v>
      </c>
      <c r="AL31" s="393">
        <v>0</v>
      </c>
      <c r="AM31" s="35">
        <v>0</v>
      </c>
      <c r="AN31" s="34">
        <v>0</v>
      </c>
      <c r="AO31" s="34">
        <v>10002</v>
      </c>
      <c r="AP31" s="405">
        <f t="shared" si="11"/>
        <v>10002</v>
      </c>
      <c r="AQ31" s="406"/>
      <c r="AR31" s="34">
        <v>0</v>
      </c>
      <c r="AS31" s="34">
        <v>23296</v>
      </c>
      <c r="AT31" s="34"/>
      <c r="AU31" s="34"/>
      <c r="AV31" s="34">
        <v>950</v>
      </c>
      <c r="AW31" s="405">
        <f t="shared" si="13"/>
        <v>950</v>
      </c>
      <c r="AX31" s="406"/>
      <c r="AY31" s="388">
        <v>787986</v>
      </c>
      <c r="AZ31" s="388">
        <v>368531</v>
      </c>
      <c r="BA31" s="389">
        <f t="shared" si="0"/>
        <v>790669</v>
      </c>
      <c r="BB31" s="388">
        <f t="shared" si="0"/>
        <v>152017</v>
      </c>
      <c r="BC31" s="388">
        <f t="shared" si="0"/>
        <v>698546</v>
      </c>
      <c r="BD31" s="405">
        <f t="shared" si="15"/>
        <v>546529</v>
      </c>
      <c r="BE31" s="406">
        <f t="shared" si="16"/>
        <v>359.51834334317874</v>
      </c>
      <c r="BI31" s="3" t="s">
        <v>87</v>
      </c>
      <c r="BJ31" s="3" t="s">
        <v>87</v>
      </c>
      <c r="BK31" s="3" t="s">
        <v>87</v>
      </c>
      <c r="BL31" s="3" t="s">
        <v>87</v>
      </c>
      <c r="BM31" s="3" t="s">
        <v>87</v>
      </c>
      <c r="BN31" s="3" t="s">
        <v>87</v>
      </c>
      <c r="BO31" s="25" t="s">
        <v>87</v>
      </c>
      <c r="BP31" s="25" t="s">
        <v>87</v>
      </c>
    </row>
    <row r="32" spans="1:68" ht="14.25" thickBot="1">
      <c r="A32" s="10" t="s">
        <v>88</v>
      </c>
      <c r="B32" s="408">
        <v>3643596</v>
      </c>
      <c r="C32" s="408">
        <v>4151235</v>
      </c>
      <c r="D32" s="391">
        <v>3856473</v>
      </c>
      <c r="E32" s="391">
        <f>IF(E34-E35&gt;0,E34-E35,0)</f>
        <v>3808553</v>
      </c>
      <c r="F32" s="391">
        <f>IF(F34-F35&gt;0,F34-F35,0)</f>
        <v>4310240</v>
      </c>
      <c r="G32" s="391">
        <f t="shared" si="1"/>
        <v>501687</v>
      </c>
      <c r="H32" s="409">
        <f t="shared" si="2"/>
        <v>13.172640632807264</v>
      </c>
      <c r="I32" s="391">
        <v>12617</v>
      </c>
      <c r="J32" s="391">
        <v>11434</v>
      </c>
      <c r="K32" s="392">
        <v>8280</v>
      </c>
      <c r="L32" s="391">
        <f>IF(L34-L35&gt;0,L34-L35,0)</f>
        <v>15787</v>
      </c>
      <c r="M32" s="391">
        <f>IF(M34-M35&gt;0,M34-M35,0)</f>
        <v>17944</v>
      </c>
      <c r="N32" s="391">
        <f t="shared" si="3"/>
        <v>2157</v>
      </c>
      <c r="O32" s="409">
        <f t="shared" si="4"/>
        <v>13.663140558687529</v>
      </c>
      <c r="P32" s="391">
        <v>0</v>
      </c>
      <c r="Q32" s="391">
        <v>0</v>
      </c>
      <c r="R32" s="392">
        <v>0</v>
      </c>
      <c r="S32" s="391">
        <f>IF(S34-S35&gt;0,S34-S35,0)</f>
        <v>0</v>
      </c>
      <c r="T32" s="391">
        <f>IF(T34-T35&gt;0,T34-T35,0)</f>
        <v>93641</v>
      </c>
      <c r="U32" s="391">
        <f t="shared" si="5"/>
        <v>93641</v>
      </c>
      <c r="V32" s="409"/>
      <c r="W32" s="391">
        <v>0</v>
      </c>
      <c r="X32" s="391">
        <v>0</v>
      </c>
      <c r="Y32" s="392">
        <v>0</v>
      </c>
      <c r="Z32" s="391">
        <f>IF(Z34-Z35&gt;0,Z34-Z35,0)</f>
        <v>0</v>
      </c>
      <c r="AA32" s="391">
        <f>IF(AA34-AA35&gt;0,AA34-AA35,0)</f>
        <v>4332</v>
      </c>
      <c r="AB32" s="391">
        <f t="shared" si="7"/>
        <v>4332</v>
      </c>
      <c r="AC32" s="409"/>
      <c r="AD32" s="391">
        <v>942856</v>
      </c>
      <c r="AE32" s="391">
        <v>1325699</v>
      </c>
      <c r="AF32" s="391">
        <v>1134097</v>
      </c>
      <c r="AG32" s="391">
        <f>IF(AG34-AG35&gt;0,AG34-AG35,0)</f>
        <v>1611991</v>
      </c>
      <c r="AH32" s="391">
        <f>IF(AH34-AH35&gt;0,AH34-AH35,0)</f>
        <v>1687189</v>
      </c>
      <c r="AI32" s="391">
        <f t="shared" si="9"/>
        <v>75198</v>
      </c>
      <c r="AJ32" s="409">
        <f t="shared" si="10"/>
        <v>4.6649143822763275</v>
      </c>
      <c r="AK32" s="391">
        <v>24147</v>
      </c>
      <c r="AL32" s="391">
        <v>0</v>
      </c>
      <c r="AM32" s="392">
        <v>0</v>
      </c>
      <c r="AN32" s="391">
        <f>IF(AN34-AN35&gt;0,AN34-AN35,0)</f>
        <v>2139</v>
      </c>
      <c r="AO32" s="391">
        <f>IF(AO34-AO35&gt;0,AO34-AO35,0)</f>
        <v>0</v>
      </c>
      <c r="AP32" s="391">
        <f t="shared" si="11"/>
        <v>-2139</v>
      </c>
      <c r="AQ32" s="409">
        <f t="shared" si="12"/>
        <v>-100</v>
      </c>
      <c r="AR32" s="391">
        <v>0</v>
      </c>
      <c r="AS32" s="391">
        <v>0</v>
      </c>
      <c r="AT32" s="391">
        <v>6785</v>
      </c>
      <c r="AU32" s="391">
        <f>IF(AU34-AU35&gt;0,AU34-AU35,0)</f>
        <v>12660</v>
      </c>
      <c r="AV32" s="391">
        <f>IF(AV34-AV35&gt;0,AV34-AV35,0)</f>
        <v>4091</v>
      </c>
      <c r="AW32" s="391">
        <f t="shared" si="13"/>
        <v>-8569</v>
      </c>
      <c r="AX32" s="409">
        <f t="shared" si="14"/>
        <v>-67.685624012638229</v>
      </c>
      <c r="AY32" s="417">
        <v>4623216</v>
      </c>
      <c r="AZ32" s="417">
        <v>5488368</v>
      </c>
      <c r="BA32" s="392">
        <f t="shared" si="0"/>
        <v>5005635</v>
      </c>
      <c r="BB32" s="391">
        <f t="shared" si="0"/>
        <v>5451130</v>
      </c>
      <c r="BC32" s="391">
        <f t="shared" si="0"/>
        <v>6117437</v>
      </c>
      <c r="BD32" s="391">
        <f t="shared" si="15"/>
        <v>666307</v>
      </c>
      <c r="BE32" s="409">
        <f t="shared" si="16"/>
        <v>12.2232821451699</v>
      </c>
      <c r="BF32" s="40" t="s">
        <v>89</v>
      </c>
      <c r="BG32" s="41"/>
      <c r="BO32" s="25"/>
      <c r="BP32" s="25"/>
    </row>
    <row r="33" spans="1:68" ht="14.25" thickBot="1">
      <c r="A33" s="22" t="s">
        <v>90</v>
      </c>
      <c r="B33" s="394">
        <v>0</v>
      </c>
      <c r="C33" s="394">
        <v>0</v>
      </c>
      <c r="D33" s="31">
        <v>0</v>
      </c>
      <c r="E33" s="31">
        <f>IF(E35-E34&gt;0,E35-E34,0)</f>
        <v>0</v>
      </c>
      <c r="F33" s="31">
        <f>IF(F35-F34&gt;0,F35-F34,0)</f>
        <v>0</v>
      </c>
      <c r="G33" s="23">
        <f t="shared" si="1"/>
        <v>0</v>
      </c>
      <c r="H33" s="395"/>
      <c r="I33" s="31">
        <v>0</v>
      </c>
      <c r="J33" s="31">
        <v>0</v>
      </c>
      <c r="K33" s="400">
        <v>0</v>
      </c>
      <c r="L33" s="31">
        <f>IF(L35-L34&gt;0,L35-L34,0)</f>
        <v>0</v>
      </c>
      <c r="M33" s="31">
        <f>IF(M35-M34&gt;0,M35-M34,0)</f>
        <v>0</v>
      </c>
      <c r="N33" s="23">
        <f t="shared" si="3"/>
        <v>0</v>
      </c>
      <c r="O33" s="395"/>
      <c r="P33" s="31">
        <v>174044</v>
      </c>
      <c r="Q33" s="31">
        <v>550266</v>
      </c>
      <c r="R33" s="400">
        <v>376653</v>
      </c>
      <c r="S33" s="31">
        <f>IF(S35-S34&gt;0,S35-S34,0)</f>
        <v>567166</v>
      </c>
      <c r="T33" s="31">
        <f>IF(T35-T34&gt;0,T35-T34,0)</f>
        <v>0</v>
      </c>
      <c r="U33" s="23">
        <f t="shared" si="5"/>
        <v>-567166</v>
      </c>
      <c r="V33" s="395">
        <f t="shared" si="6"/>
        <v>-100</v>
      </c>
      <c r="W33" s="23">
        <v>2924</v>
      </c>
      <c r="X33" s="23">
        <v>9774</v>
      </c>
      <c r="Y33" s="400">
        <v>22022</v>
      </c>
      <c r="Z33" s="31">
        <f>IF(Z35-Z34&gt;0,Z35-Z34,0)</f>
        <v>42669</v>
      </c>
      <c r="AA33" s="31">
        <f>IF(AA35-AA34&gt;0,AA35-AA34,0)</f>
        <v>0</v>
      </c>
      <c r="AB33" s="23">
        <f t="shared" si="7"/>
        <v>-42669</v>
      </c>
      <c r="AC33" s="395">
        <f t="shared" si="8"/>
        <v>-100</v>
      </c>
      <c r="AD33" s="31">
        <v>0</v>
      </c>
      <c r="AE33" s="31">
        <v>0</v>
      </c>
      <c r="AF33" s="31">
        <v>0</v>
      </c>
      <c r="AG33" s="31">
        <f>IF(AG35-AG34&gt;0,AG35-AG34,0)</f>
        <v>0</v>
      </c>
      <c r="AH33" s="31">
        <f>IF(AH35-AH34&gt;0,AH35-AH34,0)</f>
        <v>0</v>
      </c>
      <c r="AI33" s="23">
        <f t="shared" si="9"/>
        <v>0</v>
      </c>
      <c r="AJ33" s="395"/>
      <c r="AK33" s="23">
        <v>0</v>
      </c>
      <c r="AL33" s="23">
        <v>12784</v>
      </c>
      <c r="AM33" s="24">
        <v>50961</v>
      </c>
      <c r="AN33" s="23">
        <f>IF(AN35-AN34&gt;0,AN35-AN34,0)</f>
        <v>0</v>
      </c>
      <c r="AO33" s="23">
        <f>IF(AO35-AO34&gt;0,AO35-AO34,0)</f>
        <v>12199</v>
      </c>
      <c r="AP33" s="23">
        <f t="shared" si="11"/>
        <v>12199</v>
      </c>
      <c r="AQ33" s="395"/>
      <c r="AR33" s="23">
        <v>1847</v>
      </c>
      <c r="AS33" s="396">
        <v>15107</v>
      </c>
      <c r="AT33" s="23">
        <v>0</v>
      </c>
      <c r="AU33" s="23">
        <f>IF(AU35-AU34&gt;0,AU35-AU34,0)</f>
        <v>0</v>
      </c>
      <c r="AV33" s="23">
        <f>IF(AV35-AV34&gt;0,AV35-AV34,0)</f>
        <v>0</v>
      </c>
      <c r="AW33" s="23">
        <f t="shared" si="13"/>
        <v>0</v>
      </c>
      <c r="AX33" s="395"/>
      <c r="AY33" s="31">
        <v>178815</v>
      </c>
      <c r="AZ33" s="31">
        <v>587931</v>
      </c>
      <c r="BA33" s="400">
        <f t="shared" si="0"/>
        <v>449636</v>
      </c>
      <c r="BB33" s="31">
        <f t="shared" si="0"/>
        <v>609835</v>
      </c>
      <c r="BC33" s="31">
        <f t="shared" si="0"/>
        <v>12199</v>
      </c>
      <c r="BD33" s="23">
        <f t="shared" si="15"/>
        <v>-597636</v>
      </c>
      <c r="BE33" s="395">
        <f t="shared" si="16"/>
        <v>-97.999622848803369</v>
      </c>
      <c r="BF33" s="32" t="s">
        <v>91</v>
      </c>
      <c r="BG33" s="41"/>
      <c r="BH33" s="44">
        <f>-S27+S30-S31</f>
        <v>-567166</v>
      </c>
      <c r="BO33" s="25"/>
      <c r="BP33" s="25"/>
    </row>
    <row r="34" spans="1:68">
      <c r="A34" s="26" t="s">
        <v>92</v>
      </c>
      <c r="B34" s="397">
        <v>3989988</v>
      </c>
      <c r="C34" s="397">
        <v>4308806</v>
      </c>
      <c r="D34" s="27">
        <v>4497392</v>
      </c>
      <c r="E34" s="27">
        <v>4281794</v>
      </c>
      <c r="F34" s="27">
        <v>4714824</v>
      </c>
      <c r="G34" s="23">
        <f t="shared" si="1"/>
        <v>433030</v>
      </c>
      <c r="H34" s="395">
        <f t="shared" si="2"/>
        <v>10.113284291584321</v>
      </c>
      <c r="I34" s="27">
        <v>12617</v>
      </c>
      <c r="J34" s="27">
        <v>11434</v>
      </c>
      <c r="K34" s="398">
        <v>8280</v>
      </c>
      <c r="L34" s="27">
        <v>15787</v>
      </c>
      <c r="M34" s="27">
        <v>17944</v>
      </c>
      <c r="N34" s="23">
        <f t="shared" si="3"/>
        <v>2157</v>
      </c>
      <c r="O34" s="395">
        <f t="shared" si="4"/>
        <v>13.663140558687529</v>
      </c>
      <c r="P34" s="27">
        <v>368785</v>
      </c>
      <c r="Q34" s="27">
        <v>135875</v>
      </c>
      <c r="R34" s="398">
        <v>152704</v>
      </c>
      <c r="S34" s="27">
        <v>124199</v>
      </c>
      <c r="T34" s="27">
        <v>696995</v>
      </c>
      <c r="U34" s="23">
        <f t="shared" si="5"/>
        <v>572796</v>
      </c>
      <c r="V34" s="395">
        <f t="shared" si="6"/>
        <v>461.19211909918761</v>
      </c>
      <c r="W34" s="27">
        <v>0</v>
      </c>
      <c r="X34" s="27">
        <v>0</v>
      </c>
      <c r="Y34" s="398">
        <v>0</v>
      </c>
      <c r="Z34" s="27"/>
      <c r="AA34" s="27">
        <v>4332</v>
      </c>
      <c r="AB34" s="23">
        <f t="shared" si="7"/>
        <v>4332</v>
      </c>
      <c r="AC34" s="395"/>
      <c r="AD34" s="27">
        <v>1212597</v>
      </c>
      <c r="AE34" s="27">
        <v>1469533</v>
      </c>
      <c r="AF34" s="27">
        <v>1185540</v>
      </c>
      <c r="AG34" s="27">
        <v>1788322</v>
      </c>
      <c r="AH34" s="27">
        <v>1903233</v>
      </c>
      <c r="AI34" s="23">
        <f t="shared" si="9"/>
        <v>114911</v>
      </c>
      <c r="AJ34" s="395">
        <f t="shared" si="10"/>
        <v>6.4256325203179294</v>
      </c>
      <c r="AK34" s="28">
        <v>24723</v>
      </c>
      <c r="AL34" s="28">
        <v>12332</v>
      </c>
      <c r="AM34" s="29">
        <v>10905</v>
      </c>
      <c r="AN34" s="28">
        <v>27599</v>
      </c>
      <c r="AO34" s="28">
        <v>7486</v>
      </c>
      <c r="AP34" s="23">
        <f t="shared" si="11"/>
        <v>-20113</v>
      </c>
      <c r="AQ34" s="395">
        <f t="shared" si="12"/>
        <v>-72.875828834378055</v>
      </c>
      <c r="AR34" s="28"/>
      <c r="AS34" s="399">
        <v>0</v>
      </c>
      <c r="AT34" s="28">
        <v>6785</v>
      </c>
      <c r="AU34" s="28">
        <v>12660</v>
      </c>
      <c r="AV34" s="28">
        <v>4091</v>
      </c>
      <c r="AW34" s="23">
        <f t="shared" si="13"/>
        <v>-8569</v>
      </c>
      <c r="AX34" s="395">
        <f t="shared" si="14"/>
        <v>-67.685624012638229</v>
      </c>
      <c r="AY34" s="31">
        <v>5608710</v>
      </c>
      <c r="AZ34" s="31">
        <v>5937980</v>
      </c>
      <c r="BA34" s="400">
        <f t="shared" si="0"/>
        <v>5861606</v>
      </c>
      <c r="BB34" s="31">
        <f t="shared" si="0"/>
        <v>6250361</v>
      </c>
      <c r="BC34" s="31">
        <f>F34+M34+T34+AA34+AH34+AO34+AV34</f>
        <v>7348905</v>
      </c>
      <c r="BD34" s="23">
        <f t="shared" si="15"/>
        <v>1098544</v>
      </c>
      <c r="BE34" s="395">
        <f t="shared" si="16"/>
        <v>17.575688828213281</v>
      </c>
      <c r="BI34" s="3" t="s">
        <v>93</v>
      </c>
      <c r="BJ34" s="3" t="s">
        <v>93</v>
      </c>
      <c r="BK34" s="3" t="s">
        <v>93</v>
      </c>
      <c r="BL34" s="3" t="s">
        <v>93</v>
      </c>
      <c r="BM34" s="3" t="s">
        <v>93</v>
      </c>
      <c r="BN34" s="3" t="s">
        <v>93</v>
      </c>
      <c r="BO34" s="25" t="s">
        <v>93</v>
      </c>
      <c r="BP34" s="25" t="s">
        <v>93</v>
      </c>
    </row>
    <row r="35" spans="1:68">
      <c r="A35" s="36" t="s">
        <v>94</v>
      </c>
      <c r="B35" s="418">
        <v>346392</v>
      </c>
      <c r="C35" s="418">
        <v>157571</v>
      </c>
      <c r="D35" s="42">
        <v>640919</v>
      </c>
      <c r="E35" s="42">
        <v>473241</v>
      </c>
      <c r="F35" s="42">
        <v>404584</v>
      </c>
      <c r="G35" s="39">
        <f t="shared" si="1"/>
        <v>-68657</v>
      </c>
      <c r="H35" s="413">
        <f t="shared" si="2"/>
        <v>-14.507830048537636</v>
      </c>
      <c r="I35" s="42">
        <v>0</v>
      </c>
      <c r="J35" s="42">
        <v>0</v>
      </c>
      <c r="K35" s="43">
        <v>0</v>
      </c>
      <c r="L35" s="42"/>
      <c r="M35" s="42"/>
      <c r="N35" s="39">
        <f t="shared" si="3"/>
        <v>0</v>
      </c>
      <c r="O35" s="413"/>
      <c r="P35" s="42">
        <v>542829</v>
      </c>
      <c r="Q35" s="42">
        <v>686141</v>
      </c>
      <c r="R35" s="43">
        <v>529357</v>
      </c>
      <c r="S35" s="42">
        <v>691365</v>
      </c>
      <c r="T35" s="42">
        <v>603354</v>
      </c>
      <c r="U35" s="39">
        <f t="shared" si="5"/>
        <v>-88011</v>
      </c>
      <c r="V35" s="413">
        <f t="shared" si="6"/>
        <v>-12.730034063049187</v>
      </c>
      <c r="W35" s="42">
        <v>2924</v>
      </c>
      <c r="X35" s="42">
        <v>9774</v>
      </c>
      <c r="Y35" s="43">
        <v>22022</v>
      </c>
      <c r="Z35" s="42">
        <v>42669</v>
      </c>
      <c r="AA35" s="42">
        <v>0</v>
      </c>
      <c r="AB35" s="39">
        <f t="shared" si="7"/>
        <v>-42669</v>
      </c>
      <c r="AC35" s="413">
        <f t="shared" si="8"/>
        <v>-100</v>
      </c>
      <c r="AD35" s="42">
        <v>269741</v>
      </c>
      <c r="AE35" s="42">
        <v>143834</v>
      </c>
      <c r="AF35" s="42">
        <v>51443</v>
      </c>
      <c r="AG35" s="42">
        <v>176331</v>
      </c>
      <c r="AH35" s="42">
        <v>216044</v>
      </c>
      <c r="AI35" s="39">
        <f t="shared" si="9"/>
        <v>39713</v>
      </c>
      <c r="AJ35" s="413">
        <f t="shared" si="10"/>
        <v>22.521848115192451</v>
      </c>
      <c r="AK35" s="42">
        <v>576</v>
      </c>
      <c r="AL35" s="42">
        <v>25116</v>
      </c>
      <c r="AM35" s="43">
        <v>61866</v>
      </c>
      <c r="AN35" s="42">
        <v>25460</v>
      </c>
      <c r="AO35" s="42">
        <v>19685</v>
      </c>
      <c r="AP35" s="39">
        <f t="shared" si="11"/>
        <v>-5775</v>
      </c>
      <c r="AQ35" s="413">
        <f t="shared" si="12"/>
        <v>-22.682639434406912</v>
      </c>
      <c r="AR35" s="42">
        <v>1847</v>
      </c>
      <c r="AS35" s="419">
        <v>15107</v>
      </c>
      <c r="AT35" s="42"/>
      <c r="AU35" s="42"/>
      <c r="AV35" s="42"/>
      <c r="AW35" s="39">
        <f t="shared" si="13"/>
        <v>0</v>
      </c>
      <c r="AX35" s="413"/>
      <c r="AY35" s="37">
        <v>1164309</v>
      </c>
      <c r="AZ35" s="37">
        <v>1037543</v>
      </c>
      <c r="BA35" s="38">
        <f t="shared" si="0"/>
        <v>1305607</v>
      </c>
      <c r="BB35" s="37">
        <f t="shared" si="0"/>
        <v>1409066</v>
      </c>
      <c r="BC35" s="37">
        <f t="shared" si="0"/>
        <v>1243667</v>
      </c>
      <c r="BD35" s="39">
        <f t="shared" si="15"/>
        <v>-165399</v>
      </c>
      <c r="BE35" s="413">
        <f t="shared" si="16"/>
        <v>-11.73820104948952</v>
      </c>
      <c r="BF35" s="25"/>
      <c r="BI35" s="3" t="s">
        <v>95</v>
      </c>
      <c r="BJ35" s="3" t="s">
        <v>95</v>
      </c>
      <c r="BK35" s="3" t="s">
        <v>95</v>
      </c>
      <c r="BL35" s="3" t="s">
        <v>95</v>
      </c>
      <c r="BM35" s="3" t="s">
        <v>95</v>
      </c>
      <c r="BN35" s="3" t="s">
        <v>95</v>
      </c>
      <c r="BO35" s="25" t="s">
        <v>95</v>
      </c>
      <c r="BP35" s="25" t="s">
        <v>95</v>
      </c>
    </row>
    <row r="36" spans="1:68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>
        <f>D36+K36+R36+Y36+AF36+AM36+AT36</f>
        <v>0</v>
      </c>
      <c r="BB36" s="6"/>
      <c r="BC36" s="6"/>
      <c r="BD36" s="6"/>
      <c r="BE36" s="6"/>
    </row>
    <row r="37" spans="1:68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6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68"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</row>
    <row r="40" spans="1:68"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</row>
    <row r="41" spans="1:68"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</row>
    <row r="42" spans="1:68"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</row>
    <row r="43" spans="1:68"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</row>
    <row r="44" spans="1:68"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</row>
    <row r="45" spans="1:68"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</row>
    <row r="46" spans="1:68"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</row>
    <row r="47" spans="1:68"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</row>
    <row r="48" spans="1:68"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</row>
    <row r="49" spans="23:61"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</row>
    <row r="50" spans="23:61"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</row>
    <row r="51" spans="23:61"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</row>
  </sheetData>
  <mergeCells count="10">
    <mergeCell ref="AR5:AW5"/>
    <mergeCell ref="AY5:BE5"/>
    <mergeCell ref="BF8:BG8"/>
    <mergeCell ref="BF18:BG18"/>
    <mergeCell ref="B5:H5"/>
    <mergeCell ref="I5:O5"/>
    <mergeCell ref="P5:V5"/>
    <mergeCell ref="W5:AC5"/>
    <mergeCell ref="AD5:AJ5"/>
    <mergeCell ref="AK5:AQ5"/>
  </mergeCells>
  <phoneticPr fontId="3"/>
  <pageMargins left="0.7" right="0.7" top="0.75" bottom="0.75" header="0.3" footer="0.3"/>
  <pageSetup paperSize="9" scale="49" orientation="landscape" r:id="rId1"/>
  <colBreaks count="3" manualBreakCount="3">
    <brk id="15" max="1048575" man="1"/>
    <brk id="29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Z72"/>
  <sheetViews>
    <sheetView showZeros="0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V37" sqref="BV37"/>
    </sheetView>
  </sheetViews>
  <sheetFormatPr defaultColWidth="8.125" defaultRowHeight="13.5"/>
  <cols>
    <col min="1" max="1" width="2.375" style="3" customWidth="1"/>
    <col min="2" max="2" width="19.25" style="3" customWidth="1"/>
    <col min="3" max="3" width="1.5" style="3" customWidth="1"/>
    <col min="4" max="8" width="9.75" style="3" bestFit="1" customWidth="1"/>
    <col min="9" max="9" width="8.75" style="3" customWidth="1"/>
    <col min="10" max="10" width="6.875" style="3" customWidth="1"/>
    <col min="11" max="16" width="8.75" style="3" customWidth="1"/>
    <col min="17" max="17" width="6.875" style="3" customWidth="1"/>
    <col min="18" max="22" width="8.75" style="3" customWidth="1"/>
    <col min="23" max="23" width="9.25" style="3" customWidth="1"/>
    <col min="24" max="24" width="6.875" style="3" customWidth="1"/>
    <col min="25" max="30" width="8.75" style="3" customWidth="1"/>
    <col min="31" max="31" width="6.875" style="3" customWidth="1"/>
    <col min="32" max="33" width="9.75" style="3" bestFit="1" customWidth="1"/>
    <col min="34" max="35" width="8.75" style="3" customWidth="1"/>
    <col min="36" max="36" width="9.75" style="3" bestFit="1" customWidth="1"/>
    <col min="37" max="37" width="9.625" style="3" customWidth="1"/>
    <col min="38" max="38" width="6.875" style="3" customWidth="1"/>
    <col min="39" max="44" width="8.75" style="3" customWidth="1"/>
    <col min="45" max="45" width="6.875" style="3" customWidth="1"/>
    <col min="46" max="51" width="8.75" style="3" customWidth="1"/>
    <col min="52" max="52" width="6.875" style="3" customWidth="1"/>
    <col min="53" max="54" width="9.75" style="3" bestFit="1" customWidth="1"/>
    <col min="55" max="59" width="9.625" style="3" customWidth="1"/>
    <col min="60" max="60" width="8.125" style="3" customWidth="1"/>
    <col min="61" max="66" width="8.125" style="3" hidden="1" customWidth="1"/>
    <col min="67" max="68" width="0" style="3" hidden="1" customWidth="1"/>
    <col min="69" max="256" width="8.125" style="3"/>
    <col min="257" max="257" width="2.375" style="3" customWidth="1"/>
    <col min="258" max="258" width="19.25" style="3" customWidth="1"/>
    <col min="259" max="259" width="1.5" style="3" customWidth="1"/>
    <col min="260" max="265" width="8.75" style="3" customWidth="1"/>
    <col min="266" max="266" width="6.875" style="3" customWidth="1"/>
    <col min="267" max="272" width="8.75" style="3" customWidth="1"/>
    <col min="273" max="273" width="6.875" style="3" customWidth="1"/>
    <col min="274" max="278" width="8.75" style="3" customWidth="1"/>
    <col min="279" max="279" width="9.25" style="3" customWidth="1"/>
    <col min="280" max="280" width="6.875" style="3" customWidth="1"/>
    <col min="281" max="286" width="8.75" style="3" customWidth="1"/>
    <col min="287" max="287" width="6.875" style="3" customWidth="1"/>
    <col min="288" max="292" width="8.75" style="3" customWidth="1"/>
    <col min="293" max="293" width="9.625" style="3" customWidth="1"/>
    <col min="294" max="294" width="6.875" style="3" customWidth="1"/>
    <col min="295" max="300" width="8.75" style="3" customWidth="1"/>
    <col min="301" max="301" width="6.875" style="3" customWidth="1"/>
    <col min="302" max="307" width="8.75" style="3" customWidth="1"/>
    <col min="308" max="308" width="6.875" style="3" customWidth="1"/>
    <col min="309" max="310" width="8.75" style="3" customWidth="1"/>
    <col min="311" max="315" width="9.625" style="3" customWidth="1"/>
    <col min="316" max="316" width="8.125" style="3" customWidth="1"/>
    <col min="317" max="324" width="0" style="3" hidden="1" customWidth="1"/>
    <col min="325" max="512" width="8.125" style="3"/>
    <col min="513" max="513" width="2.375" style="3" customWidth="1"/>
    <col min="514" max="514" width="19.25" style="3" customWidth="1"/>
    <col min="515" max="515" width="1.5" style="3" customWidth="1"/>
    <col min="516" max="521" width="8.75" style="3" customWidth="1"/>
    <col min="522" max="522" width="6.875" style="3" customWidth="1"/>
    <col min="523" max="528" width="8.75" style="3" customWidth="1"/>
    <col min="529" max="529" width="6.875" style="3" customWidth="1"/>
    <col min="530" max="534" width="8.75" style="3" customWidth="1"/>
    <col min="535" max="535" width="9.25" style="3" customWidth="1"/>
    <col min="536" max="536" width="6.875" style="3" customWidth="1"/>
    <col min="537" max="542" width="8.75" style="3" customWidth="1"/>
    <col min="543" max="543" width="6.875" style="3" customWidth="1"/>
    <col min="544" max="548" width="8.75" style="3" customWidth="1"/>
    <col min="549" max="549" width="9.625" style="3" customWidth="1"/>
    <col min="550" max="550" width="6.875" style="3" customWidth="1"/>
    <col min="551" max="556" width="8.75" style="3" customWidth="1"/>
    <col min="557" max="557" width="6.875" style="3" customWidth="1"/>
    <col min="558" max="563" width="8.75" style="3" customWidth="1"/>
    <col min="564" max="564" width="6.875" style="3" customWidth="1"/>
    <col min="565" max="566" width="8.75" style="3" customWidth="1"/>
    <col min="567" max="571" width="9.625" style="3" customWidth="1"/>
    <col min="572" max="572" width="8.125" style="3" customWidth="1"/>
    <col min="573" max="580" width="0" style="3" hidden="1" customWidth="1"/>
    <col min="581" max="768" width="8.125" style="3"/>
    <col min="769" max="769" width="2.375" style="3" customWidth="1"/>
    <col min="770" max="770" width="19.25" style="3" customWidth="1"/>
    <col min="771" max="771" width="1.5" style="3" customWidth="1"/>
    <col min="772" max="777" width="8.75" style="3" customWidth="1"/>
    <col min="778" max="778" width="6.875" style="3" customWidth="1"/>
    <col min="779" max="784" width="8.75" style="3" customWidth="1"/>
    <col min="785" max="785" width="6.875" style="3" customWidth="1"/>
    <col min="786" max="790" width="8.75" style="3" customWidth="1"/>
    <col min="791" max="791" width="9.25" style="3" customWidth="1"/>
    <col min="792" max="792" width="6.875" style="3" customWidth="1"/>
    <col min="793" max="798" width="8.75" style="3" customWidth="1"/>
    <col min="799" max="799" width="6.875" style="3" customWidth="1"/>
    <col min="800" max="804" width="8.75" style="3" customWidth="1"/>
    <col min="805" max="805" width="9.625" style="3" customWidth="1"/>
    <col min="806" max="806" width="6.875" style="3" customWidth="1"/>
    <col min="807" max="812" width="8.75" style="3" customWidth="1"/>
    <col min="813" max="813" width="6.875" style="3" customWidth="1"/>
    <col min="814" max="819" width="8.75" style="3" customWidth="1"/>
    <col min="820" max="820" width="6.875" style="3" customWidth="1"/>
    <col min="821" max="822" width="8.75" style="3" customWidth="1"/>
    <col min="823" max="827" width="9.625" style="3" customWidth="1"/>
    <col min="828" max="828" width="8.125" style="3" customWidth="1"/>
    <col min="829" max="836" width="0" style="3" hidden="1" customWidth="1"/>
    <col min="837" max="1024" width="8.125" style="3"/>
    <col min="1025" max="1025" width="2.375" style="3" customWidth="1"/>
    <col min="1026" max="1026" width="19.25" style="3" customWidth="1"/>
    <col min="1027" max="1027" width="1.5" style="3" customWidth="1"/>
    <col min="1028" max="1033" width="8.75" style="3" customWidth="1"/>
    <col min="1034" max="1034" width="6.875" style="3" customWidth="1"/>
    <col min="1035" max="1040" width="8.75" style="3" customWidth="1"/>
    <col min="1041" max="1041" width="6.875" style="3" customWidth="1"/>
    <col min="1042" max="1046" width="8.75" style="3" customWidth="1"/>
    <col min="1047" max="1047" width="9.25" style="3" customWidth="1"/>
    <col min="1048" max="1048" width="6.875" style="3" customWidth="1"/>
    <col min="1049" max="1054" width="8.75" style="3" customWidth="1"/>
    <col min="1055" max="1055" width="6.875" style="3" customWidth="1"/>
    <col min="1056" max="1060" width="8.75" style="3" customWidth="1"/>
    <col min="1061" max="1061" width="9.625" style="3" customWidth="1"/>
    <col min="1062" max="1062" width="6.875" style="3" customWidth="1"/>
    <col min="1063" max="1068" width="8.75" style="3" customWidth="1"/>
    <col min="1069" max="1069" width="6.875" style="3" customWidth="1"/>
    <col min="1070" max="1075" width="8.75" style="3" customWidth="1"/>
    <col min="1076" max="1076" width="6.875" style="3" customWidth="1"/>
    <col min="1077" max="1078" width="8.75" style="3" customWidth="1"/>
    <col min="1079" max="1083" width="9.625" style="3" customWidth="1"/>
    <col min="1084" max="1084" width="8.125" style="3" customWidth="1"/>
    <col min="1085" max="1092" width="0" style="3" hidden="1" customWidth="1"/>
    <col min="1093" max="1280" width="8.125" style="3"/>
    <col min="1281" max="1281" width="2.375" style="3" customWidth="1"/>
    <col min="1282" max="1282" width="19.25" style="3" customWidth="1"/>
    <col min="1283" max="1283" width="1.5" style="3" customWidth="1"/>
    <col min="1284" max="1289" width="8.75" style="3" customWidth="1"/>
    <col min="1290" max="1290" width="6.875" style="3" customWidth="1"/>
    <col min="1291" max="1296" width="8.75" style="3" customWidth="1"/>
    <col min="1297" max="1297" width="6.875" style="3" customWidth="1"/>
    <col min="1298" max="1302" width="8.75" style="3" customWidth="1"/>
    <col min="1303" max="1303" width="9.25" style="3" customWidth="1"/>
    <col min="1304" max="1304" width="6.875" style="3" customWidth="1"/>
    <col min="1305" max="1310" width="8.75" style="3" customWidth="1"/>
    <col min="1311" max="1311" width="6.875" style="3" customWidth="1"/>
    <col min="1312" max="1316" width="8.75" style="3" customWidth="1"/>
    <col min="1317" max="1317" width="9.625" style="3" customWidth="1"/>
    <col min="1318" max="1318" width="6.875" style="3" customWidth="1"/>
    <col min="1319" max="1324" width="8.75" style="3" customWidth="1"/>
    <col min="1325" max="1325" width="6.875" style="3" customWidth="1"/>
    <col min="1326" max="1331" width="8.75" style="3" customWidth="1"/>
    <col min="1332" max="1332" width="6.875" style="3" customWidth="1"/>
    <col min="1333" max="1334" width="8.75" style="3" customWidth="1"/>
    <col min="1335" max="1339" width="9.625" style="3" customWidth="1"/>
    <col min="1340" max="1340" width="8.125" style="3" customWidth="1"/>
    <col min="1341" max="1348" width="0" style="3" hidden="1" customWidth="1"/>
    <col min="1349" max="1536" width="8.125" style="3"/>
    <col min="1537" max="1537" width="2.375" style="3" customWidth="1"/>
    <col min="1538" max="1538" width="19.25" style="3" customWidth="1"/>
    <col min="1539" max="1539" width="1.5" style="3" customWidth="1"/>
    <col min="1540" max="1545" width="8.75" style="3" customWidth="1"/>
    <col min="1546" max="1546" width="6.875" style="3" customWidth="1"/>
    <col min="1547" max="1552" width="8.75" style="3" customWidth="1"/>
    <col min="1553" max="1553" width="6.875" style="3" customWidth="1"/>
    <col min="1554" max="1558" width="8.75" style="3" customWidth="1"/>
    <col min="1559" max="1559" width="9.25" style="3" customWidth="1"/>
    <col min="1560" max="1560" width="6.875" style="3" customWidth="1"/>
    <col min="1561" max="1566" width="8.75" style="3" customWidth="1"/>
    <col min="1567" max="1567" width="6.875" style="3" customWidth="1"/>
    <col min="1568" max="1572" width="8.75" style="3" customWidth="1"/>
    <col min="1573" max="1573" width="9.625" style="3" customWidth="1"/>
    <col min="1574" max="1574" width="6.875" style="3" customWidth="1"/>
    <col min="1575" max="1580" width="8.75" style="3" customWidth="1"/>
    <col min="1581" max="1581" width="6.875" style="3" customWidth="1"/>
    <col min="1582" max="1587" width="8.75" style="3" customWidth="1"/>
    <col min="1588" max="1588" width="6.875" style="3" customWidth="1"/>
    <col min="1589" max="1590" width="8.75" style="3" customWidth="1"/>
    <col min="1591" max="1595" width="9.625" style="3" customWidth="1"/>
    <col min="1596" max="1596" width="8.125" style="3" customWidth="1"/>
    <col min="1597" max="1604" width="0" style="3" hidden="1" customWidth="1"/>
    <col min="1605" max="1792" width="8.125" style="3"/>
    <col min="1793" max="1793" width="2.375" style="3" customWidth="1"/>
    <col min="1794" max="1794" width="19.25" style="3" customWidth="1"/>
    <col min="1795" max="1795" width="1.5" style="3" customWidth="1"/>
    <col min="1796" max="1801" width="8.75" style="3" customWidth="1"/>
    <col min="1802" max="1802" width="6.875" style="3" customWidth="1"/>
    <col min="1803" max="1808" width="8.75" style="3" customWidth="1"/>
    <col min="1809" max="1809" width="6.875" style="3" customWidth="1"/>
    <col min="1810" max="1814" width="8.75" style="3" customWidth="1"/>
    <col min="1815" max="1815" width="9.25" style="3" customWidth="1"/>
    <col min="1816" max="1816" width="6.875" style="3" customWidth="1"/>
    <col min="1817" max="1822" width="8.75" style="3" customWidth="1"/>
    <col min="1823" max="1823" width="6.875" style="3" customWidth="1"/>
    <col min="1824" max="1828" width="8.75" style="3" customWidth="1"/>
    <col min="1829" max="1829" width="9.625" style="3" customWidth="1"/>
    <col min="1830" max="1830" width="6.875" style="3" customWidth="1"/>
    <col min="1831" max="1836" width="8.75" style="3" customWidth="1"/>
    <col min="1837" max="1837" width="6.875" style="3" customWidth="1"/>
    <col min="1838" max="1843" width="8.75" style="3" customWidth="1"/>
    <col min="1844" max="1844" width="6.875" style="3" customWidth="1"/>
    <col min="1845" max="1846" width="8.75" style="3" customWidth="1"/>
    <col min="1847" max="1851" width="9.625" style="3" customWidth="1"/>
    <col min="1852" max="1852" width="8.125" style="3" customWidth="1"/>
    <col min="1853" max="1860" width="0" style="3" hidden="1" customWidth="1"/>
    <col min="1861" max="2048" width="8.125" style="3"/>
    <col min="2049" max="2049" width="2.375" style="3" customWidth="1"/>
    <col min="2050" max="2050" width="19.25" style="3" customWidth="1"/>
    <col min="2051" max="2051" width="1.5" style="3" customWidth="1"/>
    <col min="2052" max="2057" width="8.75" style="3" customWidth="1"/>
    <col min="2058" max="2058" width="6.875" style="3" customWidth="1"/>
    <col min="2059" max="2064" width="8.75" style="3" customWidth="1"/>
    <col min="2065" max="2065" width="6.875" style="3" customWidth="1"/>
    <col min="2066" max="2070" width="8.75" style="3" customWidth="1"/>
    <col min="2071" max="2071" width="9.25" style="3" customWidth="1"/>
    <col min="2072" max="2072" width="6.875" style="3" customWidth="1"/>
    <col min="2073" max="2078" width="8.75" style="3" customWidth="1"/>
    <col min="2079" max="2079" width="6.875" style="3" customWidth="1"/>
    <col min="2080" max="2084" width="8.75" style="3" customWidth="1"/>
    <col min="2085" max="2085" width="9.625" style="3" customWidth="1"/>
    <col min="2086" max="2086" width="6.875" style="3" customWidth="1"/>
    <col min="2087" max="2092" width="8.75" style="3" customWidth="1"/>
    <col min="2093" max="2093" width="6.875" style="3" customWidth="1"/>
    <col min="2094" max="2099" width="8.75" style="3" customWidth="1"/>
    <col min="2100" max="2100" width="6.875" style="3" customWidth="1"/>
    <col min="2101" max="2102" width="8.75" style="3" customWidth="1"/>
    <col min="2103" max="2107" width="9.625" style="3" customWidth="1"/>
    <col min="2108" max="2108" width="8.125" style="3" customWidth="1"/>
    <col min="2109" max="2116" width="0" style="3" hidden="1" customWidth="1"/>
    <col min="2117" max="2304" width="8.125" style="3"/>
    <col min="2305" max="2305" width="2.375" style="3" customWidth="1"/>
    <col min="2306" max="2306" width="19.25" style="3" customWidth="1"/>
    <col min="2307" max="2307" width="1.5" style="3" customWidth="1"/>
    <col min="2308" max="2313" width="8.75" style="3" customWidth="1"/>
    <col min="2314" max="2314" width="6.875" style="3" customWidth="1"/>
    <col min="2315" max="2320" width="8.75" style="3" customWidth="1"/>
    <col min="2321" max="2321" width="6.875" style="3" customWidth="1"/>
    <col min="2322" max="2326" width="8.75" style="3" customWidth="1"/>
    <col min="2327" max="2327" width="9.25" style="3" customWidth="1"/>
    <col min="2328" max="2328" width="6.875" style="3" customWidth="1"/>
    <col min="2329" max="2334" width="8.75" style="3" customWidth="1"/>
    <col min="2335" max="2335" width="6.875" style="3" customWidth="1"/>
    <col min="2336" max="2340" width="8.75" style="3" customWidth="1"/>
    <col min="2341" max="2341" width="9.625" style="3" customWidth="1"/>
    <col min="2342" max="2342" width="6.875" style="3" customWidth="1"/>
    <col min="2343" max="2348" width="8.75" style="3" customWidth="1"/>
    <col min="2349" max="2349" width="6.875" style="3" customWidth="1"/>
    <col min="2350" max="2355" width="8.75" style="3" customWidth="1"/>
    <col min="2356" max="2356" width="6.875" style="3" customWidth="1"/>
    <col min="2357" max="2358" width="8.75" style="3" customWidth="1"/>
    <col min="2359" max="2363" width="9.625" style="3" customWidth="1"/>
    <col min="2364" max="2364" width="8.125" style="3" customWidth="1"/>
    <col min="2365" max="2372" width="0" style="3" hidden="1" customWidth="1"/>
    <col min="2373" max="2560" width="8.125" style="3"/>
    <col min="2561" max="2561" width="2.375" style="3" customWidth="1"/>
    <col min="2562" max="2562" width="19.25" style="3" customWidth="1"/>
    <col min="2563" max="2563" width="1.5" style="3" customWidth="1"/>
    <col min="2564" max="2569" width="8.75" style="3" customWidth="1"/>
    <col min="2570" max="2570" width="6.875" style="3" customWidth="1"/>
    <col min="2571" max="2576" width="8.75" style="3" customWidth="1"/>
    <col min="2577" max="2577" width="6.875" style="3" customWidth="1"/>
    <col min="2578" max="2582" width="8.75" style="3" customWidth="1"/>
    <col min="2583" max="2583" width="9.25" style="3" customWidth="1"/>
    <col min="2584" max="2584" width="6.875" style="3" customWidth="1"/>
    <col min="2585" max="2590" width="8.75" style="3" customWidth="1"/>
    <col min="2591" max="2591" width="6.875" style="3" customWidth="1"/>
    <col min="2592" max="2596" width="8.75" style="3" customWidth="1"/>
    <col min="2597" max="2597" width="9.625" style="3" customWidth="1"/>
    <col min="2598" max="2598" width="6.875" style="3" customWidth="1"/>
    <col min="2599" max="2604" width="8.75" style="3" customWidth="1"/>
    <col min="2605" max="2605" width="6.875" style="3" customWidth="1"/>
    <col min="2606" max="2611" width="8.75" style="3" customWidth="1"/>
    <col min="2612" max="2612" width="6.875" style="3" customWidth="1"/>
    <col min="2613" max="2614" width="8.75" style="3" customWidth="1"/>
    <col min="2615" max="2619" width="9.625" style="3" customWidth="1"/>
    <col min="2620" max="2620" width="8.125" style="3" customWidth="1"/>
    <col min="2621" max="2628" width="0" style="3" hidden="1" customWidth="1"/>
    <col min="2629" max="2816" width="8.125" style="3"/>
    <col min="2817" max="2817" width="2.375" style="3" customWidth="1"/>
    <col min="2818" max="2818" width="19.25" style="3" customWidth="1"/>
    <col min="2819" max="2819" width="1.5" style="3" customWidth="1"/>
    <col min="2820" max="2825" width="8.75" style="3" customWidth="1"/>
    <col min="2826" max="2826" width="6.875" style="3" customWidth="1"/>
    <col min="2827" max="2832" width="8.75" style="3" customWidth="1"/>
    <col min="2833" max="2833" width="6.875" style="3" customWidth="1"/>
    <col min="2834" max="2838" width="8.75" style="3" customWidth="1"/>
    <col min="2839" max="2839" width="9.25" style="3" customWidth="1"/>
    <col min="2840" max="2840" width="6.875" style="3" customWidth="1"/>
    <col min="2841" max="2846" width="8.75" style="3" customWidth="1"/>
    <col min="2847" max="2847" width="6.875" style="3" customWidth="1"/>
    <col min="2848" max="2852" width="8.75" style="3" customWidth="1"/>
    <col min="2853" max="2853" width="9.625" style="3" customWidth="1"/>
    <col min="2854" max="2854" width="6.875" style="3" customWidth="1"/>
    <col min="2855" max="2860" width="8.75" style="3" customWidth="1"/>
    <col min="2861" max="2861" width="6.875" style="3" customWidth="1"/>
    <col min="2862" max="2867" width="8.75" style="3" customWidth="1"/>
    <col min="2868" max="2868" width="6.875" style="3" customWidth="1"/>
    <col min="2869" max="2870" width="8.75" style="3" customWidth="1"/>
    <col min="2871" max="2875" width="9.625" style="3" customWidth="1"/>
    <col min="2876" max="2876" width="8.125" style="3" customWidth="1"/>
    <col min="2877" max="2884" width="0" style="3" hidden="1" customWidth="1"/>
    <col min="2885" max="3072" width="8.125" style="3"/>
    <col min="3073" max="3073" width="2.375" style="3" customWidth="1"/>
    <col min="3074" max="3074" width="19.25" style="3" customWidth="1"/>
    <col min="3075" max="3075" width="1.5" style="3" customWidth="1"/>
    <col min="3076" max="3081" width="8.75" style="3" customWidth="1"/>
    <col min="3082" max="3082" width="6.875" style="3" customWidth="1"/>
    <col min="3083" max="3088" width="8.75" style="3" customWidth="1"/>
    <col min="3089" max="3089" width="6.875" style="3" customWidth="1"/>
    <col min="3090" max="3094" width="8.75" style="3" customWidth="1"/>
    <col min="3095" max="3095" width="9.25" style="3" customWidth="1"/>
    <col min="3096" max="3096" width="6.875" style="3" customWidth="1"/>
    <col min="3097" max="3102" width="8.75" style="3" customWidth="1"/>
    <col min="3103" max="3103" width="6.875" style="3" customWidth="1"/>
    <col min="3104" max="3108" width="8.75" style="3" customWidth="1"/>
    <col min="3109" max="3109" width="9.625" style="3" customWidth="1"/>
    <col min="3110" max="3110" width="6.875" style="3" customWidth="1"/>
    <col min="3111" max="3116" width="8.75" style="3" customWidth="1"/>
    <col min="3117" max="3117" width="6.875" style="3" customWidth="1"/>
    <col min="3118" max="3123" width="8.75" style="3" customWidth="1"/>
    <col min="3124" max="3124" width="6.875" style="3" customWidth="1"/>
    <col min="3125" max="3126" width="8.75" style="3" customWidth="1"/>
    <col min="3127" max="3131" width="9.625" style="3" customWidth="1"/>
    <col min="3132" max="3132" width="8.125" style="3" customWidth="1"/>
    <col min="3133" max="3140" width="0" style="3" hidden="1" customWidth="1"/>
    <col min="3141" max="3328" width="8.125" style="3"/>
    <col min="3329" max="3329" width="2.375" style="3" customWidth="1"/>
    <col min="3330" max="3330" width="19.25" style="3" customWidth="1"/>
    <col min="3331" max="3331" width="1.5" style="3" customWidth="1"/>
    <col min="3332" max="3337" width="8.75" style="3" customWidth="1"/>
    <col min="3338" max="3338" width="6.875" style="3" customWidth="1"/>
    <col min="3339" max="3344" width="8.75" style="3" customWidth="1"/>
    <col min="3345" max="3345" width="6.875" style="3" customWidth="1"/>
    <col min="3346" max="3350" width="8.75" style="3" customWidth="1"/>
    <col min="3351" max="3351" width="9.25" style="3" customWidth="1"/>
    <col min="3352" max="3352" width="6.875" style="3" customWidth="1"/>
    <col min="3353" max="3358" width="8.75" style="3" customWidth="1"/>
    <col min="3359" max="3359" width="6.875" style="3" customWidth="1"/>
    <col min="3360" max="3364" width="8.75" style="3" customWidth="1"/>
    <col min="3365" max="3365" width="9.625" style="3" customWidth="1"/>
    <col min="3366" max="3366" width="6.875" style="3" customWidth="1"/>
    <col min="3367" max="3372" width="8.75" style="3" customWidth="1"/>
    <col min="3373" max="3373" width="6.875" style="3" customWidth="1"/>
    <col min="3374" max="3379" width="8.75" style="3" customWidth="1"/>
    <col min="3380" max="3380" width="6.875" style="3" customWidth="1"/>
    <col min="3381" max="3382" width="8.75" style="3" customWidth="1"/>
    <col min="3383" max="3387" width="9.625" style="3" customWidth="1"/>
    <col min="3388" max="3388" width="8.125" style="3" customWidth="1"/>
    <col min="3389" max="3396" width="0" style="3" hidden="1" customWidth="1"/>
    <col min="3397" max="3584" width="8.125" style="3"/>
    <col min="3585" max="3585" width="2.375" style="3" customWidth="1"/>
    <col min="3586" max="3586" width="19.25" style="3" customWidth="1"/>
    <col min="3587" max="3587" width="1.5" style="3" customWidth="1"/>
    <col min="3588" max="3593" width="8.75" style="3" customWidth="1"/>
    <col min="3594" max="3594" width="6.875" style="3" customWidth="1"/>
    <col min="3595" max="3600" width="8.75" style="3" customWidth="1"/>
    <col min="3601" max="3601" width="6.875" style="3" customWidth="1"/>
    <col min="3602" max="3606" width="8.75" style="3" customWidth="1"/>
    <col min="3607" max="3607" width="9.25" style="3" customWidth="1"/>
    <col min="3608" max="3608" width="6.875" style="3" customWidth="1"/>
    <col min="3609" max="3614" width="8.75" style="3" customWidth="1"/>
    <col min="3615" max="3615" width="6.875" style="3" customWidth="1"/>
    <col min="3616" max="3620" width="8.75" style="3" customWidth="1"/>
    <col min="3621" max="3621" width="9.625" style="3" customWidth="1"/>
    <col min="3622" max="3622" width="6.875" style="3" customWidth="1"/>
    <col min="3623" max="3628" width="8.75" style="3" customWidth="1"/>
    <col min="3629" max="3629" width="6.875" style="3" customWidth="1"/>
    <col min="3630" max="3635" width="8.75" style="3" customWidth="1"/>
    <col min="3636" max="3636" width="6.875" style="3" customWidth="1"/>
    <col min="3637" max="3638" width="8.75" style="3" customWidth="1"/>
    <col min="3639" max="3643" width="9.625" style="3" customWidth="1"/>
    <col min="3644" max="3644" width="8.125" style="3" customWidth="1"/>
    <col min="3645" max="3652" width="0" style="3" hidden="1" customWidth="1"/>
    <col min="3653" max="3840" width="8.125" style="3"/>
    <col min="3841" max="3841" width="2.375" style="3" customWidth="1"/>
    <col min="3842" max="3842" width="19.25" style="3" customWidth="1"/>
    <col min="3843" max="3843" width="1.5" style="3" customWidth="1"/>
    <col min="3844" max="3849" width="8.75" style="3" customWidth="1"/>
    <col min="3850" max="3850" width="6.875" style="3" customWidth="1"/>
    <col min="3851" max="3856" width="8.75" style="3" customWidth="1"/>
    <col min="3857" max="3857" width="6.875" style="3" customWidth="1"/>
    <col min="3858" max="3862" width="8.75" style="3" customWidth="1"/>
    <col min="3863" max="3863" width="9.25" style="3" customWidth="1"/>
    <col min="3864" max="3864" width="6.875" style="3" customWidth="1"/>
    <col min="3865" max="3870" width="8.75" style="3" customWidth="1"/>
    <col min="3871" max="3871" width="6.875" style="3" customWidth="1"/>
    <col min="3872" max="3876" width="8.75" style="3" customWidth="1"/>
    <col min="3877" max="3877" width="9.625" style="3" customWidth="1"/>
    <col min="3878" max="3878" width="6.875" style="3" customWidth="1"/>
    <col min="3879" max="3884" width="8.75" style="3" customWidth="1"/>
    <col min="3885" max="3885" width="6.875" style="3" customWidth="1"/>
    <col min="3886" max="3891" width="8.75" style="3" customWidth="1"/>
    <col min="3892" max="3892" width="6.875" style="3" customWidth="1"/>
    <col min="3893" max="3894" width="8.75" style="3" customWidth="1"/>
    <col min="3895" max="3899" width="9.625" style="3" customWidth="1"/>
    <col min="3900" max="3900" width="8.125" style="3" customWidth="1"/>
    <col min="3901" max="3908" width="0" style="3" hidden="1" customWidth="1"/>
    <col min="3909" max="4096" width="8.125" style="3"/>
    <col min="4097" max="4097" width="2.375" style="3" customWidth="1"/>
    <col min="4098" max="4098" width="19.25" style="3" customWidth="1"/>
    <col min="4099" max="4099" width="1.5" style="3" customWidth="1"/>
    <col min="4100" max="4105" width="8.75" style="3" customWidth="1"/>
    <col min="4106" max="4106" width="6.875" style="3" customWidth="1"/>
    <col min="4107" max="4112" width="8.75" style="3" customWidth="1"/>
    <col min="4113" max="4113" width="6.875" style="3" customWidth="1"/>
    <col min="4114" max="4118" width="8.75" style="3" customWidth="1"/>
    <col min="4119" max="4119" width="9.25" style="3" customWidth="1"/>
    <col min="4120" max="4120" width="6.875" style="3" customWidth="1"/>
    <col min="4121" max="4126" width="8.75" style="3" customWidth="1"/>
    <col min="4127" max="4127" width="6.875" style="3" customWidth="1"/>
    <col min="4128" max="4132" width="8.75" style="3" customWidth="1"/>
    <col min="4133" max="4133" width="9.625" style="3" customWidth="1"/>
    <col min="4134" max="4134" width="6.875" style="3" customWidth="1"/>
    <col min="4135" max="4140" width="8.75" style="3" customWidth="1"/>
    <col min="4141" max="4141" width="6.875" style="3" customWidth="1"/>
    <col min="4142" max="4147" width="8.75" style="3" customWidth="1"/>
    <col min="4148" max="4148" width="6.875" style="3" customWidth="1"/>
    <col min="4149" max="4150" width="8.75" style="3" customWidth="1"/>
    <col min="4151" max="4155" width="9.625" style="3" customWidth="1"/>
    <col min="4156" max="4156" width="8.125" style="3" customWidth="1"/>
    <col min="4157" max="4164" width="0" style="3" hidden="1" customWidth="1"/>
    <col min="4165" max="4352" width="8.125" style="3"/>
    <col min="4353" max="4353" width="2.375" style="3" customWidth="1"/>
    <col min="4354" max="4354" width="19.25" style="3" customWidth="1"/>
    <col min="4355" max="4355" width="1.5" style="3" customWidth="1"/>
    <col min="4356" max="4361" width="8.75" style="3" customWidth="1"/>
    <col min="4362" max="4362" width="6.875" style="3" customWidth="1"/>
    <col min="4363" max="4368" width="8.75" style="3" customWidth="1"/>
    <col min="4369" max="4369" width="6.875" style="3" customWidth="1"/>
    <col min="4370" max="4374" width="8.75" style="3" customWidth="1"/>
    <col min="4375" max="4375" width="9.25" style="3" customWidth="1"/>
    <col min="4376" max="4376" width="6.875" style="3" customWidth="1"/>
    <col min="4377" max="4382" width="8.75" style="3" customWidth="1"/>
    <col min="4383" max="4383" width="6.875" style="3" customWidth="1"/>
    <col min="4384" max="4388" width="8.75" style="3" customWidth="1"/>
    <col min="4389" max="4389" width="9.625" style="3" customWidth="1"/>
    <col min="4390" max="4390" width="6.875" style="3" customWidth="1"/>
    <col min="4391" max="4396" width="8.75" style="3" customWidth="1"/>
    <col min="4397" max="4397" width="6.875" style="3" customWidth="1"/>
    <col min="4398" max="4403" width="8.75" style="3" customWidth="1"/>
    <col min="4404" max="4404" width="6.875" style="3" customWidth="1"/>
    <col min="4405" max="4406" width="8.75" style="3" customWidth="1"/>
    <col min="4407" max="4411" width="9.625" style="3" customWidth="1"/>
    <col min="4412" max="4412" width="8.125" style="3" customWidth="1"/>
    <col min="4413" max="4420" width="0" style="3" hidden="1" customWidth="1"/>
    <col min="4421" max="4608" width="8.125" style="3"/>
    <col min="4609" max="4609" width="2.375" style="3" customWidth="1"/>
    <col min="4610" max="4610" width="19.25" style="3" customWidth="1"/>
    <col min="4611" max="4611" width="1.5" style="3" customWidth="1"/>
    <col min="4612" max="4617" width="8.75" style="3" customWidth="1"/>
    <col min="4618" max="4618" width="6.875" style="3" customWidth="1"/>
    <col min="4619" max="4624" width="8.75" style="3" customWidth="1"/>
    <col min="4625" max="4625" width="6.875" style="3" customWidth="1"/>
    <col min="4626" max="4630" width="8.75" style="3" customWidth="1"/>
    <col min="4631" max="4631" width="9.25" style="3" customWidth="1"/>
    <col min="4632" max="4632" width="6.875" style="3" customWidth="1"/>
    <col min="4633" max="4638" width="8.75" style="3" customWidth="1"/>
    <col min="4639" max="4639" width="6.875" style="3" customWidth="1"/>
    <col min="4640" max="4644" width="8.75" style="3" customWidth="1"/>
    <col min="4645" max="4645" width="9.625" style="3" customWidth="1"/>
    <col min="4646" max="4646" width="6.875" style="3" customWidth="1"/>
    <col min="4647" max="4652" width="8.75" style="3" customWidth="1"/>
    <col min="4653" max="4653" width="6.875" style="3" customWidth="1"/>
    <col min="4654" max="4659" width="8.75" style="3" customWidth="1"/>
    <col min="4660" max="4660" width="6.875" style="3" customWidth="1"/>
    <col min="4661" max="4662" width="8.75" style="3" customWidth="1"/>
    <col min="4663" max="4667" width="9.625" style="3" customWidth="1"/>
    <col min="4668" max="4668" width="8.125" style="3" customWidth="1"/>
    <col min="4669" max="4676" width="0" style="3" hidden="1" customWidth="1"/>
    <col min="4677" max="4864" width="8.125" style="3"/>
    <col min="4865" max="4865" width="2.375" style="3" customWidth="1"/>
    <col min="4866" max="4866" width="19.25" style="3" customWidth="1"/>
    <col min="4867" max="4867" width="1.5" style="3" customWidth="1"/>
    <col min="4868" max="4873" width="8.75" style="3" customWidth="1"/>
    <col min="4874" max="4874" width="6.875" style="3" customWidth="1"/>
    <col min="4875" max="4880" width="8.75" style="3" customWidth="1"/>
    <col min="4881" max="4881" width="6.875" style="3" customWidth="1"/>
    <col min="4882" max="4886" width="8.75" style="3" customWidth="1"/>
    <col min="4887" max="4887" width="9.25" style="3" customWidth="1"/>
    <col min="4888" max="4888" width="6.875" style="3" customWidth="1"/>
    <col min="4889" max="4894" width="8.75" style="3" customWidth="1"/>
    <col min="4895" max="4895" width="6.875" style="3" customWidth="1"/>
    <col min="4896" max="4900" width="8.75" style="3" customWidth="1"/>
    <col min="4901" max="4901" width="9.625" style="3" customWidth="1"/>
    <col min="4902" max="4902" width="6.875" style="3" customWidth="1"/>
    <col min="4903" max="4908" width="8.75" style="3" customWidth="1"/>
    <col min="4909" max="4909" width="6.875" style="3" customWidth="1"/>
    <col min="4910" max="4915" width="8.75" style="3" customWidth="1"/>
    <col min="4916" max="4916" width="6.875" style="3" customWidth="1"/>
    <col min="4917" max="4918" width="8.75" style="3" customWidth="1"/>
    <col min="4919" max="4923" width="9.625" style="3" customWidth="1"/>
    <col min="4924" max="4924" width="8.125" style="3" customWidth="1"/>
    <col min="4925" max="4932" width="0" style="3" hidden="1" customWidth="1"/>
    <col min="4933" max="5120" width="8.125" style="3"/>
    <col min="5121" max="5121" width="2.375" style="3" customWidth="1"/>
    <col min="5122" max="5122" width="19.25" style="3" customWidth="1"/>
    <col min="5123" max="5123" width="1.5" style="3" customWidth="1"/>
    <col min="5124" max="5129" width="8.75" style="3" customWidth="1"/>
    <col min="5130" max="5130" width="6.875" style="3" customWidth="1"/>
    <col min="5131" max="5136" width="8.75" style="3" customWidth="1"/>
    <col min="5137" max="5137" width="6.875" style="3" customWidth="1"/>
    <col min="5138" max="5142" width="8.75" style="3" customWidth="1"/>
    <col min="5143" max="5143" width="9.25" style="3" customWidth="1"/>
    <col min="5144" max="5144" width="6.875" style="3" customWidth="1"/>
    <col min="5145" max="5150" width="8.75" style="3" customWidth="1"/>
    <col min="5151" max="5151" width="6.875" style="3" customWidth="1"/>
    <col min="5152" max="5156" width="8.75" style="3" customWidth="1"/>
    <col min="5157" max="5157" width="9.625" style="3" customWidth="1"/>
    <col min="5158" max="5158" width="6.875" style="3" customWidth="1"/>
    <col min="5159" max="5164" width="8.75" style="3" customWidth="1"/>
    <col min="5165" max="5165" width="6.875" style="3" customWidth="1"/>
    <col min="5166" max="5171" width="8.75" style="3" customWidth="1"/>
    <col min="5172" max="5172" width="6.875" style="3" customWidth="1"/>
    <col min="5173" max="5174" width="8.75" style="3" customWidth="1"/>
    <col min="5175" max="5179" width="9.625" style="3" customWidth="1"/>
    <col min="5180" max="5180" width="8.125" style="3" customWidth="1"/>
    <col min="5181" max="5188" width="0" style="3" hidden="1" customWidth="1"/>
    <col min="5189" max="5376" width="8.125" style="3"/>
    <col min="5377" max="5377" width="2.375" style="3" customWidth="1"/>
    <col min="5378" max="5378" width="19.25" style="3" customWidth="1"/>
    <col min="5379" max="5379" width="1.5" style="3" customWidth="1"/>
    <col min="5380" max="5385" width="8.75" style="3" customWidth="1"/>
    <col min="5386" max="5386" width="6.875" style="3" customWidth="1"/>
    <col min="5387" max="5392" width="8.75" style="3" customWidth="1"/>
    <col min="5393" max="5393" width="6.875" style="3" customWidth="1"/>
    <col min="5394" max="5398" width="8.75" style="3" customWidth="1"/>
    <col min="5399" max="5399" width="9.25" style="3" customWidth="1"/>
    <col min="5400" max="5400" width="6.875" style="3" customWidth="1"/>
    <col min="5401" max="5406" width="8.75" style="3" customWidth="1"/>
    <col min="5407" max="5407" width="6.875" style="3" customWidth="1"/>
    <col min="5408" max="5412" width="8.75" style="3" customWidth="1"/>
    <col min="5413" max="5413" width="9.625" style="3" customWidth="1"/>
    <col min="5414" max="5414" width="6.875" style="3" customWidth="1"/>
    <col min="5415" max="5420" width="8.75" style="3" customWidth="1"/>
    <col min="5421" max="5421" width="6.875" style="3" customWidth="1"/>
    <col min="5422" max="5427" width="8.75" style="3" customWidth="1"/>
    <col min="5428" max="5428" width="6.875" style="3" customWidth="1"/>
    <col min="5429" max="5430" width="8.75" style="3" customWidth="1"/>
    <col min="5431" max="5435" width="9.625" style="3" customWidth="1"/>
    <col min="5436" max="5436" width="8.125" style="3" customWidth="1"/>
    <col min="5437" max="5444" width="0" style="3" hidden="1" customWidth="1"/>
    <col min="5445" max="5632" width="8.125" style="3"/>
    <col min="5633" max="5633" width="2.375" style="3" customWidth="1"/>
    <col min="5634" max="5634" width="19.25" style="3" customWidth="1"/>
    <col min="5635" max="5635" width="1.5" style="3" customWidth="1"/>
    <col min="5636" max="5641" width="8.75" style="3" customWidth="1"/>
    <col min="5642" max="5642" width="6.875" style="3" customWidth="1"/>
    <col min="5643" max="5648" width="8.75" style="3" customWidth="1"/>
    <col min="5649" max="5649" width="6.875" style="3" customWidth="1"/>
    <col min="5650" max="5654" width="8.75" style="3" customWidth="1"/>
    <col min="5655" max="5655" width="9.25" style="3" customWidth="1"/>
    <col min="5656" max="5656" width="6.875" style="3" customWidth="1"/>
    <col min="5657" max="5662" width="8.75" style="3" customWidth="1"/>
    <col min="5663" max="5663" width="6.875" style="3" customWidth="1"/>
    <col min="5664" max="5668" width="8.75" style="3" customWidth="1"/>
    <col min="5669" max="5669" width="9.625" style="3" customWidth="1"/>
    <col min="5670" max="5670" width="6.875" style="3" customWidth="1"/>
    <col min="5671" max="5676" width="8.75" style="3" customWidth="1"/>
    <col min="5677" max="5677" width="6.875" style="3" customWidth="1"/>
    <col min="5678" max="5683" width="8.75" style="3" customWidth="1"/>
    <col min="5684" max="5684" width="6.875" style="3" customWidth="1"/>
    <col min="5685" max="5686" width="8.75" style="3" customWidth="1"/>
    <col min="5687" max="5691" width="9.625" style="3" customWidth="1"/>
    <col min="5692" max="5692" width="8.125" style="3" customWidth="1"/>
    <col min="5693" max="5700" width="0" style="3" hidden="1" customWidth="1"/>
    <col min="5701" max="5888" width="8.125" style="3"/>
    <col min="5889" max="5889" width="2.375" style="3" customWidth="1"/>
    <col min="5890" max="5890" width="19.25" style="3" customWidth="1"/>
    <col min="5891" max="5891" width="1.5" style="3" customWidth="1"/>
    <col min="5892" max="5897" width="8.75" style="3" customWidth="1"/>
    <col min="5898" max="5898" width="6.875" style="3" customWidth="1"/>
    <col min="5899" max="5904" width="8.75" style="3" customWidth="1"/>
    <col min="5905" max="5905" width="6.875" style="3" customWidth="1"/>
    <col min="5906" max="5910" width="8.75" style="3" customWidth="1"/>
    <col min="5911" max="5911" width="9.25" style="3" customWidth="1"/>
    <col min="5912" max="5912" width="6.875" style="3" customWidth="1"/>
    <col min="5913" max="5918" width="8.75" style="3" customWidth="1"/>
    <col min="5919" max="5919" width="6.875" style="3" customWidth="1"/>
    <col min="5920" max="5924" width="8.75" style="3" customWidth="1"/>
    <col min="5925" max="5925" width="9.625" style="3" customWidth="1"/>
    <col min="5926" max="5926" width="6.875" style="3" customWidth="1"/>
    <col min="5927" max="5932" width="8.75" style="3" customWidth="1"/>
    <col min="5933" max="5933" width="6.875" style="3" customWidth="1"/>
    <col min="5934" max="5939" width="8.75" style="3" customWidth="1"/>
    <col min="5940" max="5940" width="6.875" style="3" customWidth="1"/>
    <col min="5941" max="5942" width="8.75" style="3" customWidth="1"/>
    <col min="5943" max="5947" width="9.625" style="3" customWidth="1"/>
    <col min="5948" max="5948" width="8.125" style="3" customWidth="1"/>
    <col min="5949" max="5956" width="0" style="3" hidden="1" customWidth="1"/>
    <col min="5957" max="6144" width="8.125" style="3"/>
    <col min="6145" max="6145" width="2.375" style="3" customWidth="1"/>
    <col min="6146" max="6146" width="19.25" style="3" customWidth="1"/>
    <col min="6147" max="6147" width="1.5" style="3" customWidth="1"/>
    <col min="6148" max="6153" width="8.75" style="3" customWidth="1"/>
    <col min="6154" max="6154" width="6.875" style="3" customWidth="1"/>
    <col min="6155" max="6160" width="8.75" style="3" customWidth="1"/>
    <col min="6161" max="6161" width="6.875" style="3" customWidth="1"/>
    <col min="6162" max="6166" width="8.75" style="3" customWidth="1"/>
    <col min="6167" max="6167" width="9.25" style="3" customWidth="1"/>
    <col min="6168" max="6168" width="6.875" style="3" customWidth="1"/>
    <col min="6169" max="6174" width="8.75" style="3" customWidth="1"/>
    <col min="6175" max="6175" width="6.875" style="3" customWidth="1"/>
    <col min="6176" max="6180" width="8.75" style="3" customWidth="1"/>
    <col min="6181" max="6181" width="9.625" style="3" customWidth="1"/>
    <col min="6182" max="6182" width="6.875" style="3" customWidth="1"/>
    <col min="6183" max="6188" width="8.75" style="3" customWidth="1"/>
    <col min="6189" max="6189" width="6.875" style="3" customWidth="1"/>
    <col min="6190" max="6195" width="8.75" style="3" customWidth="1"/>
    <col min="6196" max="6196" width="6.875" style="3" customWidth="1"/>
    <col min="6197" max="6198" width="8.75" style="3" customWidth="1"/>
    <col min="6199" max="6203" width="9.625" style="3" customWidth="1"/>
    <col min="6204" max="6204" width="8.125" style="3" customWidth="1"/>
    <col min="6205" max="6212" width="0" style="3" hidden="1" customWidth="1"/>
    <col min="6213" max="6400" width="8.125" style="3"/>
    <col min="6401" max="6401" width="2.375" style="3" customWidth="1"/>
    <col min="6402" max="6402" width="19.25" style="3" customWidth="1"/>
    <col min="6403" max="6403" width="1.5" style="3" customWidth="1"/>
    <col min="6404" max="6409" width="8.75" style="3" customWidth="1"/>
    <col min="6410" max="6410" width="6.875" style="3" customWidth="1"/>
    <col min="6411" max="6416" width="8.75" style="3" customWidth="1"/>
    <col min="6417" max="6417" width="6.875" style="3" customWidth="1"/>
    <col min="6418" max="6422" width="8.75" style="3" customWidth="1"/>
    <col min="6423" max="6423" width="9.25" style="3" customWidth="1"/>
    <col min="6424" max="6424" width="6.875" style="3" customWidth="1"/>
    <col min="6425" max="6430" width="8.75" style="3" customWidth="1"/>
    <col min="6431" max="6431" width="6.875" style="3" customWidth="1"/>
    <col min="6432" max="6436" width="8.75" style="3" customWidth="1"/>
    <col min="6437" max="6437" width="9.625" style="3" customWidth="1"/>
    <col min="6438" max="6438" width="6.875" style="3" customWidth="1"/>
    <col min="6439" max="6444" width="8.75" style="3" customWidth="1"/>
    <col min="6445" max="6445" width="6.875" style="3" customWidth="1"/>
    <col min="6446" max="6451" width="8.75" style="3" customWidth="1"/>
    <col min="6452" max="6452" width="6.875" style="3" customWidth="1"/>
    <col min="6453" max="6454" width="8.75" style="3" customWidth="1"/>
    <col min="6455" max="6459" width="9.625" style="3" customWidth="1"/>
    <col min="6460" max="6460" width="8.125" style="3" customWidth="1"/>
    <col min="6461" max="6468" width="0" style="3" hidden="1" customWidth="1"/>
    <col min="6469" max="6656" width="8.125" style="3"/>
    <col min="6657" max="6657" width="2.375" style="3" customWidth="1"/>
    <col min="6658" max="6658" width="19.25" style="3" customWidth="1"/>
    <col min="6659" max="6659" width="1.5" style="3" customWidth="1"/>
    <col min="6660" max="6665" width="8.75" style="3" customWidth="1"/>
    <col min="6666" max="6666" width="6.875" style="3" customWidth="1"/>
    <col min="6667" max="6672" width="8.75" style="3" customWidth="1"/>
    <col min="6673" max="6673" width="6.875" style="3" customWidth="1"/>
    <col min="6674" max="6678" width="8.75" style="3" customWidth="1"/>
    <col min="6679" max="6679" width="9.25" style="3" customWidth="1"/>
    <col min="6680" max="6680" width="6.875" style="3" customWidth="1"/>
    <col min="6681" max="6686" width="8.75" style="3" customWidth="1"/>
    <col min="6687" max="6687" width="6.875" style="3" customWidth="1"/>
    <col min="6688" max="6692" width="8.75" style="3" customWidth="1"/>
    <col min="6693" max="6693" width="9.625" style="3" customWidth="1"/>
    <col min="6694" max="6694" width="6.875" style="3" customWidth="1"/>
    <col min="6695" max="6700" width="8.75" style="3" customWidth="1"/>
    <col min="6701" max="6701" width="6.875" style="3" customWidth="1"/>
    <col min="6702" max="6707" width="8.75" style="3" customWidth="1"/>
    <col min="6708" max="6708" width="6.875" style="3" customWidth="1"/>
    <col min="6709" max="6710" width="8.75" style="3" customWidth="1"/>
    <col min="6711" max="6715" width="9.625" style="3" customWidth="1"/>
    <col min="6716" max="6716" width="8.125" style="3" customWidth="1"/>
    <col min="6717" max="6724" width="0" style="3" hidden="1" customWidth="1"/>
    <col min="6725" max="6912" width="8.125" style="3"/>
    <col min="6913" max="6913" width="2.375" style="3" customWidth="1"/>
    <col min="6914" max="6914" width="19.25" style="3" customWidth="1"/>
    <col min="6915" max="6915" width="1.5" style="3" customWidth="1"/>
    <col min="6916" max="6921" width="8.75" style="3" customWidth="1"/>
    <col min="6922" max="6922" width="6.875" style="3" customWidth="1"/>
    <col min="6923" max="6928" width="8.75" style="3" customWidth="1"/>
    <col min="6929" max="6929" width="6.875" style="3" customWidth="1"/>
    <col min="6930" max="6934" width="8.75" style="3" customWidth="1"/>
    <col min="6935" max="6935" width="9.25" style="3" customWidth="1"/>
    <col min="6936" max="6936" width="6.875" style="3" customWidth="1"/>
    <col min="6937" max="6942" width="8.75" style="3" customWidth="1"/>
    <col min="6943" max="6943" width="6.875" style="3" customWidth="1"/>
    <col min="6944" max="6948" width="8.75" style="3" customWidth="1"/>
    <col min="6949" max="6949" width="9.625" style="3" customWidth="1"/>
    <col min="6950" max="6950" width="6.875" style="3" customWidth="1"/>
    <col min="6951" max="6956" width="8.75" style="3" customWidth="1"/>
    <col min="6957" max="6957" width="6.875" style="3" customWidth="1"/>
    <col min="6958" max="6963" width="8.75" style="3" customWidth="1"/>
    <col min="6964" max="6964" width="6.875" style="3" customWidth="1"/>
    <col min="6965" max="6966" width="8.75" style="3" customWidth="1"/>
    <col min="6967" max="6971" width="9.625" style="3" customWidth="1"/>
    <col min="6972" max="6972" width="8.125" style="3" customWidth="1"/>
    <col min="6973" max="6980" width="0" style="3" hidden="1" customWidth="1"/>
    <col min="6981" max="7168" width="8.125" style="3"/>
    <col min="7169" max="7169" width="2.375" style="3" customWidth="1"/>
    <col min="7170" max="7170" width="19.25" style="3" customWidth="1"/>
    <col min="7171" max="7171" width="1.5" style="3" customWidth="1"/>
    <col min="7172" max="7177" width="8.75" style="3" customWidth="1"/>
    <col min="7178" max="7178" width="6.875" style="3" customWidth="1"/>
    <col min="7179" max="7184" width="8.75" style="3" customWidth="1"/>
    <col min="7185" max="7185" width="6.875" style="3" customWidth="1"/>
    <col min="7186" max="7190" width="8.75" style="3" customWidth="1"/>
    <col min="7191" max="7191" width="9.25" style="3" customWidth="1"/>
    <col min="7192" max="7192" width="6.875" style="3" customWidth="1"/>
    <col min="7193" max="7198" width="8.75" style="3" customWidth="1"/>
    <col min="7199" max="7199" width="6.875" style="3" customWidth="1"/>
    <col min="7200" max="7204" width="8.75" style="3" customWidth="1"/>
    <col min="7205" max="7205" width="9.625" style="3" customWidth="1"/>
    <col min="7206" max="7206" width="6.875" style="3" customWidth="1"/>
    <col min="7207" max="7212" width="8.75" style="3" customWidth="1"/>
    <col min="7213" max="7213" width="6.875" style="3" customWidth="1"/>
    <col min="7214" max="7219" width="8.75" style="3" customWidth="1"/>
    <col min="7220" max="7220" width="6.875" style="3" customWidth="1"/>
    <col min="7221" max="7222" width="8.75" style="3" customWidth="1"/>
    <col min="7223" max="7227" width="9.625" style="3" customWidth="1"/>
    <col min="7228" max="7228" width="8.125" style="3" customWidth="1"/>
    <col min="7229" max="7236" width="0" style="3" hidden="1" customWidth="1"/>
    <col min="7237" max="7424" width="8.125" style="3"/>
    <col min="7425" max="7425" width="2.375" style="3" customWidth="1"/>
    <col min="7426" max="7426" width="19.25" style="3" customWidth="1"/>
    <col min="7427" max="7427" width="1.5" style="3" customWidth="1"/>
    <col min="7428" max="7433" width="8.75" style="3" customWidth="1"/>
    <col min="7434" max="7434" width="6.875" style="3" customWidth="1"/>
    <col min="7435" max="7440" width="8.75" style="3" customWidth="1"/>
    <col min="7441" max="7441" width="6.875" style="3" customWidth="1"/>
    <col min="7442" max="7446" width="8.75" style="3" customWidth="1"/>
    <col min="7447" max="7447" width="9.25" style="3" customWidth="1"/>
    <col min="7448" max="7448" width="6.875" style="3" customWidth="1"/>
    <col min="7449" max="7454" width="8.75" style="3" customWidth="1"/>
    <col min="7455" max="7455" width="6.875" style="3" customWidth="1"/>
    <col min="7456" max="7460" width="8.75" style="3" customWidth="1"/>
    <col min="7461" max="7461" width="9.625" style="3" customWidth="1"/>
    <col min="7462" max="7462" width="6.875" style="3" customWidth="1"/>
    <col min="7463" max="7468" width="8.75" style="3" customWidth="1"/>
    <col min="7469" max="7469" width="6.875" style="3" customWidth="1"/>
    <col min="7470" max="7475" width="8.75" style="3" customWidth="1"/>
    <col min="7476" max="7476" width="6.875" style="3" customWidth="1"/>
    <col min="7477" max="7478" width="8.75" style="3" customWidth="1"/>
    <col min="7479" max="7483" width="9.625" style="3" customWidth="1"/>
    <col min="7484" max="7484" width="8.125" style="3" customWidth="1"/>
    <col min="7485" max="7492" width="0" style="3" hidden="1" customWidth="1"/>
    <col min="7493" max="7680" width="8.125" style="3"/>
    <col min="7681" max="7681" width="2.375" style="3" customWidth="1"/>
    <col min="7682" max="7682" width="19.25" style="3" customWidth="1"/>
    <col min="7683" max="7683" width="1.5" style="3" customWidth="1"/>
    <col min="7684" max="7689" width="8.75" style="3" customWidth="1"/>
    <col min="7690" max="7690" width="6.875" style="3" customWidth="1"/>
    <col min="7691" max="7696" width="8.75" style="3" customWidth="1"/>
    <col min="7697" max="7697" width="6.875" style="3" customWidth="1"/>
    <col min="7698" max="7702" width="8.75" style="3" customWidth="1"/>
    <col min="7703" max="7703" width="9.25" style="3" customWidth="1"/>
    <col min="7704" max="7704" width="6.875" style="3" customWidth="1"/>
    <col min="7705" max="7710" width="8.75" style="3" customWidth="1"/>
    <col min="7711" max="7711" width="6.875" style="3" customWidth="1"/>
    <col min="7712" max="7716" width="8.75" style="3" customWidth="1"/>
    <col min="7717" max="7717" width="9.625" style="3" customWidth="1"/>
    <col min="7718" max="7718" width="6.875" style="3" customWidth="1"/>
    <col min="7719" max="7724" width="8.75" style="3" customWidth="1"/>
    <col min="7725" max="7725" width="6.875" style="3" customWidth="1"/>
    <col min="7726" max="7731" width="8.75" style="3" customWidth="1"/>
    <col min="7732" max="7732" width="6.875" style="3" customWidth="1"/>
    <col min="7733" max="7734" width="8.75" style="3" customWidth="1"/>
    <col min="7735" max="7739" width="9.625" style="3" customWidth="1"/>
    <col min="7740" max="7740" width="8.125" style="3" customWidth="1"/>
    <col min="7741" max="7748" width="0" style="3" hidden="1" customWidth="1"/>
    <col min="7749" max="7936" width="8.125" style="3"/>
    <col min="7937" max="7937" width="2.375" style="3" customWidth="1"/>
    <col min="7938" max="7938" width="19.25" style="3" customWidth="1"/>
    <col min="7939" max="7939" width="1.5" style="3" customWidth="1"/>
    <col min="7940" max="7945" width="8.75" style="3" customWidth="1"/>
    <col min="7946" max="7946" width="6.875" style="3" customWidth="1"/>
    <col min="7947" max="7952" width="8.75" style="3" customWidth="1"/>
    <col min="7953" max="7953" width="6.875" style="3" customWidth="1"/>
    <col min="7954" max="7958" width="8.75" style="3" customWidth="1"/>
    <col min="7959" max="7959" width="9.25" style="3" customWidth="1"/>
    <col min="7960" max="7960" width="6.875" style="3" customWidth="1"/>
    <col min="7961" max="7966" width="8.75" style="3" customWidth="1"/>
    <col min="7967" max="7967" width="6.875" style="3" customWidth="1"/>
    <col min="7968" max="7972" width="8.75" style="3" customWidth="1"/>
    <col min="7973" max="7973" width="9.625" style="3" customWidth="1"/>
    <col min="7974" max="7974" width="6.875" style="3" customWidth="1"/>
    <col min="7975" max="7980" width="8.75" style="3" customWidth="1"/>
    <col min="7981" max="7981" width="6.875" style="3" customWidth="1"/>
    <col min="7982" max="7987" width="8.75" style="3" customWidth="1"/>
    <col min="7988" max="7988" width="6.875" style="3" customWidth="1"/>
    <col min="7989" max="7990" width="8.75" style="3" customWidth="1"/>
    <col min="7991" max="7995" width="9.625" style="3" customWidth="1"/>
    <col min="7996" max="7996" width="8.125" style="3" customWidth="1"/>
    <col min="7997" max="8004" width="0" style="3" hidden="1" customWidth="1"/>
    <col min="8005" max="8192" width="8.125" style="3"/>
    <col min="8193" max="8193" width="2.375" style="3" customWidth="1"/>
    <col min="8194" max="8194" width="19.25" style="3" customWidth="1"/>
    <col min="8195" max="8195" width="1.5" style="3" customWidth="1"/>
    <col min="8196" max="8201" width="8.75" style="3" customWidth="1"/>
    <col min="8202" max="8202" width="6.875" style="3" customWidth="1"/>
    <col min="8203" max="8208" width="8.75" style="3" customWidth="1"/>
    <col min="8209" max="8209" width="6.875" style="3" customWidth="1"/>
    <col min="8210" max="8214" width="8.75" style="3" customWidth="1"/>
    <col min="8215" max="8215" width="9.25" style="3" customWidth="1"/>
    <col min="8216" max="8216" width="6.875" style="3" customWidth="1"/>
    <col min="8217" max="8222" width="8.75" style="3" customWidth="1"/>
    <col min="8223" max="8223" width="6.875" style="3" customWidth="1"/>
    <col min="8224" max="8228" width="8.75" style="3" customWidth="1"/>
    <col min="8229" max="8229" width="9.625" style="3" customWidth="1"/>
    <col min="8230" max="8230" width="6.875" style="3" customWidth="1"/>
    <col min="8231" max="8236" width="8.75" style="3" customWidth="1"/>
    <col min="8237" max="8237" width="6.875" style="3" customWidth="1"/>
    <col min="8238" max="8243" width="8.75" style="3" customWidth="1"/>
    <col min="8244" max="8244" width="6.875" style="3" customWidth="1"/>
    <col min="8245" max="8246" width="8.75" style="3" customWidth="1"/>
    <col min="8247" max="8251" width="9.625" style="3" customWidth="1"/>
    <col min="8252" max="8252" width="8.125" style="3" customWidth="1"/>
    <col min="8253" max="8260" width="0" style="3" hidden="1" customWidth="1"/>
    <col min="8261" max="8448" width="8.125" style="3"/>
    <col min="8449" max="8449" width="2.375" style="3" customWidth="1"/>
    <col min="8450" max="8450" width="19.25" style="3" customWidth="1"/>
    <col min="8451" max="8451" width="1.5" style="3" customWidth="1"/>
    <col min="8452" max="8457" width="8.75" style="3" customWidth="1"/>
    <col min="8458" max="8458" width="6.875" style="3" customWidth="1"/>
    <col min="8459" max="8464" width="8.75" style="3" customWidth="1"/>
    <col min="8465" max="8465" width="6.875" style="3" customWidth="1"/>
    <col min="8466" max="8470" width="8.75" style="3" customWidth="1"/>
    <col min="8471" max="8471" width="9.25" style="3" customWidth="1"/>
    <col min="8472" max="8472" width="6.875" style="3" customWidth="1"/>
    <col min="8473" max="8478" width="8.75" style="3" customWidth="1"/>
    <col min="8479" max="8479" width="6.875" style="3" customWidth="1"/>
    <col min="8480" max="8484" width="8.75" style="3" customWidth="1"/>
    <col min="8485" max="8485" width="9.625" style="3" customWidth="1"/>
    <col min="8486" max="8486" width="6.875" style="3" customWidth="1"/>
    <col min="8487" max="8492" width="8.75" style="3" customWidth="1"/>
    <col min="8493" max="8493" width="6.875" style="3" customWidth="1"/>
    <col min="8494" max="8499" width="8.75" style="3" customWidth="1"/>
    <col min="8500" max="8500" width="6.875" style="3" customWidth="1"/>
    <col min="8501" max="8502" width="8.75" style="3" customWidth="1"/>
    <col min="8503" max="8507" width="9.625" style="3" customWidth="1"/>
    <col min="8508" max="8508" width="8.125" style="3" customWidth="1"/>
    <col min="8509" max="8516" width="0" style="3" hidden="1" customWidth="1"/>
    <col min="8517" max="8704" width="8.125" style="3"/>
    <col min="8705" max="8705" width="2.375" style="3" customWidth="1"/>
    <col min="8706" max="8706" width="19.25" style="3" customWidth="1"/>
    <col min="8707" max="8707" width="1.5" style="3" customWidth="1"/>
    <col min="8708" max="8713" width="8.75" style="3" customWidth="1"/>
    <col min="8714" max="8714" width="6.875" style="3" customWidth="1"/>
    <col min="8715" max="8720" width="8.75" style="3" customWidth="1"/>
    <col min="8721" max="8721" width="6.875" style="3" customWidth="1"/>
    <col min="8722" max="8726" width="8.75" style="3" customWidth="1"/>
    <col min="8727" max="8727" width="9.25" style="3" customWidth="1"/>
    <col min="8728" max="8728" width="6.875" style="3" customWidth="1"/>
    <col min="8729" max="8734" width="8.75" style="3" customWidth="1"/>
    <col min="8735" max="8735" width="6.875" style="3" customWidth="1"/>
    <col min="8736" max="8740" width="8.75" style="3" customWidth="1"/>
    <col min="8741" max="8741" width="9.625" style="3" customWidth="1"/>
    <col min="8742" max="8742" width="6.875" style="3" customWidth="1"/>
    <col min="8743" max="8748" width="8.75" style="3" customWidth="1"/>
    <col min="8749" max="8749" width="6.875" style="3" customWidth="1"/>
    <col min="8750" max="8755" width="8.75" style="3" customWidth="1"/>
    <col min="8756" max="8756" width="6.875" style="3" customWidth="1"/>
    <col min="8757" max="8758" width="8.75" style="3" customWidth="1"/>
    <col min="8759" max="8763" width="9.625" style="3" customWidth="1"/>
    <col min="8764" max="8764" width="8.125" style="3" customWidth="1"/>
    <col min="8765" max="8772" width="0" style="3" hidden="1" customWidth="1"/>
    <col min="8773" max="8960" width="8.125" style="3"/>
    <col min="8961" max="8961" width="2.375" style="3" customWidth="1"/>
    <col min="8962" max="8962" width="19.25" style="3" customWidth="1"/>
    <col min="8963" max="8963" width="1.5" style="3" customWidth="1"/>
    <col min="8964" max="8969" width="8.75" style="3" customWidth="1"/>
    <col min="8970" max="8970" width="6.875" style="3" customWidth="1"/>
    <col min="8971" max="8976" width="8.75" style="3" customWidth="1"/>
    <col min="8977" max="8977" width="6.875" style="3" customWidth="1"/>
    <col min="8978" max="8982" width="8.75" style="3" customWidth="1"/>
    <col min="8983" max="8983" width="9.25" style="3" customWidth="1"/>
    <col min="8984" max="8984" width="6.875" style="3" customWidth="1"/>
    <col min="8985" max="8990" width="8.75" style="3" customWidth="1"/>
    <col min="8991" max="8991" width="6.875" style="3" customWidth="1"/>
    <col min="8992" max="8996" width="8.75" style="3" customWidth="1"/>
    <col min="8997" max="8997" width="9.625" style="3" customWidth="1"/>
    <col min="8998" max="8998" width="6.875" style="3" customWidth="1"/>
    <col min="8999" max="9004" width="8.75" style="3" customWidth="1"/>
    <col min="9005" max="9005" width="6.875" style="3" customWidth="1"/>
    <col min="9006" max="9011" width="8.75" style="3" customWidth="1"/>
    <col min="9012" max="9012" width="6.875" style="3" customWidth="1"/>
    <col min="9013" max="9014" width="8.75" style="3" customWidth="1"/>
    <col min="9015" max="9019" width="9.625" style="3" customWidth="1"/>
    <col min="9020" max="9020" width="8.125" style="3" customWidth="1"/>
    <col min="9021" max="9028" width="0" style="3" hidden="1" customWidth="1"/>
    <col min="9029" max="9216" width="8.125" style="3"/>
    <col min="9217" max="9217" width="2.375" style="3" customWidth="1"/>
    <col min="9218" max="9218" width="19.25" style="3" customWidth="1"/>
    <col min="9219" max="9219" width="1.5" style="3" customWidth="1"/>
    <col min="9220" max="9225" width="8.75" style="3" customWidth="1"/>
    <col min="9226" max="9226" width="6.875" style="3" customWidth="1"/>
    <col min="9227" max="9232" width="8.75" style="3" customWidth="1"/>
    <col min="9233" max="9233" width="6.875" style="3" customWidth="1"/>
    <col min="9234" max="9238" width="8.75" style="3" customWidth="1"/>
    <col min="9239" max="9239" width="9.25" style="3" customWidth="1"/>
    <col min="9240" max="9240" width="6.875" style="3" customWidth="1"/>
    <col min="9241" max="9246" width="8.75" style="3" customWidth="1"/>
    <col min="9247" max="9247" width="6.875" style="3" customWidth="1"/>
    <col min="9248" max="9252" width="8.75" style="3" customWidth="1"/>
    <col min="9253" max="9253" width="9.625" style="3" customWidth="1"/>
    <col min="9254" max="9254" width="6.875" style="3" customWidth="1"/>
    <col min="9255" max="9260" width="8.75" style="3" customWidth="1"/>
    <col min="9261" max="9261" width="6.875" style="3" customWidth="1"/>
    <col min="9262" max="9267" width="8.75" style="3" customWidth="1"/>
    <col min="9268" max="9268" width="6.875" style="3" customWidth="1"/>
    <col min="9269" max="9270" width="8.75" style="3" customWidth="1"/>
    <col min="9271" max="9275" width="9.625" style="3" customWidth="1"/>
    <col min="9276" max="9276" width="8.125" style="3" customWidth="1"/>
    <col min="9277" max="9284" width="0" style="3" hidden="1" customWidth="1"/>
    <col min="9285" max="9472" width="8.125" style="3"/>
    <col min="9473" max="9473" width="2.375" style="3" customWidth="1"/>
    <col min="9474" max="9474" width="19.25" style="3" customWidth="1"/>
    <col min="9475" max="9475" width="1.5" style="3" customWidth="1"/>
    <col min="9476" max="9481" width="8.75" style="3" customWidth="1"/>
    <col min="9482" max="9482" width="6.875" style="3" customWidth="1"/>
    <col min="9483" max="9488" width="8.75" style="3" customWidth="1"/>
    <col min="9489" max="9489" width="6.875" style="3" customWidth="1"/>
    <col min="9490" max="9494" width="8.75" style="3" customWidth="1"/>
    <col min="9495" max="9495" width="9.25" style="3" customWidth="1"/>
    <col min="9496" max="9496" width="6.875" style="3" customWidth="1"/>
    <col min="9497" max="9502" width="8.75" style="3" customWidth="1"/>
    <col min="9503" max="9503" width="6.875" style="3" customWidth="1"/>
    <col min="9504" max="9508" width="8.75" style="3" customWidth="1"/>
    <col min="9509" max="9509" width="9.625" style="3" customWidth="1"/>
    <col min="9510" max="9510" width="6.875" style="3" customWidth="1"/>
    <col min="9511" max="9516" width="8.75" style="3" customWidth="1"/>
    <col min="9517" max="9517" width="6.875" style="3" customWidth="1"/>
    <col min="9518" max="9523" width="8.75" style="3" customWidth="1"/>
    <col min="9524" max="9524" width="6.875" style="3" customWidth="1"/>
    <col min="9525" max="9526" width="8.75" style="3" customWidth="1"/>
    <col min="9527" max="9531" width="9.625" style="3" customWidth="1"/>
    <col min="9532" max="9532" width="8.125" style="3" customWidth="1"/>
    <col min="9533" max="9540" width="0" style="3" hidden="1" customWidth="1"/>
    <col min="9541" max="9728" width="8.125" style="3"/>
    <col min="9729" max="9729" width="2.375" style="3" customWidth="1"/>
    <col min="9730" max="9730" width="19.25" style="3" customWidth="1"/>
    <col min="9731" max="9731" width="1.5" style="3" customWidth="1"/>
    <col min="9732" max="9737" width="8.75" style="3" customWidth="1"/>
    <col min="9738" max="9738" width="6.875" style="3" customWidth="1"/>
    <col min="9739" max="9744" width="8.75" style="3" customWidth="1"/>
    <col min="9745" max="9745" width="6.875" style="3" customWidth="1"/>
    <col min="9746" max="9750" width="8.75" style="3" customWidth="1"/>
    <col min="9751" max="9751" width="9.25" style="3" customWidth="1"/>
    <col min="9752" max="9752" width="6.875" style="3" customWidth="1"/>
    <col min="9753" max="9758" width="8.75" style="3" customWidth="1"/>
    <col min="9759" max="9759" width="6.875" style="3" customWidth="1"/>
    <col min="9760" max="9764" width="8.75" style="3" customWidth="1"/>
    <col min="9765" max="9765" width="9.625" style="3" customWidth="1"/>
    <col min="9766" max="9766" width="6.875" style="3" customWidth="1"/>
    <col min="9767" max="9772" width="8.75" style="3" customWidth="1"/>
    <col min="9773" max="9773" width="6.875" style="3" customWidth="1"/>
    <col min="9774" max="9779" width="8.75" style="3" customWidth="1"/>
    <col min="9780" max="9780" width="6.875" style="3" customWidth="1"/>
    <col min="9781" max="9782" width="8.75" style="3" customWidth="1"/>
    <col min="9783" max="9787" width="9.625" style="3" customWidth="1"/>
    <col min="9788" max="9788" width="8.125" style="3" customWidth="1"/>
    <col min="9789" max="9796" width="0" style="3" hidden="1" customWidth="1"/>
    <col min="9797" max="9984" width="8.125" style="3"/>
    <col min="9985" max="9985" width="2.375" style="3" customWidth="1"/>
    <col min="9986" max="9986" width="19.25" style="3" customWidth="1"/>
    <col min="9987" max="9987" width="1.5" style="3" customWidth="1"/>
    <col min="9988" max="9993" width="8.75" style="3" customWidth="1"/>
    <col min="9994" max="9994" width="6.875" style="3" customWidth="1"/>
    <col min="9995" max="10000" width="8.75" style="3" customWidth="1"/>
    <col min="10001" max="10001" width="6.875" style="3" customWidth="1"/>
    <col min="10002" max="10006" width="8.75" style="3" customWidth="1"/>
    <col min="10007" max="10007" width="9.25" style="3" customWidth="1"/>
    <col min="10008" max="10008" width="6.875" style="3" customWidth="1"/>
    <col min="10009" max="10014" width="8.75" style="3" customWidth="1"/>
    <col min="10015" max="10015" width="6.875" style="3" customWidth="1"/>
    <col min="10016" max="10020" width="8.75" style="3" customWidth="1"/>
    <col min="10021" max="10021" width="9.625" style="3" customWidth="1"/>
    <col min="10022" max="10022" width="6.875" style="3" customWidth="1"/>
    <col min="10023" max="10028" width="8.75" style="3" customWidth="1"/>
    <col min="10029" max="10029" width="6.875" style="3" customWidth="1"/>
    <col min="10030" max="10035" width="8.75" style="3" customWidth="1"/>
    <col min="10036" max="10036" width="6.875" style="3" customWidth="1"/>
    <col min="10037" max="10038" width="8.75" style="3" customWidth="1"/>
    <col min="10039" max="10043" width="9.625" style="3" customWidth="1"/>
    <col min="10044" max="10044" width="8.125" style="3" customWidth="1"/>
    <col min="10045" max="10052" width="0" style="3" hidden="1" customWidth="1"/>
    <col min="10053" max="10240" width="8.125" style="3"/>
    <col min="10241" max="10241" width="2.375" style="3" customWidth="1"/>
    <col min="10242" max="10242" width="19.25" style="3" customWidth="1"/>
    <col min="10243" max="10243" width="1.5" style="3" customWidth="1"/>
    <col min="10244" max="10249" width="8.75" style="3" customWidth="1"/>
    <col min="10250" max="10250" width="6.875" style="3" customWidth="1"/>
    <col min="10251" max="10256" width="8.75" style="3" customWidth="1"/>
    <col min="10257" max="10257" width="6.875" style="3" customWidth="1"/>
    <col min="10258" max="10262" width="8.75" style="3" customWidth="1"/>
    <col min="10263" max="10263" width="9.25" style="3" customWidth="1"/>
    <col min="10264" max="10264" width="6.875" style="3" customWidth="1"/>
    <col min="10265" max="10270" width="8.75" style="3" customWidth="1"/>
    <col min="10271" max="10271" width="6.875" style="3" customWidth="1"/>
    <col min="10272" max="10276" width="8.75" style="3" customWidth="1"/>
    <col min="10277" max="10277" width="9.625" style="3" customWidth="1"/>
    <col min="10278" max="10278" width="6.875" style="3" customWidth="1"/>
    <col min="10279" max="10284" width="8.75" style="3" customWidth="1"/>
    <col min="10285" max="10285" width="6.875" style="3" customWidth="1"/>
    <col min="10286" max="10291" width="8.75" style="3" customWidth="1"/>
    <col min="10292" max="10292" width="6.875" style="3" customWidth="1"/>
    <col min="10293" max="10294" width="8.75" style="3" customWidth="1"/>
    <col min="10295" max="10299" width="9.625" style="3" customWidth="1"/>
    <col min="10300" max="10300" width="8.125" style="3" customWidth="1"/>
    <col min="10301" max="10308" width="0" style="3" hidden="1" customWidth="1"/>
    <col min="10309" max="10496" width="8.125" style="3"/>
    <col min="10497" max="10497" width="2.375" style="3" customWidth="1"/>
    <col min="10498" max="10498" width="19.25" style="3" customWidth="1"/>
    <col min="10499" max="10499" width="1.5" style="3" customWidth="1"/>
    <col min="10500" max="10505" width="8.75" style="3" customWidth="1"/>
    <col min="10506" max="10506" width="6.875" style="3" customWidth="1"/>
    <col min="10507" max="10512" width="8.75" style="3" customWidth="1"/>
    <col min="10513" max="10513" width="6.875" style="3" customWidth="1"/>
    <col min="10514" max="10518" width="8.75" style="3" customWidth="1"/>
    <col min="10519" max="10519" width="9.25" style="3" customWidth="1"/>
    <col min="10520" max="10520" width="6.875" style="3" customWidth="1"/>
    <col min="10521" max="10526" width="8.75" style="3" customWidth="1"/>
    <col min="10527" max="10527" width="6.875" style="3" customWidth="1"/>
    <col min="10528" max="10532" width="8.75" style="3" customWidth="1"/>
    <col min="10533" max="10533" width="9.625" style="3" customWidth="1"/>
    <col min="10534" max="10534" width="6.875" style="3" customWidth="1"/>
    <col min="10535" max="10540" width="8.75" style="3" customWidth="1"/>
    <col min="10541" max="10541" width="6.875" style="3" customWidth="1"/>
    <col min="10542" max="10547" width="8.75" style="3" customWidth="1"/>
    <col min="10548" max="10548" width="6.875" style="3" customWidth="1"/>
    <col min="10549" max="10550" width="8.75" style="3" customWidth="1"/>
    <col min="10551" max="10555" width="9.625" style="3" customWidth="1"/>
    <col min="10556" max="10556" width="8.125" style="3" customWidth="1"/>
    <col min="10557" max="10564" width="0" style="3" hidden="1" customWidth="1"/>
    <col min="10565" max="10752" width="8.125" style="3"/>
    <col min="10753" max="10753" width="2.375" style="3" customWidth="1"/>
    <col min="10754" max="10754" width="19.25" style="3" customWidth="1"/>
    <col min="10755" max="10755" width="1.5" style="3" customWidth="1"/>
    <col min="10756" max="10761" width="8.75" style="3" customWidth="1"/>
    <col min="10762" max="10762" width="6.875" style="3" customWidth="1"/>
    <col min="10763" max="10768" width="8.75" style="3" customWidth="1"/>
    <col min="10769" max="10769" width="6.875" style="3" customWidth="1"/>
    <col min="10770" max="10774" width="8.75" style="3" customWidth="1"/>
    <col min="10775" max="10775" width="9.25" style="3" customWidth="1"/>
    <col min="10776" max="10776" width="6.875" style="3" customWidth="1"/>
    <col min="10777" max="10782" width="8.75" style="3" customWidth="1"/>
    <col min="10783" max="10783" width="6.875" style="3" customWidth="1"/>
    <col min="10784" max="10788" width="8.75" style="3" customWidth="1"/>
    <col min="10789" max="10789" width="9.625" style="3" customWidth="1"/>
    <col min="10790" max="10790" width="6.875" style="3" customWidth="1"/>
    <col min="10791" max="10796" width="8.75" style="3" customWidth="1"/>
    <col min="10797" max="10797" width="6.875" style="3" customWidth="1"/>
    <col min="10798" max="10803" width="8.75" style="3" customWidth="1"/>
    <col min="10804" max="10804" width="6.875" style="3" customWidth="1"/>
    <col min="10805" max="10806" width="8.75" style="3" customWidth="1"/>
    <col min="10807" max="10811" width="9.625" style="3" customWidth="1"/>
    <col min="10812" max="10812" width="8.125" style="3" customWidth="1"/>
    <col min="10813" max="10820" width="0" style="3" hidden="1" customWidth="1"/>
    <col min="10821" max="11008" width="8.125" style="3"/>
    <col min="11009" max="11009" width="2.375" style="3" customWidth="1"/>
    <col min="11010" max="11010" width="19.25" style="3" customWidth="1"/>
    <col min="11011" max="11011" width="1.5" style="3" customWidth="1"/>
    <col min="11012" max="11017" width="8.75" style="3" customWidth="1"/>
    <col min="11018" max="11018" width="6.875" style="3" customWidth="1"/>
    <col min="11019" max="11024" width="8.75" style="3" customWidth="1"/>
    <col min="11025" max="11025" width="6.875" style="3" customWidth="1"/>
    <col min="11026" max="11030" width="8.75" style="3" customWidth="1"/>
    <col min="11031" max="11031" width="9.25" style="3" customWidth="1"/>
    <col min="11032" max="11032" width="6.875" style="3" customWidth="1"/>
    <col min="11033" max="11038" width="8.75" style="3" customWidth="1"/>
    <col min="11039" max="11039" width="6.875" style="3" customWidth="1"/>
    <col min="11040" max="11044" width="8.75" style="3" customWidth="1"/>
    <col min="11045" max="11045" width="9.625" style="3" customWidth="1"/>
    <col min="11046" max="11046" width="6.875" style="3" customWidth="1"/>
    <col min="11047" max="11052" width="8.75" style="3" customWidth="1"/>
    <col min="11053" max="11053" width="6.875" style="3" customWidth="1"/>
    <col min="11054" max="11059" width="8.75" style="3" customWidth="1"/>
    <col min="11060" max="11060" width="6.875" style="3" customWidth="1"/>
    <col min="11061" max="11062" width="8.75" style="3" customWidth="1"/>
    <col min="11063" max="11067" width="9.625" style="3" customWidth="1"/>
    <col min="11068" max="11068" width="8.125" style="3" customWidth="1"/>
    <col min="11069" max="11076" width="0" style="3" hidden="1" customWidth="1"/>
    <col min="11077" max="11264" width="8.125" style="3"/>
    <col min="11265" max="11265" width="2.375" style="3" customWidth="1"/>
    <col min="11266" max="11266" width="19.25" style="3" customWidth="1"/>
    <col min="11267" max="11267" width="1.5" style="3" customWidth="1"/>
    <col min="11268" max="11273" width="8.75" style="3" customWidth="1"/>
    <col min="11274" max="11274" width="6.875" style="3" customWidth="1"/>
    <col min="11275" max="11280" width="8.75" style="3" customWidth="1"/>
    <col min="11281" max="11281" width="6.875" style="3" customWidth="1"/>
    <col min="11282" max="11286" width="8.75" style="3" customWidth="1"/>
    <col min="11287" max="11287" width="9.25" style="3" customWidth="1"/>
    <col min="11288" max="11288" width="6.875" style="3" customWidth="1"/>
    <col min="11289" max="11294" width="8.75" style="3" customWidth="1"/>
    <col min="11295" max="11295" width="6.875" style="3" customWidth="1"/>
    <col min="11296" max="11300" width="8.75" style="3" customWidth="1"/>
    <col min="11301" max="11301" width="9.625" style="3" customWidth="1"/>
    <col min="11302" max="11302" width="6.875" style="3" customWidth="1"/>
    <col min="11303" max="11308" width="8.75" style="3" customWidth="1"/>
    <col min="11309" max="11309" width="6.875" style="3" customWidth="1"/>
    <col min="11310" max="11315" width="8.75" style="3" customWidth="1"/>
    <col min="11316" max="11316" width="6.875" style="3" customWidth="1"/>
    <col min="11317" max="11318" width="8.75" style="3" customWidth="1"/>
    <col min="11319" max="11323" width="9.625" style="3" customWidth="1"/>
    <col min="11324" max="11324" width="8.125" style="3" customWidth="1"/>
    <col min="11325" max="11332" width="0" style="3" hidden="1" customWidth="1"/>
    <col min="11333" max="11520" width="8.125" style="3"/>
    <col min="11521" max="11521" width="2.375" style="3" customWidth="1"/>
    <col min="11522" max="11522" width="19.25" style="3" customWidth="1"/>
    <col min="11523" max="11523" width="1.5" style="3" customWidth="1"/>
    <col min="11524" max="11529" width="8.75" style="3" customWidth="1"/>
    <col min="11530" max="11530" width="6.875" style="3" customWidth="1"/>
    <col min="11531" max="11536" width="8.75" style="3" customWidth="1"/>
    <col min="11537" max="11537" width="6.875" style="3" customWidth="1"/>
    <col min="11538" max="11542" width="8.75" style="3" customWidth="1"/>
    <col min="11543" max="11543" width="9.25" style="3" customWidth="1"/>
    <col min="11544" max="11544" width="6.875" style="3" customWidth="1"/>
    <col min="11545" max="11550" width="8.75" style="3" customWidth="1"/>
    <col min="11551" max="11551" width="6.875" style="3" customWidth="1"/>
    <col min="11552" max="11556" width="8.75" style="3" customWidth="1"/>
    <col min="11557" max="11557" width="9.625" style="3" customWidth="1"/>
    <col min="11558" max="11558" width="6.875" style="3" customWidth="1"/>
    <col min="11559" max="11564" width="8.75" style="3" customWidth="1"/>
    <col min="11565" max="11565" width="6.875" style="3" customWidth="1"/>
    <col min="11566" max="11571" width="8.75" style="3" customWidth="1"/>
    <col min="11572" max="11572" width="6.875" style="3" customWidth="1"/>
    <col min="11573" max="11574" width="8.75" style="3" customWidth="1"/>
    <col min="11575" max="11579" width="9.625" style="3" customWidth="1"/>
    <col min="11580" max="11580" width="8.125" style="3" customWidth="1"/>
    <col min="11581" max="11588" width="0" style="3" hidden="1" customWidth="1"/>
    <col min="11589" max="11776" width="8.125" style="3"/>
    <col min="11777" max="11777" width="2.375" style="3" customWidth="1"/>
    <col min="11778" max="11778" width="19.25" style="3" customWidth="1"/>
    <col min="11779" max="11779" width="1.5" style="3" customWidth="1"/>
    <col min="11780" max="11785" width="8.75" style="3" customWidth="1"/>
    <col min="11786" max="11786" width="6.875" style="3" customWidth="1"/>
    <col min="11787" max="11792" width="8.75" style="3" customWidth="1"/>
    <col min="11793" max="11793" width="6.875" style="3" customWidth="1"/>
    <col min="11794" max="11798" width="8.75" style="3" customWidth="1"/>
    <col min="11799" max="11799" width="9.25" style="3" customWidth="1"/>
    <col min="11800" max="11800" width="6.875" style="3" customWidth="1"/>
    <col min="11801" max="11806" width="8.75" style="3" customWidth="1"/>
    <col min="11807" max="11807" width="6.875" style="3" customWidth="1"/>
    <col min="11808" max="11812" width="8.75" style="3" customWidth="1"/>
    <col min="11813" max="11813" width="9.625" style="3" customWidth="1"/>
    <col min="11814" max="11814" width="6.875" style="3" customWidth="1"/>
    <col min="11815" max="11820" width="8.75" style="3" customWidth="1"/>
    <col min="11821" max="11821" width="6.875" style="3" customWidth="1"/>
    <col min="11822" max="11827" width="8.75" style="3" customWidth="1"/>
    <col min="11828" max="11828" width="6.875" style="3" customWidth="1"/>
    <col min="11829" max="11830" width="8.75" style="3" customWidth="1"/>
    <col min="11831" max="11835" width="9.625" style="3" customWidth="1"/>
    <col min="11836" max="11836" width="8.125" style="3" customWidth="1"/>
    <col min="11837" max="11844" width="0" style="3" hidden="1" customWidth="1"/>
    <col min="11845" max="12032" width="8.125" style="3"/>
    <col min="12033" max="12033" width="2.375" style="3" customWidth="1"/>
    <col min="12034" max="12034" width="19.25" style="3" customWidth="1"/>
    <col min="12035" max="12035" width="1.5" style="3" customWidth="1"/>
    <col min="12036" max="12041" width="8.75" style="3" customWidth="1"/>
    <col min="12042" max="12042" width="6.875" style="3" customWidth="1"/>
    <col min="12043" max="12048" width="8.75" style="3" customWidth="1"/>
    <col min="12049" max="12049" width="6.875" style="3" customWidth="1"/>
    <col min="12050" max="12054" width="8.75" style="3" customWidth="1"/>
    <col min="12055" max="12055" width="9.25" style="3" customWidth="1"/>
    <col min="12056" max="12056" width="6.875" style="3" customWidth="1"/>
    <col min="12057" max="12062" width="8.75" style="3" customWidth="1"/>
    <col min="12063" max="12063" width="6.875" style="3" customWidth="1"/>
    <col min="12064" max="12068" width="8.75" style="3" customWidth="1"/>
    <col min="12069" max="12069" width="9.625" style="3" customWidth="1"/>
    <col min="12070" max="12070" width="6.875" style="3" customWidth="1"/>
    <col min="12071" max="12076" width="8.75" style="3" customWidth="1"/>
    <col min="12077" max="12077" width="6.875" style="3" customWidth="1"/>
    <col min="12078" max="12083" width="8.75" style="3" customWidth="1"/>
    <col min="12084" max="12084" width="6.875" style="3" customWidth="1"/>
    <col min="12085" max="12086" width="8.75" style="3" customWidth="1"/>
    <col min="12087" max="12091" width="9.625" style="3" customWidth="1"/>
    <col min="12092" max="12092" width="8.125" style="3" customWidth="1"/>
    <col min="12093" max="12100" width="0" style="3" hidden="1" customWidth="1"/>
    <col min="12101" max="12288" width="8.125" style="3"/>
    <col min="12289" max="12289" width="2.375" style="3" customWidth="1"/>
    <col min="12290" max="12290" width="19.25" style="3" customWidth="1"/>
    <col min="12291" max="12291" width="1.5" style="3" customWidth="1"/>
    <col min="12292" max="12297" width="8.75" style="3" customWidth="1"/>
    <col min="12298" max="12298" width="6.875" style="3" customWidth="1"/>
    <col min="12299" max="12304" width="8.75" style="3" customWidth="1"/>
    <col min="12305" max="12305" width="6.875" style="3" customWidth="1"/>
    <col min="12306" max="12310" width="8.75" style="3" customWidth="1"/>
    <col min="12311" max="12311" width="9.25" style="3" customWidth="1"/>
    <col min="12312" max="12312" width="6.875" style="3" customWidth="1"/>
    <col min="12313" max="12318" width="8.75" style="3" customWidth="1"/>
    <col min="12319" max="12319" width="6.875" style="3" customWidth="1"/>
    <col min="12320" max="12324" width="8.75" style="3" customWidth="1"/>
    <col min="12325" max="12325" width="9.625" style="3" customWidth="1"/>
    <col min="12326" max="12326" width="6.875" style="3" customWidth="1"/>
    <col min="12327" max="12332" width="8.75" style="3" customWidth="1"/>
    <col min="12333" max="12333" width="6.875" style="3" customWidth="1"/>
    <col min="12334" max="12339" width="8.75" style="3" customWidth="1"/>
    <col min="12340" max="12340" width="6.875" style="3" customWidth="1"/>
    <col min="12341" max="12342" width="8.75" style="3" customWidth="1"/>
    <col min="12343" max="12347" width="9.625" style="3" customWidth="1"/>
    <col min="12348" max="12348" width="8.125" style="3" customWidth="1"/>
    <col min="12349" max="12356" width="0" style="3" hidden="1" customWidth="1"/>
    <col min="12357" max="12544" width="8.125" style="3"/>
    <col min="12545" max="12545" width="2.375" style="3" customWidth="1"/>
    <col min="12546" max="12546" width="19.25" style="3" customWidth="1"/>
    <col min="12547" max="12547" width="1.5" style="3" customWidth="1"/>
    <col min="12548" max="12553" width="8.75" style="3" customWidth="1"/>
    <col min="12554" max="12554" width="6.875" style="3" customWidth="1"/>
    <col min="12555" max="12560" width="8.75" style="3" customWidth="1"/>
    <col min="12561" max="12561" width="6.875" style="3" customWidth="1"/>
    <col min="12562" max="12566" width="8.75" style="3" customWidth="1"/>
    <col min="12567" max="12567" width="9.25" style="3" customWidth="1"/>
    <col min="12568" max="12568" width="6.875" style="3" customWidth="1"/>
    <col min="12569" max="12574" width="8.75" style="3" customWidth="1"/>
    <col min="12575" max="12575" width="6.875" style="3" customWidth="1"/>
    <col min="12576" max="12580" width="8.75" style="3" customWidth="1"/>
    <col min="12581" max="12581" width="9.625" style="3" customWidth="1"/>
    <col min="12582" max="12582" width="6.875" style="3" customWidth="1"/>
    <col min="12583" max="12588" width="8.75" style="3" customWidth="1"/>
    <col min="12589" max="12589" width="6.875" style="3" customWidth="1"/>
    <col min="12590" max="12595" width="8.75" style="3" customWidth="1"/>
    <col min="12596" max="12596" width="6.875" style="3" customWidth="1"/>
    <col min="12597" max="12598" width="8.75" style="3" customWidth="1"/>
    <col min="12599" max="12603" width="9.625" style="3" customWidth="1"/>
    <col min="12604" max="12604" width="8.125" style="3" customWidth="1"/>
    <col min="12605" max="12612" width="0" style="3" hidden="1" customWidth="1"/>
    <col min="12613" max="12800" width="8.125" style="3"/>
    <col min="12801" max="12801" width="2.375" style="3" customWidth="1"/>
    <col min="12802" max="12802" width="19.25" style="3" customWidth="1"/>
    <col min="12803" max="12803" width="1.5" style="3" customWidth="1"/>
    <col min="12804" max="12809" width="8.75" style="3" customWidth="1"/>
    <col min="12810" max="12810" width="6.875" style="3" customWidth="1"/>
    <col min="12811" max="12816" width="8.75" style="3" customWidth="1"/>
    <col min="12817" max="12817" width="6.875" style="3" customWidth="1"/>
    <col min="12818" max="12822" width="8.75" style="3" customWidth="1"/>
    <col min="12823" max="12823" width="9.25" style="3" customWidth="1"/>
    <col min="12824" max="12824" width="6.875" style="3" customWidth="1"/>
    <col min="12825" max="12830" width="8.75" style="3" customWidth="1"/>
    <col min="12831" max="12831" width="6.875" style="3" customWidth="1"/>
    <col min="12832" max="12836" width="8.75" style="3" customWidth="1"/>
    <col min="12837" max="12837" width="9.625" style="3" customWidth="1"/>
    <col min="12838" max="12838" width="6.875" style="3" customWidth="1"/>
    <col min="12839" max="12844" width="8.75" style="3" customWidth="1"/>
    <col min="12845" max="12845" width="6.875" style="3" customWidth="1"/>
    <col min="12846" max="12851" width="8.75" style="3" customWidth="1"/>
    <col min="12852" max="12852" width="6.875" style="3" customWidth="1"/>
    <col min="12853" max="12854" width="8.75" style="3" customWidth="1"/>
    <col min="12855" max="12859" width="9.625" style="3" customWidth="1"/>
    <col min="12860" max="12860" width="8.125" style="3" customWidth="1"/>
    <col min="12861" max="12868" width="0" style="3" hidden="1" customWidth="1"/>
    <col min="12869" max="13056" width="8.125" style="3"/>
    <col min="13057" max="13057" width="2.375" style="3" customWidth="1"/>
    <col min="13058" max="13058" width="19.25" style="3" customWidth="1"/>
    <col min="13059" max="13059" width="1.5" style="3" customWidth="1"/>
    <col min="13060" max="13065" width="8.75" style="3" customWidth="1"/>
    <col min="13066" max="13066" width="6.875" style="3" customWidth="1"/>
    <col min="13067" max="13072" width="8.75" style="3" customWidth="1"/>
    <col min="13073" max="13073" width="6.875" style="3" customWidth="1"/>
    <col min="13074" max="13078" width="8.75" style="3" customWidth="1"/>
    <col min="13079" max="13079" width="9.25" style="3" customWidth="1"/>
    <col min="13080" max="13080" width="6.875" style="3" customWidth="1"/>
    <col min="13081" max="13086" width="8.75" style="3" customWidth="1"/>
    <col min="13087" max="13087" width="6.875" style="3" customWidth="1"/>
    <col min="13088" max="13092" width="8.75" style="3" customWidth="1"/>
    <col min="13093" max="13093" width="9.625" style="3" customWidth="1"/>
    <col min="13094" max="13094" width="6.875" style="3" customWidth="1"/>
    <col min="13095" max="13100" width="8.75" style="3" customWidth="1"/>
    <col min="13101" max="13101" width="6.875" style="3" customWidth="1"/>
    <col min="13102" max="13107" width="8.75" style="3" customWidth="1"/>
    <col min="13108" max="13108" width="6.875" style="3" customWidth="1"/>
    <col min="13109" max="13110" width="8.75" style="3" customWidth="1"/>
    <col min="13111" max="13115" width="9.625" style="3" customWidth="1"/>
    <col min="13116" max="13116" width="8.125" style="3" customWidth="1"/>
    <col min="13117" max="13124" width="0" style="3" hidden="1" customWidth="1"/>
    <col min="13125" max="13312" width="8.125" style="3"/>
    <col min="13313" max="13313" width="2.375" style="3" customWidth="1"/>
    <col min="13314" max="13314" width="19.25" style="3" customWidth="1"/>
    <col min="13315" max="13315" width="1.5" style="3" customWidth="1"/>
    <col min="13316" max="13321" width="8.75" style="3" customWidth="1"/>
    <col min="13322" max="13322" width="6.875" style="3" customWidth="1"/>
    <col min="13323" max="13328" width="8.75" style="3" customWidth="1"/>
    <col min="13329" max="13329" width="6.875" style="3" customWidth="1"/>
    <col min="13330" max="13334" width="8.75" style="3" customWidth="1"/>
    <col min="13335" max="13335" width="9.25" style="3" customWidth="1"/>
    <col min="13336" max="13336" width="6.875" style="3" customWidth="1"/>
    <col min="13337" max="13342" width="8.75" style="3" customWidth="1"/>
    <col min="13343" max="13343" width="6.875" style="3" customWidth="1"/>
    <col min="13344" max="13348" width="8.75" style="3" customWidth="1"/>
    <col min="13349" max="13349" width="9.625" style="3" customWidth="1"/>
    <col min="13350" max="13350" width="6.875" style="3" customWidth="1"/>
    <col min="13351" max="13356" width="8.75" style="3" customWidth="1"/>
    <col min="13357" max="13357" width="6.875" style="3" customWidth="1"/>
    <col min="13358" max="13363" width="8.75" style="3" customWidth="1"/>
    <col min="13364" max="13364" width="6.875" style="3" customWidth="1"/>
    <col min="13365" max="13366" width="8.75" style="3" customWidth="1"/>
    <col min="13367" max="13371" width="9.625" style="3" customWidth="1"/>
    <col min="13372" max="13372" width="8.125" style="3" customWidth="1"/>
    <col min="13373" max="13380" width="0" style="3" hidden="1" customWidth="1"/>
    <col min="13381" max="13568" width="8.125" style="3"/>
    <col min="13569" max="13569" width="2.375" style="3" customWidth="1"/>
    <col min="13570" max="13570" width="19.25" style="3" customWidth="1"/>
    <col min="13571" max="13571" width="1.5" style="3" customWidth="1"/>
    <col min="13572" max="13577" width="8.75" style="3" customWidth="1"/>
    <col min="13578" max="13578" width="6.875" style="3" customWidth="1"/>
    <col min="13579" max="13584" width="8.75" style="3" customWidth="1"/>
    <col min="13585" max="13585" width="6.875" style="3" customWidth="1"/>
    <col min="13586" max="13590" width="8.75" style="3" customWidth="1"/>
    <col min="13591" max="13591" width="9.25" style="3" customWidth="1"/>
    <col min="13592" max="13592" width="6.875" style="3" customWidth="1"/>
    <col min="13593" max="13598" width="8.75" style="3" customWidth="1"/>
    <col min="13599" max="13599" width="6.875" style="3" customWidth="1"/>
    <col min="13600" max="13604" width="8.75" style="3" customWidth="1"/>
    <col min="13605" max="13605" width="9.625" style="3" customWidth="1"/>
    <col min="13606" max="13606" width="6.875" style="3" customWidth="1"/>
    <col min="13607" max="13612" width="8.75" style="3" customWidth="1"/>
    <col min="13613" max="13613" width="6.875" style="3" customWidth="1"/>
    <col min="13614" max="13619" width="8.75" style="3" customWidth="1"/>
    <col min="13620" max="13620" width="6.875" style="3" customWidth="1"/>
    <col min="13621" max="13622" width="8.75" style="3" customWidth="1"/>
    <col min="13623" max="13627" width="9.625" style="3" customWidth="1"/>
    <col min="13628" max="13628" width="8.125" style="3" customWidth="1"/>
    <col min="13629" max="13636" width="0" style="3" hidden="1" customWidth="1"/>
    <col min="13637" max="13824" width="8.125" style="3"/>
    <col min="13825" max="13825" width="2.375" style="3" customWidth="1"/>
    <col min="13826" max="13826" width="19.25" style="3" customWidth="1"/>
    <col min="13827" max="13827" width="1.5" style="3" customWidth="1"/>
    <col min="13828" max="13833" width="8.75" style="3" customWidth="1"/>
    <col min="13834" max="13834" width="6.875" style="3" customWidth="1"/>
    <col min="13835" max="13840" width="8.75" style="3" customWidth="1"/>
    <col min="13841" max="13841" width="6.875" style="3" customWidth="1"/>
    <col min="13842" max="13846" width="8.75" style="3" customWidth="1"/>
    <col min="13847" max="13847" width="9.25" style="3" customWidth="1"/>
    <col min="13848" max="13848" width="6.875" style="3" customWidth="1"/>
    <col min="13849" max="13854" width="8.75" style="3" customWidth="1"/>
    <col min="13855" max="13855" width="6.875" style="3" customWidth="1"/>
    <col min="13856" max="13860" width="8.75" style="3" customWidth="1"/>
    <col min="13861" max="13861" width="9.625" style="3" customWidth="1"/>
    <col min="13862" max="13862" width="6.875" style="3" customWidth="1"/>
    <col min="13863" max="13868" width="8.75" style="3" customWidth="1"/>
    <col min="13869" max="13869" width="6.875" style="3" customWidth="1"/>
    <col min="13870" max="13875" width="8.75" style="3" customWidth="1"/>
    <col min="13876" max="13876" width="6.875" style="3" customWidth="1"/>
    <col min="13877" max="13878" width="8.75" style="3" customWidth="1"/>
    <col min="13879" max="13883" width="9.625" style="3" customWidth="1"/>
    <col min="13884" max="13884" width="8.125" style="3" customWidth="1"/>
    <col min="13885" max="13892" width="0" style="3" hidden="1" customWidth="1"/>
    <col min="13893" max="14080" width="8.125" style="3"/>
    <col min="14081" max="14081" width="2.375" style="3" customWidth="1"/>
    <col min="14082" max="14082" width="19.25" style="3" customWidth="1"/>
    <col min="14083" max="14083" width="1.5" style="3" customWidth="1"/>
    <col min="14084" max="14089" width="8.75" style="3" customWidth="1"/>
    <col min="14090" max="14090" width="6.875" style="3" customWidth="1"/>
    <col min="14091" max="14096" width="8.75" style="3" customWidth="1"/>
    <col min="14097" max="14097" width="6.875" style="3" customWidth="1"/>
    <col min="14098" max="14102" width="8.75" style="3" customWidth="1"/>
    <col min="14103" max="14103" width="9.25" style="3" customWidth="1"/>
    <col min="14104" max="14104" width="6.875" style="3" customWidth="1"/>
    <col min="14105" max="14110" width="8.75" style="3" customWidth="1"/>
    <col min="14111" max="14111" width="6.875" style="3" customWidth="1"/>
    <col min="14112" max="14116" width="8.75" style="3" customWidth="1"/>
    <col min="14117" max="14117" width="9.625" style="3" customWidth="1"/>
    <col min="14118" max="14118" width="6.875" style="3" customWidth="1"/>
    <col min="14119" max="14124" width="8.75" style="3" customWidth="1"/>
    <col min="14125" max="14125" width="6.875" style="3" customWidth="1"/>
    <col min="14126" max="14131" width="8.75" style="3" customWidth="1"/>
    <col min="14132" max="14132" width="6.875" style="3" customWidth="1"/>
    <col min="14133" max="14134" width="8.75" style="3" customWidth="1"/>
    <col min="14135" max="14139" width="9.625" style="3" customWidth="1"/>
    <col min="14140" max="14140" width="8.125" style="3" customWidth="1"/>
    <col min="14141" max="14148" width="0" style="3" hidden="1" customWidth="1"/>
    <col min="14149" max="14336" width="8.125" style="3"/>
    <col min="14337" max="14337" width="2.375" style="3" customWidth="1"/>
    <col min="14338" max="14338" width="19.25" style="3" customWidth="1"/>
    <col min="14339" max="14339" width="1.5" style="3" customWidth="1"/>
    <col min="14340" max="14345" width="8.75" style="3" customWidth="1"/>
    <col min="14346" max="14346" width="6.875" style="3" customWidth="1"/>
    <col min="14347" max="14352" width="8.75" style="3" customWidth="1"/>
    <col min="14353" max="14353" width="6.875" style="3" customWidth="1"/>
    <col min="14354" max="14358" width="8.75" style="3" customWidth="1"/>
    <col min="14359" max="14359" width="9.25" style="3" customWidth="1"/>
    <col min="14360" max="14360" width="6.875" style="3" customWidth="1"/>
    <col min="14361" max="14366" width="8.75" style="3" customWidth="1"/>
    <col min="14367" max="14367" width="6.875" style="3" customWidth="1"/>
    <col min="14368" max="14372" width="8.75" style="3" customWidth="1"/>
    <col min="14373" max="14373" width="9.625" style="3" customWidth="1"/>
    <col min="14374" max="14374" width="6.875" style="3" customWidth="1"/>
    <col min="14375" max="14380" width="8.75" style="3" customWidth="1"/>
    <col min="14381" max="14381" width="6.875" style="3" customWidth="1"/>
    <col min="14382" max="14387" width="8.75" style="3" customWidth="1"/>
    <col min="14388" max="14388" width="6.875" style="3" customWidth="1"/>
    <col min="14389" max="14390" width="8.75" style="3" customWidth="1"/>
    <col min="14391" max="14395" width="9.625" style="3" customWidth="1"/>
    <col min="14396" max="14396" width="8.125" style="3" customWidth="1"/>
    <col min="14397" max="14404" width="0" style="3" hidden="1" customWidth="1"/>
    <col min="14405" max="14592" width="8.125" style="3"/>
    <col min="14593" max="14593" width="2.375" style="3" customWidth="1"/>
    <col min="14594" max="14594" width="19.25" style="3" customWidth="1"/>
    <col min="14595" max="14595" width="1.5" style="3" customWidth="1"/>
    <col min="14596" max="14601" width="8.75" style="3" customWidth="1"/>
    <col min="14602" max="14602" width="6.875" style="3" customWidth="1"/>
    <col min="14603" max="14608" width="8.75" style="3" customWidth="1"/>
    <col min="14609" max="14609" width="6.875" style="3" customWidth="1"/>
    <col min="14610" max="14614" width="8.75" style="3" customWidth="1"/>
    <col min="14615" max="14615" width="9.25" style="3" customWidth="1"/>
    <col min="14616" max="14616" width="6.875" style="3" customWidth="1"/>
    <col min="14617" max="14622" width="8.75" style="3" customWidth="1"/>
    <col min="14623" max="14623" width="6.875" style="3" customWidth="1"/>
    <col min="14624" max="14628" width="8.75" style="3" customWidth="1"/>
    <col min="14629" max="14629" width="9.625" style="3" customWidth="1"/>
    <col min="14630" max="14630" width="6.875" style="3" customWidth="1"/>
    <col min="14631" max="14636" width="8.75" style="3" customWidth="1"/>
    <col min="14637" max="14637" width="6.875" style="3" customWidth="1"/>
    <col min="14638" max="14643" width="8.75" style="3" customWidth="1"/>
    <col min="14644" max="14644" width="6.875" style="3" customWidth="1"/>
    <col min="14645" max="14646" width="8.75" style="3" customWidth="1"/>
    <col min="14647" max="14651" width="9.625" style="3" customWidth="1"/>
    <col min="14652" max="14652" width="8.125" style="3" customWidth="1"/>
    <col min="14653" max="14660" width="0" style="3" hidden="1" customWidth="1"/>
    <col min="14661" max="14848" width="8.125" style="3"/>
    <col min="14849" max="14849" width="2.375" style="3" customWidth="1"/>
    <col min="14850" max="14850" width="19.25" style="3" customWidth="1"/>
    <col min="14851" max="14851" width="1.5" style="3" customWidth="1"/>
    <col min="14852" max="14857" width="8.75" style="3" customWidth="1"/>
    <col min="14858" max="14858" width="6.875" style="3" customWidth="1"/>
    <col min="14859" max="14864" width="8.75" style="3" customWidth="1"/>
    <col min="14865" max="14865" width="6.875" style="3" customWidth="1"/>
    <col min="14866" max="14870" width="8.75" style="3" customWidth="1"/>
    <col min="14871" max="14871" width="9.25" style="3" customWidth="1"/>
    <col min="14872" max="14872" width="6.875" style="3" customWidth="1"/>
    <col min="14873" max="14878" width="8.75" style="3" customWidth="1"/>
    <col min="14879" max="14879" width="6.875" style="3" customWidth="1"/>
    <col min="14880" max="14884" width="8.75" style="3" customWidth="1"/>
    <col min="14885" max="14885" width="9.625" style="3" customWidth="1"/>
    <col min="14886" max="14886" width="6.875" style="3" customWidth="1"/>
    <col min="14887" max="14892" width="8.75" style="3" customWidth="1"/>
    <col min="14893" max="14893" width="6.875" style="3" customWidth="1"/>
    <col min="14894" max="14899" width="8.75" style="3" customWidth="1"/>
    <col min="14900" max="14900" width="6.875" style="3" customWidth="1"/>
    <col min="14901" max="14902" width="8.75" style="3" customWidth="1"/>
    <col min="14903" max="14907" width="9.625" style="3" customWidth="1"/>
    <col min="14908" max="14908" width="8.125" style="3" customWidth="1"/>
    <col min="14909" max="14916" width="0" style="3" hidden="1" customWidth="1"/>
    <col min="14917" max="15104" width="8.125" style="3"/>
    <col min="15105" max="15105" width="2.375" style="3" customWidth="1"/>
    <col min="15106" max="15106" width="19.25" style="3" customWidth="1"/>
    <col min="15107" max="15107" width="1.5" style="3" customWidth="1"/>
    <col min="15108" max="15113" width="8.75" style="3" customWidth="1"/>
    <col min="15114" max="15114" width="6.875" style="3" customWidth="1"/>
    <col min="15115" max="15120" width="8.75" style="3" customWidth="1"/>
    <col min="15121" max="15121" width="6.875" style="3" customWidth="1"/>
    <col min="15122" max="15126" width="8.75" style="3" customWidth="1"/>
    <col min="15127" max="15127" width="9.25" style="3" customWidth="1"/>
    <col min="15128" max="15128" width="6.875" style="3" customWidth="1"/>
    <col min="15129" max="15134" width="8.75" style="3" customWidth="1"/>
    <col min="15135" max="15135" width="6.875" style="3" customWidth="1"/>
    <col min="15136" max="15140" width="8.75" style="3" customWidth="1"/>
    <col min="15141" max="15141" width="9.625" style="3" customWidth="1"/>
    <col min="15142" max="15142" width="6.875" style="3" customWidth="1"/>
    <col min="15143" max="15148" width="8.75" style="3" customWidth="1"/>
    <col min="15149" max="15149" width="6.875" style="3" customWidth="1"/>
    <col min="15150" max="15155" width="8.75" style="3" customWidth="1"/>
    <col min="15156" max="15156" width="6.875" style="3" customWidth="1"/>
    <col min="15157" max="15158" width="8.75" style="3" customWidth="1"/>
    <col min="15159" max="15163" width="9.625" style="3" customWidth="1"/>
    <col min="15164" max="15164" width="8.125" style="3" customWidth="1"/>
    <col min="15165" max="15172" width="0" style="3" hidden="1" customWidth="1"/>
    <col min="15173" max="15360" width="8.125" style="3"/>
    <col min="15361" max="15361" width="2.375" style="3" customWidth="1"/>
    <col min="15362" max="15362" width="19.25" style="3" customWidth="1"/>
    <col min="15363" max="15363" width="1.5" style="3" customWidth="1"/>
    <col min="15364" max="15369" width="8.75" style="3" customWidth="1"/>
    <col min="15370" max="15370" width="6.875" style="3" customWidth="1"/>
    <col min="15371" max="15376" width="8.75" style="3" customWidth="1"/>
    <col min="15377" max="15377" width="6.875" style="3" customWidth="1"/>
    <col min="15378" max="15382" width="8.75" style="3" customWidth="1"/>
    <col min="15383" max="15383" width="9.25" style="3" customWidth="1"/>
    <col min="15384" max="15384" width="6.875" style="3" customWidth="1"/>
    <col min="15385" max="15390" width="8.75" style="3" customWidth="1"/>
    <col min="15391" max="15391" width="6.875" style="3" customWidth="1"/>
    <col min="15392" max="15396" width="8.75" style="3" customWidth="1"/>
    <col min="15397" max="15397" width="9.625" style="3" customWidth="1"/>
    <col min="15398" max="15398" width="6.875" style="3" customWidth="1"/>
    <col min="15399" max="15404" width="8.75" style="3" customWidth="1"/>
    <col min="15405" max="15405" width="6.875" style="3" customWidth="1"/>
    <col min="15406" max="15411" width="8.75" style="3" customWidth="1"/>
    <col min="15412" max="15412" width="6.875" style="3" customWidth="1"/>
    <col min="15413" max="15414" width="8.75" style="3" customWidth="1"/>
    <col min="15415" max="15419" width="9.625" style="3" customWidth="1"/>
    <col min="15420" max="15420" width="8.125" style="3" customWidth="1"/>
    <col min="15421" max="15428" width="0" style="3" hidden="1" customWidth="1"/>
    <col min="15429" max="15616" width="8.125" style="3"/>
    <col min="15617" max="15617" width="2.375" style="3" customWidth="1"/>
    <col min="15618" max="15618" width="19.25" style="3" customWidth="1"/>
    <col min="15619" max="15619" width="1.5" style="3" customWidth="1"/>
    <col min="15620" max="15625" width="8.75" style="3" customWidth="1"/>
    <col min="15626" max="15626" width="6.875" style="3" customWidth="1"/>
    <col min="15627" max="15632" width="8.75" style="3" customWidth="1"/>
    <col min="15633" max="15633" width="6.875" style="3" customWidth="1"/>
    <col min="15634" max="15638" width="8.75" style="3" customWidth="1"/>
    <col min="15639" max="15639" width="9.25" style="3" customWidth="1"/>
    <col min="15640" max="15640" width="6.875" style="3" customWidth="1"/>
    <col min="15641" max="15646" width="8.75" style="3" customWidth="1"/>
    <col min="15647" max="15647" width="6.875" style="3" customWidth="1"/>
    <col min="15648" max="15652" width="8.75" style="3" customWidth="1"/>
    <col min="15653" max="15653" width="9.625" style="3" customWidth="1"/>
    <col min="15654" max="15654" width="6.875" style="3" customWidth="1"/>
    <col min="15655" max="15660" width="8.75" style="3" customWidth="1"/>
    <col min="15661" max="15661" width="6.875" style="3" customWidth="1"/>
    <col min="15662" max="15667" width="8.75" style="3" customWidth="1"/>
    <col min="15668" max="15668" width="6.875" style="3" customWidth="1"/>
    <col min="15669" max="15670" width="8.75" style="3" customWidth="1"/>
    <col min="15671" max="15675" width="9.625" style="3" customWidth="1"/>
    <col min="15676" max="15676" width="8.125" style="3" customWidth="1"/>
    <col min="15677" max="15684" width="0" style="3" hidden="1" customWidth="1"/>
    <col min="15685" max="15872" width="8.125" style="3"/>
    <col min="15873" max="15873" width="2.375" style="3" customWidth="1"/>
    <col min="15874" max="15874" width="19.25" style="3" customWidth="1"/>
    <col min="15875" max="15875" width="1.5" style="3" customWidth="1"/>
    <col min="15876" max="15881" width="8.75" style="3" customWidth="1"/>
    <col min="15882" max="15882" width="6.875" style="3" customWidth="1"/>
    <col min="15883" max="15888" width="8.75" style="3" customWidth="1"/>
    <col min="15889" max="15889" width="6.875" style="3" customWidth="1"/>
    <col min="15890" max="15894" width="8.75" style="3" customWidth="1"/>
    <col min="15895" max="15895" width="9.25" style="3" customWidth="1"/>
    <col min="15896" max="15896" width="6.875" style="3" customWidth="1"/>
    <col min="15897" max="15902" width="8.75" style="3" customWidth="1"/>
    <col min="15903" max="15903" width="6.875" style="3" customWidth="1"/>
    <col min="15904" max="15908" width="8.75" style="3" customWidth="1"/>
    <col min="15909" max="15909" width="9.625" style="3" customWidth="1"/>
    <col min="15910" max="15910" width="6.875" style="3" customWidth="1"/>
    <col min="15911" max="15916" width="8.75" style="3" customWidth="1"/>
    <col min="15917" max="15917" width="6.875" style="3" customWidth="1"/>
    <col min="15918" max="15923" width="8.75" style="3" customWidth="1"/>
    <col min="15924" max="15924" width="6.875" style="3" customWidth="1"/>
    <col min="15925" max="15926" width="8.75" style="3" customWidth="1"/>
    <col min="15927" max="15931" width="9.625" style="3" customWidth="1"/>
    <col min="15932" max="15932" width="8.125" style="3" customWidth="1"/>
    <col min="15933" max="15940" width="0" style="3" hidden="1" customWidth="1"/>
    <col min="15941" max="16128" width="8.125" style="3"/>
    <col min="16129" max="16129" width="2.375" style="3" customWidth="1"/>
    <col min="16130" max="16130" width="19.25" style="3" customWidth="1"/>
    <col min="16131" max="16131" width="1.5" style="3" customWidth="1"/>
    <col min="16132" max="16137" width="8.75" style="3" customWidth="1"/>
    <col min="16138" max="16138" width="6.875" style="3" customWidth="1"/>
    <col min="16139" max="16144" width="8.75" style="3" customWidth="1"/>
    <col min="16145" max="16145" width="6.875" style="3" customWidth="1"/>
    <col min="16146" max="16150" width="8.75" style="3" customWidth="1"/>
    <col min="16151" max="16151" width="9.25" style="3" customWidth="1"/>
    <col min="16152" max="16152" width="6.875" style="3" customWidth="1"/>
    <col min="16153" max="16158" width="8.75" style="3" customWidth="1"/>
    <col min="16159" max="16159" width="6.875" style="3" customWidth="1"/>
    <col min="16160" max="16164" width="8.75" style="3" customWidth="1"/>
    <col min="16165" max="16165" width="9.625" style="3" customWidth="1"/>
    <col min="16166" max="16166" width="6.875" style="3" customWidth="1"/>
    <col min="16167" max="16172" width="8.75" style="3" customWidth="1"/>
    <col min="16173" max="16173" width="6.875" style="3" customWidth="1"/>
    <col min="16174" max="16179" width="8.75" style="3" customWidth="1"/>
    <col min="16180" max="16180" width="6.875" style="3" customWidth="1"/>
    <col min="16181" max="16182" width="8.75" style="3" customWidth="1"/>
    <col min="16183" max="16187" width="9.625" style="3" customWidth="1"/>
    <col min="16188" max="16188" width="8.125" style="3" customWidth="1"/>
    <col min="16189" max="16196" width="0" style="3" hidden="1" customWidth="1"/>
    <col min="16197" max="16384" width="8.125" style="3"/>
  </cols>
  <sheetData>
    <row r="3" spans="1:78" ht="14.25">
      <c r="A3" s="4" t="s">
        <v>96</v>
      </c>
      <c r="B3" s="2"/>
      <c r="C3" s="2"/>
      <c r="D3" s="2"/>
      <c r="E3" s="2"/>
      <c r="F3" s="2"/>
      <c r="G3" s="2"/>
      <c r="H3" s="2"/>
      <c r="I3" s="2"/>
      <c r="J3" s="2"/>
    </row>
    <row r="4" spans="1:78">
      <c r="A4" s="2"/>
      <c r="B4" s="2"/>
      <c r="C4" s="2"/>
      <c r="D4" s="2"/>
      <c r="E4" s="2"/>
      <c r="F4" s="2"/>
      <c r="G4" s="2"/>
      <c r="H4" s="2"/>
      <c r="I4" s="2"/>
      <c r="J4" s="2"/>
      <c r="Q4" s="7" t="s">
        <v>2</v>
      </c>
      <c r="AE4" s="8" t="s">
        <v>2</v>
      </c>
      <c r="AS4" s="8" t="s">
        <v>2</v>
      </c>
      <c r="AZ4" s="8"/>
      <c r="BG4" s="8" t="s">
        <v>2</v>
      </c>
      <c r="BM4" s="9" t="s">
        <v>3</v>
      </c>
    </row>
    <row r="5" spans="1:78" ht="10.5" customHeight="1">
      <c r="A5" s="430"/>
      <c r="B5" s="431"/>
      <c r="C5" s="432"/>
      <c r="D5" s="439" t="s">
        <v>4</v>
      </c>
      <c r="E5" s="440"/>
      <c r="F5" s="440"/>
      <c r="G5" s="440"/>
      <c r="H5" s="440"/>
      <c r="I5" s="440"/>
      <c r="J5" s="441"/>
      <c r="K5" s="439" t="s">
        <v>5</v>
      </c>
      <c r="L5" s="440"/>
      <c r="M5" s="440"/>
      <c r="N5" s="440"/>
      <c r="O5" s="440"/>
      <c r="P5" s="440"/>
      <c r="Q5" s="441"/>
      <c r="R5" s="439" t="s">
        <v>6</v>
      </c>
      <c r="S5" s="440"/>
      <c r="T5" s="440"/>
      <c r="U5" s="440"/>
      <c r="V5" s="440"/>
      <c r="W5" s="440"/>
      <c r="X5" s="441"/>
      <c r="Y5" s="439" t="s">
        <v>7</v>
      </c>
      <c r="Z5" s="440"/>
      <c r="AA5" s="440"/>
      <c r="AB5" s="440"/>
      <c r="AC5" s="440"/>
      <c r="AD5" s="440"/>
      <c r="AE5" s="441"/>
      <c r="AF5" s="442" t="s">
        <v>8</v>
      </c>
      <c r="AG5" s="443"/>
      <c r="AH5" s="443"/>
      <c r="AI5" s="443"/>
      <c r="AJ5" s="443"/>
      <c r="AK5" s="443"/>
      <c r="AL5" s="444"/>
      <c r="AM5" s="439" t="s">
        <v>9</v>
      </c>
      <c r="AN5" s="440"/>
      <c r="AO5" s="440"/>
      <c r="AP5" s="440"/>
      <c r="AQ5" s="440"/>
      <c r="AR5" s="440"/>
      <c r="AS5" s="441"/>
      <c r="AT5" s="439" t="s">
        <v>10</v>
      </c>
      <c r="AU5" s="440"/>
      <c r="AV5" s="440"/>
      <c r="AW5" s="440"/>
      <c r="AX5" s="440"/>
      <c r="AY5" s="440"/>
      <c r="AZ5" s="441"/>
      <c r="BA5" s="439" t="s">
        <v>97</v>
      </c>
      <c r="BB5" s="440"/>
      <c r="BC5" s="440"/>
      <c r="BD5" s="440"/>
      <c r="BE5" s="440"/>
      <c r="BF5" s="440"/>
      <c r="BG5" s="441"/>
      <c r="BM5" s="9" t="s">
        <v>12</v>
      </c>
    </row>
    <row r="6" spans="1:78" ht="10.5" customHeight="1">
      <c r="A6" s="433"/>
      <c r="B6" s="434"/>
      <c r="C6" s="435"/>
      <c r="D6" s="46" t="s">
        <v>13</v>
      </c>
      <c r="E6" s="46" t="s">
        <v>14</v>
      </c>
      <c r="F6" s="46" t="s">
        <v>15</v>
      </c>
      <c r="G6" s="47" t="s">
        <v>16</v>
      </c>
      <c r="H6" s="47" t="s">
        <v>17</v>
      </c>
      <c r="I6" s="48"/>
      <c r="J6" s="49"/>
      <c r="K6" s="46" t="s">
        <v>13</v>
      </c>
      <c r="L6" s="46" t="s">
        <v>14</v>
      </c>
      <c r="M6" s="46" t="s">
        <v>15</v>
      </c>
      <c r="N6" s="47" t="s">
        <v>16</v>
      </c>
      <c r="O6" s="47" t="s">
        <v>17</v>
      </c>
      <c r="P6" s="48"/>
      <c r="Q6" s="49"/>
      <c r="R6" s="46" t="s">
        <v>13</v>
      </c>
      <c r="S6" s="46" t="s">
        <v>14</v>
      </c>
      <c r="T6" s="46" t="s">
        <v>15</v>
      </c>
      <c r="U6" s="47" t="s">
        <v>16</v>
      </c>
      <c r="V6" s="47" t="s">
        <v>17</v>
      </c>
      <c r="W6" s="50"/>
      <c r="X6" s="51"/>
      <c r="Y6" s="46" t="s">
        <v>13</v>
      </c>
      <c r="Z6" s="46" t="s">
        <v>14</v>
      </c>
      <c r="AA6" s="46" t="s">
        <v>15</v>
      </c>
      <c r="AB6" s="47" t="s">
        <v>16</v>
      </c>
      <c r="AC6" s="47" t="s">
        <v>17</v>
      </c>
      <c r="AD6" s="50"/>
      <c r="AE6" s="51"/>
      <c r="AF6" s="46" t="s">
        <v>13</v>
      </c>
      <c r="AG6" s="52" t="s">
        <v>14</v>
      </c>
      <c r="AH6" s="47" t="s">
        <v>15</v>
      </c>
      <c r="AI6" s="47" t="s">
        <v>16</v>
      </c>
      <c r="AJ6" s="47" t="s">
        <v>17</v>
      </c>
      <c r="AK6" s="50"/>
      <c r="AL6" s="51"/>
      <c r="AM6" s="46" t="s">
        <v>13</v>
      </c>
      <c r="AN6" s="47" t="s">
        <v>14</v>
      </c>
      <c r="AO6" s="46" t="s">
        <v>15</v>
      </c>
      <c r="AP6" s="47" t="s">
        <v>16</v>
      </c>
      <c r="AQ6" s="47" t="s">
        <v>17</v>
      </c>
      <c r="AR6" s="50"/>
      <c r="AS6" s="51"/>
      <c r="AT6" s="46" t="s">
        <v>13</v>
      </c>
      <c r="AU6" s="53" t="s">
        <v>14</v>
      </c>
      <c r="AV6" s="47" t="s">
        <v>15</v>
      </c>
      <c r="AW6" s="47" t="s">
        <v>16</v>
      </c>
      <c r="AX6" s="47" t="s">
        <v>17</v>
      </c>
      <c r="AY6" s="50"/>
      <c r="AZ6" s="51"/>
      <c r="BA6" s="46" t="s">
        <v>13</v>
      </c>
      <c r="BB6" s="53" t="s">
        <v>14</v>
      </c>
      <c r="BC6" s="47" t="s">
        <v>15</v>
      </c>
      <c r="BD6" s="47" t="s">
        <v>16</v>
      </c>
      <c r="BE6" s="47" t="s">
        <v>17</v>
      </c>
      <c r="BF6" s="50"/>
      <c r="BG6" s="51"/>
      <c r="BM6" s="9" t="s">
        <v>18</v>
      </c>
      <c r="BN6" s="9" t="s">
        <v>19</v>
      </c>
    </row>
    <row r="7" spans="1:78" ht="10.5" customHeight="1">
      <c r="A7" s="436"/>
      <c r="B7" s="437"/>
      <c r="C7" s="438"/>
      <c r="D7" s="54"/>
      <c r="E7" s="54"/>
      <c r="F7" s="55"/>
      <c r="G7" s="54" t="s">
        <v>98</v>
      </c>
      <c r="H7" s="54" t="s">
        <v>99</v>
      </c>
      <c r="I7" s="56" t="s">
        <v>100</v>
      </c>
      <c r="J7" s="57" t="s">
        <v>23</v>
      </c>
      <c r="K7" s="54"/>
      <c r="L7" s="54"/>
      <c r="M7" s="55"/>
      <c r="N7" s="54" t="s">
        <v>98</v>
      </c>
      <c r="O7" s="54" t="s">
        <v>99</v>
      </c>
      <c r="P7" s="56" t="s">
        <v>100</v>
      </c>
      <c r="Q7" s="57" t="s">
        <v>23</v>
      </c>
      <c r="R7" s="54"/>
      <c r="S7" s="54"/>
      <c r="T7" s="55"/>
      <c r="U7" s="54" t="s">
        <v>98</v>
      </c>
      <c r="V7" s="54" t="s">
        <v>99</v>
      </c>
      <c r="W7" s="56" t="s">
        <v>100</v>
      </c>
      <c r="X7" s="57" t="s">
        <v>23</v>
      </c>
      <c r="Y7" s="54"/>
      <c r="Z7" s="54"/>
      <c r="AA7" s="55"/>
      <c r="AB7" s="54" t="s">
        <v>98</v>
      </c>
      <c r="AC7" s="54" t="s">
        <v>99</v>
      </c>
      <c r="AD7" s="56" t="s">
        <v>100</v>
      </c>
      <c r="AE7" s="57" t="s">
        <v>23</v>
      </c>
      <c r="AF7" s="54"/>
      <c r="AG7" s="58"/>
      <c r="AH7" s="54"/>
      <c r="AI7" s="54" t="s">
        <v>98</v>
      </c>
      <c r="AJ7" s="54" t="s">
        <v>99</v>
      </c>
      <c r="AK7" s="56" t="s">
        <v>100</v>
      </c>
      <c r="AL7" s="57" t="s">
        <v>23</v>
      </c>
      <c r="AM7" s="54"/>
      <c r="AN7" s="54"/>
      <c r="AO7" s="55"/>
      <c r="AP7" s="54" t="s">
        <v>98</v>
      </c>
      <c r="AQ7" s="54" t="s">
        <v>99</v>
      </c>
      <c r="AR7" s="56" t="s">
        <v>100</v>
      </c>
      <c r="AS7" s="57" t="s">
        <v>23</v>
      </c>
      <c r="AT7" s="54"/>
      <c r="AU7" s="58"/>
      <c r="AV7" s="54"/>
      <c r="AW7" s="54" t="s">
        <v>98</v>
      </c>
      <c r="AX7" s="54" t="s">
        <v>99</v>
      </c>
      <c r="AY7" s="56" t="s">
        <v>100</v>
      </c>
      <c r="AZ7" s="57" t="s">
        <v>23</v>
      </c>
      <c r="BA7" s="54"/>
      <c r="BB7" s="58"/>
      <c r="BC7" s="54"/>
      <c r="BD7" s="54" t="s">
        <v>98</v>
      </c>
      <c r="BE7" s="54" t="s">
        <v>99</v>
      </c>
      <c r="BF7" s="56" t="s">
        <v>100</v>
      </c>
      <c r="BG7" s="57" t="s">
        <v>23</v>
      </c>
      <c r="BI7" s="59" t="s">
        <v>25</v>
      </c>
      <c r="BJ7" s="59" t="s">
        <v>26</v>
      </c>
      <c r="BK7" s="59" t="s">
        <v>27</v>
      </c>
      <c r="BL7" s="59" t="s">
        <v>101</v>
      </c>
      <c r="BM7" s="9" t="s">
        <v>29</v>
      </c>
      <c r="BN7" s="9" t="s">
        <v>30</v>
      </c>
      <c r="BO7" s="59" t="s">
        <v>31</v>
      </c>
      <c r="BP7" s="59" t="s">
        <v>32</v>
      </c>
      <c r="BQ7" s="59"/>
      <c r="BR7" s="59"/>
      <c r="BS7" s="59"/>
      <c r="BT7" s="59"/>
      <c r="BU7" s="59"/>
      <c r="BV7" s="59"/>
      <c r="BW7" s="59"/>
      <c r="BX7" s="59"/>
      <c r="BY7" s="59"/>
      <c r="BZ7" s="59"/>
    </row>
    <row r="8" spans="1:78" ht="10.5" customHeight="1">
      <c r="A8" s="427" t="s">
        <v>102</v>
      </c>
      <c r="B8" s="60" t="s">
        <v>103</v>
      </c>
      <c r="C8" s="61"/>
      <c r="D8" s="62">
        <v>4081300</v>
      </c>
      <c r="E8" s="62">
        <v>5440200</v>
      </c>
      <c r="F8" s="63">
        <v>7181110</v>
      </c>
      <c r="G8" s="62">
        <f>SUM(G9:G10)</f>
        <v>5439100</v>
      </c>
      <c r="H8" s="62">
        <f>SUM(H9:H10)</f>
        <v>6310600</v>
      </c>
      <c r="I8" s="64">
        <f>H8-G8</f>
        <v>871500</v>
      </c>
      <c r="J8" s="65">
        <f>I8/G8*100</f>
        <v>16.022871430935265</v>
      </c>
      <c r="K8" s="62">
        <v>0</v>
      </c>
      <c r="L8" s="62">
        <v>0</v>
      </c>
      <c r="M8" s="63">
        <v>0</v>
      </c>
      <c r="N8" s="62">
        <f>SUM(N9:N10)</f>
        <v>0</v>
      </c>
      <c r="O8" s="62"/>
      <c r="P8" s="64">
        <f>O8-N8</f>
        <v>0</v>
      </c>
      <c r="Q8" s="65"/>
      <c r="R8" s="62">
        <v>1092800</v>
      </c>
      <c r="S8" s="62">
        <v>1422500</v>
      </c>
      <c r="T8" s="63">
        <v>136300</v>
      </c>
      <c r="U8" s="62">
        <f>SUM(U9:U10)</f>
        <v>2717200</v>
      </c>
      <c r="V8" s="62">
        <f>SUM(V9:V10)</f>
        <v>550000</v>
      </c>
      <c r="W8" s="64">
        <f>V8-U8</f>
        <v>-2167200</v>
      </c>
      <c r="X8" s="65">
        <f>W8/U8*100</f>
        <v>-79.758575003680249</v>
      </c>
      <c r="Y8" s="66">
        <v>0</v>
      </c>
      <c r="Z8" s="66">
        <v>0</v>
      </c>
      <c r="AA8" s="67">
        <v>0</v>
      </c>
      <c r="AB8" s="66">
        <f>SUM(AB9:AB10)</f>
        <v>0</v>
      </c>
      <c r="AC8" s="66"/>
      <c r="AD8" s="64">
        <f>AC8-AB8</f>
        <v>0</v>
      </c>
      <c r="AE8" s="65"/>
      <c r="AF8" s="66">
        <v>4525749</v>
      </c>
      <c r="AG8" s="68">
        <v>4669666</v>
      </c>
      <c r="AH8" s="69">
        <v>5043817</v>
      </c>
      <c r="AI8" s="69">
        <f>SUM(AI9:AI10)</f>
        <v>5474000</v>
      </c>
      <c r="AJ8" s="69">
        <f>SUM(AJ9:AJ10)</f>
        <v>9773800</v>
      </c>
      <c r="AK8" s="64">
        <f>AJ8-AI8</f>
        <v>4299800</v>
      </c>
      <c r="AL8" s="65">
        <f>AK8/AI8*100</f>
        <v>78.549506759225423</v>
      </c>
      <c r="AM8" s="66">
        <v>73100</v>
      </c>
      <c r="AN8" s="66">
        <v>0</v>
      </c>
      <c r="AO8" s="67">
        <v>278700</v>
      </c>
      <c r="AP8" s="66">
        <f>SUM(AP9:AP10)</f>
        <v>11700</v>
      </c>
      <c r="AQ8" s="66">
        <f>SUM(AQ9:AQ10)</f>
        <v>6200</v>
      </c>
      <c r="AR8" s="64">
        <f>AQ8-AP8</f>
        <v>-5500</v>
      </c>
      <c r="AS8" s="65">
        <f>AR8/AP8*100</f>
        <v>-47.008547008547005</v>
      </c>
      <c r="AT8" s="66">
        <v>0</v>
      </c>
      <c r="AU8" s="68">
        <v>0</v>
      </c>
      <c r="AV8" s="66">
        <v>0</v>
      </c>
      <c r="AW8" s="66">
        <f>SUM(AW9:AW10)</f>
        <v>0</v>
      </c>
      <c r="AX8" s="66">
        <f>SUM(AX9:AX10)</f>
        <v>0</v>
      </c>
      <c r="AY8" s="64">
        <f>AX8-AW8</f>
        <v>0</v>
      </c>
      <c r="AZ8" s="65"/>
      <c r="BA8" s="66">
        <v>9772949</v>
      </c>
      <c r="BB8" s="68">
        <v>11532366</v>
      </c>
      <c r="BC8" s="62">
        <f t="shared" ref="BC8:BE43" si="0">F8+M8+T8+AA8+AH8+AO8+AV8</f>
        <v>12639927</v>
      </c>
      <c r="BD8" s="62">
        <f t="shared" si="0"/>
        <v>13642000</v>
      </c>
      <c r="BE8" s="62">
        <f t="shared" si="0"/>
        <v>16640600</v>
      </c>
      <c r="BF8" s="64">
        <f>BE8-BD8</f>
        <v>2998600</v>
      </c>
      <c r="BG8" s="65">
        <f>BF8/BD8*100</f>
        <v>21.980647998827152</v>
      </c>
      <c r="BI8" s="59" t="s">
        <v>104</v>
      </c>
      <c r="BJ8" s="59" t="s">
        <v>104</v>
      </c>
      <c r="BK8" s="59" t="s">
        <v>104</v>
      </c>
      <c r="BL8" s="59" t="s">
        <v>104</v>
      </c>
      <c r="BM8" s="59" t="s">
        <v>104</v>
      </c>
      <c r="BN8" s="59" t="s">
        <v>104</v>
      </c>
      <c r="BO8" s="59" t="s">
        <v>104</v>
      </c>
      <c r="BP8" s="59" t="s">
        <v>104</v>
      </c>
      <c r="BQ8" s="59"/>
      <c r="BR8" s="59"/>
      <c r="BS8" s="59"/>
      <c r="BT8" s="59"/>
      <c r="BU8" s="59"/>
      <c r="BV8" s="59"/>
      <c r="BW8" s="59"/>
      <c r="BX8" s="59"/>
      <c r="BY8" s="59"/>
      <c r="BZ8" s="59"/>
    </row>
    <row r="9" spans="1:78" ht="10.5" customHeight="1">
      <c r="A9" s="428"/>
      <c r="B9" s="70" t="s">
        <v>105</v>
      </c>
      <c r="C9" s="71"/>
      <c r="D9" s="72">
        <v>4081300</v>
      </c>
      <c r="E9" s="72">
        <v>5440200</v>
      </c>
      <c r="F9" s="73">
        <v>7181110</v>
      </c>
      <c r="G9" s="72">
        <v>5439100</v>
      </c>
      <c r="H9" s="72">
        <v>6310600</v>
      </c>
      <c r="I9" s="74">
        <f t="shared" ref="I9:I46" si="1">H9-G9</f>
        <v>871500</v>
      </c>
      <c r="J9" s="75">
        <f t="shared" ref="J9:J46" si="2">I9/G9*100</f>
        <v>16.022871430935265</v>
      </c>
      <c r="K9" s="72"/>
      <c r="L9" s="72"/>
      <c r="M9" s="73"/>
      <c r="N9" s="72"/>
      <c r="O9" s="72"/>
      <c r="P9" s="74">
        <f t="shared" ref="P9:P46" si="3">O9-N9</f>
        <v>0</v>
      </c>
      <c r="Q9" s="75"/>
      <c r="R9" s="72">
        <v>0</v>
      </c>
      <c r="S9" s="72">
        <v>0</v>
      </c>
      <c r="T9" s="73">
        <v>136300</v>
      </c>
      <c r="U9" s="72">
        <v>2717200</v>
      </c>
      <c r="V9" s="72">
        <v>550000</v>
      </c>
      <c r="W9" s="74">
        <f t="shared" ref="W9:W24" si="4">V9-U9</f>
        <v>-2167200</v>
      </c>
      <c r="X9" s="75">
        <f t="shared" ref="X9:X24" si="5">W9/U9*100</f>
        <v>-79.758575003680249</v>
      </c>
      <c r="Y9" s="76"/>
      <c r="Z9" s="76">
        <v>0</v>
      </c>
      <c r="AA9" s="77">
        <v>0</v>
      </c>
      <c r="AB9" s="76">
        <v>0</v>
      </c>
      <c r="AC9" s="76"/>
      <c r="AD9" s="74">
        <f t="shared" ref="AD9:AD24" si="6">AC9-AB9</f>
        <v>0</v>
      </c>
      <c r="AE9" s="75"/>
      <c r="AF9" s="76">
        <v>3067100</v>
      </c>
      <c r="AG9" s="78">
        <v>3079800</v>
      </c>
      <c r="AH9" s="79">
        <v>2883800</v>
      </c>
      <c r="AI9" s="79">
        <v>3440000</v>
      </c>
      <c r="AJ9" s="79">
        <v>6663200</v>
      </c>
      <c r="AK9" s="74">
        <f t="shared" ref="AK9:AK24" si="7">AJ9-AI9</f>
        <v>3223200</v>
      </c>
      <c r="AL9" s="75">
        <f t="shared" ref="AL9:AL24" si="8">AK9/AI9*100</f>
        <v>93.697674418604649</v>
      </c>
      <c r="AM9" s="76">
        <v>73100</v>
      </c>
      <c r="AN9" s="76"/>
      <c r="AO9" s="77">
        <v>278700</v>
      </c>
      <c r="AP9" s="76">
        <v>11700</v>
      </c>
      <c r="AQ9" s="76">
        <v>6200</v>
      </c>
      <c r="AR9" s="74">
        <f t="shared" ref="AR9:AR24" si="9">AQ9-AP9</f>
        <v>-5500</v>
      </c>
      <c r="AS9" s="75">
        <f t="shared" ref="AS9:AS24" si="10">AR9/AP9*100</f>
        <v>-47.008547008547005</v>
      </c>
      <c r="AT9" s="76"/>
      <c r="AU9" s="78"/>
      <c r="AV9" s="76"/>
      <c r="AW9" s="76"/>
      <c r="AX9" s="76"/>
      <c r="AY9" s="74">
        <f t="shared" ref="AY9:AY24" si="11">AX9-AW9</f>
        <v>0</v>
      </c>
      <c r="AZ9" s="75"/>
      <c r="BA9" s="80">
        <v>8314300</v>
      </c>
      <c r="BB9" s="81">
        <v>9942500</v>
      </c>
      <c r="BC9" s="82">
        <f t="shared" si="0"/>
        <v>10479910</v>
      </c>
      <c r="BD9" s="82">
        <f t="shared" si="0"/>
        <v>11608000</v>
      </c>
      <c r="BE9" s="82">
        <f t="shared" si="0"/>
        <v>13530000</v>
      </c>
      <c r="BF9" s="74">
        <f t="shared" ref="BF9:BF24" si="12">BE9-BD9</f>
        <v>1922000</v>
      </c>
      <c r="BG9" s="75">
        <f t="shared" ref="BG9:BG24" si="13">BF9/BD9*100</f>
        <v>16.557546519641626</v>
      </c>
      <c r="BI9" s="59" t="s">
        <v>106</v>
      </c>
      <c r="BJ9" s="59" t="s">
        <v>106</v>
      </c>
      <c r="BK9" s="59" t="s">
        <v>106</v>
      </c>
      <c r="BL9" s="59" t="s">
        <v>106</v>
      </c>
      <c r="BM9" s="59" t="s">
        <v>106</v>
      </c>
      <c r="BN9" s="59" t="s">
        <v>106</v>
      </c>
      <c r="BO9" s="59" t="s">
        <v>106</v>
      </c>
      <c r="BP9" s="59" t="s">
        <v>106</v>
      </c>
      <c r="BQ9" s="59"/>
      <c r="BR9" s="59"/>
      <c r="BS9" s="59"/>
      <c r="BT9" s="59"/>
      <c r="BU9" s="59"/>
      <c r="BV9" s="59"/>
      <c r="BW9" s="59"/>
      <c r="BX9" s="59"/>
      <c r="BY9" s="59"/>
      <c r="BZ9" s="59"/>
    </row>
    <row r="10" spans="1:78" ht="10.5" customHeight="1">
      <c r="A10" s="428"/>
      <c r="B10" s="70" t="s">
        <v>107</v>
      </c>
      <c r="C10" s="71"/>
      <c r="D10" s="72">
        <v>0</v>
      </c>
      <c r="E10" s="72">
        <v>0</v>
      </c>
      <c r="F10" s="73">
        <v>0</v>
      </c>
      <c r="G10" s="72">
        <v>0</v>
      </c>
      <c r="H10" s="72"/>
      <c r="I10" s="74">
        <f t="shared" si="1"/>
        <v>0</v>
      </c>
      <c r="J10" s="75"/>
      <c r="K10" s="72"/>
      <c r="L10" s="72"/>
      <c r="M10" s="73"/>
      <c r="N10" s="72"/>
      <c r="O10" s="72"/>
      <c r="P10" s="74">
        <f t="shared" si="3"/>
        <v>0</v>
      </c>
      <c r="Q10" s="75"/>
      <c r="R10" s="72">
        <v>234539</v>
      </c>
      <c r="S10" s="72">
        <v>240475</v>
      </c>
      <c r="T10" s="73">
        <v>0</v>
      </c>
      <c r="U10" s="72">
        <v>0</v>
      </c>
      <c r="V10" s="72">
        <v>0</v>
      </c>
      <c r="W10" s="74">
        <f t="shared" si="4"/>
        <v>0</v>
      </c>
      <c r="X10" s="75"/>
      <c r="Y10" s="76"/>
      <c r="Z10" s="76">
        <v>0</v>
      </c>
      <c r="AA10" s="77">
        <v>0</v>
      </c>
      <c r="AB10" s="76"/>
      <c r="AC10" s="76"/>
      <c r="AD10" s="74">
        <f t="shared" si="6"/>
        <v>0</v>
      </c>
      <c r="AE10" s="75"/>
      <c r="AF10" s="76">
        <v>1458649</v>
      </c>
      <c r="AG10" s="78">
        <v>1589866</v>
      </c>
      <c r="AH10" s="79">
        <v>2160017</v>
      </c>
      <c r="AI10" s="79">
        <v>2034000</v>
      </c>
      <c r="AJ10" s="79">
        <v>3110600</v>
      </c>
      <c r="AK10" s="74">
        <f t="shared" si="7"/>
        <v>1076600</v>
      </c>
      <c r="AL10" s="75">
        <f t="shared" si="8"/>
        <v>52.93018682399213</v>
      </c>
      <c r="AM10" s="76">
        <v>0</v>
      </c>
      <c r="AN10" s="76">
        <v>0</v>
      </c>
      <c r="AO10" s="77">
        <v>0</v>
      </c>
      <c r="AP10" s="76"/>
      <c r="AQ10" s="76"/>
      <c r="AR10" s="74">
        <f t="shared" si="9"/>
        <v>0</v>
      </c>
      <c r="AS10" s="75"/>
      <c r="AT10" s="76">
        <v>0</v>
      </c>
      <c r="AU10" s="78">
        <v>0</v>
      </c>
      <c r="AV10" s="76">
        <v>0</v>
      </c>
      <c r="AW10" s="76">
        <v>0</v>
      </c>
      <c r="AX10" s="76"/>
      <c r="AY10" s="74">
        <f t="shared" si="11"/>
        <v>0</v>
      </c>
      <c r="AZ10" s="75"/>
      <c r="BA10" s="80">
        <v>1458649</v>
      </c>
      <c r="BB10" s="81">
        <v>1589866</v>
      </c>
      <c r="BC10" s="82">
        <f t="shared" si="0"/>
        <v>2160017</v>
      </c>
      <c r="BD10" s="82">
        <f t="shared" si="0"/>
        <v>2034000</v>
      </c>
      <c r="BE10" s="82">
        <f t="shared" si="0"/>
        <v>3110600</v>
      </c>
      <c r="BF10" s="74">
        <f t="shared" si="12"/>
        <v>1076600</v>
      </c>
      <c r="BG10" s="75">
        <f t="shared" si="13"/>
        <v>52.93018682399213</v>
      </c>
      <c r="BI10" s="59" t="s">
        <v>108</v>
      </c>
      <c r="BJ10" s="59" t="s">
        <v>108</v>
      </c>
      <c r="BK10" s="59" t="s">
        <v>108</v>
      </c>
      <c r="BL10" s="59" t="s">
        <v>108</v>
      </c>
      <c r="BM10" s="59" t="s">
        <v>108</v>
      </c>
      <c r="BN10" s="59" t="s">
        <v>108</v>
      </c>
      <c r="BO10" s="59" t="s">
        <v>108</v>
      </c>
      <c r="BP10" s="59" t="s">
        <v>108</v>
      </c>
      <c r="BQ10" s="59"/>
      <c r="BR10" s="59"/>
      <c r="BS10" s="59"/>
      <c r="BT10" s="59"/>
      <c r="BU10" s="59"/>
      <c r="BV10" s="59"/>
      <c r="BW10" s="59"/>
      <c r="BX10" s="59"/>
      <c r="BY10" s="59"/>
      <c r="BZ10" s="59"/>
    </row>
    <row r="11" spans="1:78" ht="10.5" customHeight="1">
      <c r="A11" s="428"/>
      <c r="B11" s="70" t="s">
        <v>109</v>
      </c>
      <c r="C11" s="71"/>
      <c r="D11" s="72">
        <v>1766131</v>
      </c>
      <c r="E11" s="72">
        <v>1807852</v>
      </c>
      <c r="F11" s="73">
        <v>2059693</v>
      </c>
      <c r="G11" s="72">
        <v>2217078</v>
      </c>
      <c r="H11" s="72">
        <v>2417727</v>
      </c>
      <c r="I11" s="74">
        <f t="shared" si="1"/>
        <v>200649</v>
      </c>
      <c r="J11" s="75">
        <f t="shared" si="2"/>
        <v>9.0501552042823938</v>
      </c>
      <c r="K11" s="72"/>
      <c r="L11" s="72"/>
      <c r="M11" s="73"/>
      <c r="N11" s="72"/>
      <c r="O11" s="72"/>
      <c r="P11" s="74">
        <f t="shared" si="3"/>
        <v>0</v>
      </c>
      <c r="Q11" s="75"/>
      <c r="R11" s="72">
        <v>393529</v>
      </c>
      <c r="S11" s="72">
        <v>880632</v>
      </c>
      <c r="T11" s="73">
        <v>755761</v>
      </c>
      <c r="U11" s="72">
        <v>1194425</v>
      </c>
      <c r="V11" s="72">
        <v>546597</v>
      </c>
      <c r="W11" s="74">
        <f t="shared" si="4"/>
        <v>-647828</v>
      </c>
      <c r="X11" s="75">
        <f t="shared" si="5"/>
        <v>-54.237645729116522</v>
      </c>
      <c r="Y11" s="76"/>
      <c r="Z11" s="76">
        <v>0</v>
      </c>
      <c r="AA11" s="77">
        <v>0</v>
      </c>
      <c r="AB11" s="76"/>
      <c r="AC11" s="76"/>
      <c r="AD11" s="74">
        <f t="shared" si="6"/>
        <v>0</v>
      </c>
      <c r="AE11" s="75"/>
      <c r="AF11" s="76">
        <v>748271</v>
      </c>
      <c r="AG11" s="78">
        <v>499756</v>
      </c>
      <c r="AH11" s="79">
        <v>873951</v>
      </c>
      <c r="AI11" s="79">
        <v>1115274</v>
      </c>
      <c r="AJ11" s="79">
        <v>3598068</v>
      </c>
      <c r="AK11" s="74">
        <f t="shared" si="7"/>
        <v>2482794</v>
      </c>
      <c r="AL11" s="75">
        <f t="shared" si="8"/>
        <v>222.61740164300429</v>
      </c>
      <c r="AM11" s="76">
        <v>0</v>
      </c>
      <c r="AN11" s="76">
        <v>0</v>
      </c>
      <c r="AO11" s="77">
        <v>3941</v>
      </c>
      <c r="AP11" s="76"/>
      <c r="AQ11" s="76"/>
      <c r="AR11" s="74">
        <f t="shared" si="9"/>
        <v>0</v>
      </c>
      <c r="AS11" s="75"/>
      <c r="AT11" s="76">
        <v>0</v>
      </c>
      <c r="AU11" s="78">
        <v>0</v>
      </c>
      <c r="AV11" s="76">
        <v>0</v>
      </c>
      <c r="AW11" s="76">
        <v>0</v>
      </c>
      <c r="AX11" s="76"/>
      <c r="AY11" s="74">
        <f t="shared" si="11"/>
        <v>0</v>
      </c>
      <c r="AZ11" s="75"/>
      <c r="BA11" s="80">
        <v>2748941</v>
      </c>
      <c r="BB11" s="81">
        <v>2548083</v>
      </c>
      <c r="BC11" s="82">
        <f t="shared" si="0"/>
        <v>3693346</v>
      </c>
      <c r="BD11" s="82">
        <f t="shared" si="0"/>
        <v>4526777</v>
      </c>
      <c r="BE11" s="82">
        <f t="shared" si="0"/>
        <v>6562392</v>
      </c>
      <c r="BF11" s="74">
        <f t="shared" si="12"/>
        <v>2035615</v>
      </c>
      <c r="BG11" s="75">
        <f t="shared" si="13"/>
        <v>44.968307473507089</v>
      </c>
      <c r="BI11" s="59" t="s">
        <v>110</v>
      </c>
      <c r="BJ11" s="59" t="s">
        <v>110</v>
      </c>
      <c r="BK11" s="59" t="s">
        <v>110</v>
      </c>
      <c r="BL11" s="59" t="s">
        <v>110</v>
      </c>
      <c r="BM11" s="59" t="s">
        <v>110</v>
      </c>
      <c r="BN11" s="59" t="s">
        <v>110</v>
      </c>
      <c r="BO11" s="59" t="s">
        <v>110</v>
      </c>
      <c r="BP11" s="59" t="s">
        <v>110</v>
      </c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10.5" customHeight="1">
      <c r="A12" s="428"/>
      <c r="B12" s="70" t="s">
        <v>111</v>
      </c>
      <c r="C12" s="71"/>
      <c r="D12" s="72">
        <v>206008</v>
      </c>
      <c r="E12" s="72">
        <v>190916</v>
      </c>
      <c r="F12" s="73">
        <v>213052</v>
      </c>
      <c r="G12" s="72">
        <v>217826</v>
      </c>
      <c r="H12" s="72">
        <v>113602</v>
      </c>
      <c r="I12" s="74">
        <f t="shared" si="1"/>
        <v>-104224</v>
      </c>
      <c r="J12" s="75">
        <f t="shared" si="2"/>
        <v>-47.847364410125515</v>
      </c>
      <c r="K12" s="72"/>
      <c r="L12" s="72"/>
      <c r="M12" s="73"/>
      <c r="N12" s="72"/>
      <c r="O12" s="72"/>
      <c r="P12" s="74">
        <f t="shared" si="3"/>
        <v>0</v>
      </c>
      <c r="Q12" s="75"/>
      <c r="R12" s="72">
        <v>168898</v>
      </c>
      <c r="S12" s="72">
        <v>175260</v>
      </c>
      <c r="T12" s="73">
        <v>389646</v>
      </c>
      <c r="U12" s="72">
        <v>461745</v>
      </c>
      <c r="V12" s="72">
        <v>454292</v>
      </c>
      <c r="W12" s="74">
        <f t="shared" si="4"/>
        <v>-7453</v>
      </c>
      <c r="X12" s="75">
        <f t="shared" si="5"/>
        <v>-1.614094359440817</v>
      </c>
      <c r="Y12" s="76"/>
      <c r="Z12" s="76">
        <v>0</v>
      </c>
      <c r="AA12" s="77">
        <v>0</v>
      </c>
      <c r="AB12" s="76"/>
      <c r="AC12" s="76"/>
      <c r="AD12" s="74">
        <f t="shared" si="6"/>
        <v>0</v>
      </c>
      <c r="AE12" s="75"/>
      <c r="AF12" s="76">
        <v>15000</v>
      </c>
      <c r="AG12" s="78">
        <v>0</v>
      </c>
      <c r="AH12" s="79">
        <v>0</v>
      </c>
      <c r="AI12" s="79">
        <v>0</v>
      </c>
      <c r="AJ12" s="79"/>
      <c r="AK12" s="74">
        <f t="shared" si="7"/>
        <v>0</v>
      </c>
      <c r="AL12" s="75"/>
      <c r="AM12" s="76">
        <v>0</v>
      </c>
      <c r="AN12" s="76">
        <v>0</v>
      </c>
      <c r="AO12" s="77">
        <v>0</v>
      </c>
      <c r="AP12" s="76"/>
      <c r="AQ12" s="76"/>
      <c r="AR12" s="74">
        <f t="shared" si="9"/>
        <v>0</v>
      </c>
      <c r="AS12" s="75"/>
      <c r="AT12" s="76">
        <v>0</v>
      </c>
      <c r="AU12" s="78">
        <v>0</v>
      </c>
      <c r="AV12" s="76">
        <v>0</v>
      </c>
      <c r="AW12" s="76">
        <v>0</v>
      </c>
      <c r="AX12" s="76"/>
      <c r="AY12" s="74">
        <f t="shared" si="11"/>
        <v>0</v>
      </c>
      <c r="AZ12" s="75"/>
      <c r="BA12" s="80">
        <v>614537</v>
      </c>
      <c r="BB12" s="81">
        <v>1071548</v>
      </c>
      <c r="BC12" s="82">
        <f t="shared" si="0"/>
        <v>602698</v>
      </c>
      <c r="BD12" s="82">
        <f t="shared" si="0"/>
        <v>679571</v>
      </c>
      <c r="BE12" s="82">
        <f t="shared" si="0"/>
        <v>567894</v>
      </c>
      <c r="BF12" s="74">
        <f t="shared" si="12"/>
        <v>-111677</v>
      </c>
      <c r="BG12" s="75">
        <f t="shared" si="13"/>
        <v>-16.433455812564102</v>
      </c>
      <c r="BI12" s="59" t="s">
        <v>112</v>
      </c>
      <c r="BJ12" s="59" t="s">
        <v>112</v>
      </c>
      <c r="BK12" s="59" t="s">
        <v>112</v>
      </c>
      <c r="BL12" s="59" t="s">
        <v>112</v>
      </c>
      <c r="BM12" s="59" t="s">
        <v>112</v>
      </c>
      <c r="BN12" s="59" t="s">
        <v>112</v>
      </c>
      <c r="BO12" s="59" t="s">
        <v>112</v>
      </c>
      <c r="BP12" s="59" t="s">
        <v>112</v>
      </c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10.5" customHeight="1">
      <c r="A13" s="428"/>
      <c r="B13" s="70" t="s">
        <v>113</v>
      </c>
      <c r="C13" s="71"/>
      <c r="D13" s="72">
        <v>0</v>
      </c>
      <c r="E13" s="72">
        <v>0</v>
      </c>
      <c r="F13" s="73">
        <v>0</v>
      </c>
      <c r="G13" s="72">
        <v>0</v>
      </c>
      <c r="H13" s="72"/>
      <c r="I13" s="74">
        <f t="shared" si="1"/>
        <v>0</v>
      </c>
      <c r="J13" s="75"/>
      <c r="K13" s="72">
        <v>0</v>
      </c>
      <c r="L13" s="72">
        <v>0</v>
      </c>
      <c r="M13" s="73">
        <v>0</v>
      </c>
      <c r="N13" s="72">
        <v>0</v>
      </c>
      <c r="O13" s="72"/>
      <c r="P13" s="74">
        <f t="shared" si="3"/>
        <v>0</v>
      </c>
      <c r="Q13" s="75"/>
      <c r="R13" s="72">
        <v>927</v>
      </c>
      <c r="S13" s="72">
        <v>0</v>
      </c>
      <c r="T13" s="73">
        <v>186530</v>
      </c>
      <c r="U13" s="72">
        <v>0</v>
      </c>
      <c r="V13" s="72">
        <v>0</v>
      </c>
      <c r="W13" s="74">
        <f t="shared" si="4"/>
        <v>0</v>
      </c>
      <c r="X13" s="75"/>
      <c r="Y13" s="76"/>
      <c r="Z13" s="76">
        <v>0</v>
      </c>
      <c r="AA13" s="77">
        <v>0</v>
      </c>
      <c r="AB13" s="76"/>
      <c r="AC13" s="76"/>
      <c r="AD13" s="74">
        <f t="shared" si="6"/>
        <v>0</v>
      </c>
      <c r="AE13" s="75"/>
      <c r="AF13" s="76">
        <v>0</v>
      </c>
      <c r="AG13" s="78">
        <v>0</v>
      </c>
      <c r="AH13" s="79">
        <v>0</v>
      </c>
      <c r="AI13" s="79">
        <v>200000</v>
      </c>
      <c r="AJ13" s="79">
        <v>0</v>
      </c>
      <c r="AK13" s="74">
        <f t="shared" si="7"/>
        <v>-200000</v>
      </c>
      <c r="AL13" s="75">
        <f t="shared" si="8"/>
        <v>-100</v>
      </c>
      <c r="AM13" s="76">
        <v>0</v>
      </c>
      <c r="AN13" s="76">
        <v>0</v>
      </c>
      <c r="AO13" s="77">
        <v>0</v>
      </c>
      <c r="AP13" s="76"/>
      <c r="AQ13" s="76"/>
      <c r="AR13" s="74">
        <f t="shared" si="9"/>
        <v>0</v>
      </c>
      <c r="AS13" s="75"/>
      <c r="AT13" s="76">
        <v>0</v>
      </c>
      <c r="AU13" s="78">
        <v>0</v>
      </c>
      <c r="AV13" s="76">
        <v>0</v>
      </c>
      <c r="AW13" s="76">
        <v>0</v>
      </c>
      <c r="AX13" s="76"/>
      <c r="AY13" s="74">
        <f t="shared" si="11"/>
        <v>0</v>
      </c>
      <c r="AZ13" s="75"/>
      <c r="BA13" s="80">
        <v>168898</v>
      </c>
      <c r="BB13" s="81">
        <v>175260</v>
      </c>
      <c r="BC13" s="82">
        <f t="shared" si="0"/>
        <v>186530</v>
      </c>
      <c r="BD13" s="82">
        <f t="shared" si="0"/>
        <v>200000</v>
      </c>
      <c r="BE13" s="82">
        <f>H13+O13+V13+AC13+AJ13+AQ13+AX13</f>
        <v>0</v>
      </c>
      <c r="BF13" s="74">
        <f t="shared" si="12"/>
        <v>-200000</v>
      </c>
      <c r="BG13" s="75">
        <f t="shared" si="13"/>
        <v>-100</v>
      </c>
      <c r="BI13" s="59" t="s">
        <v>114</v>
      </c>
      <c r="BJ13" s="59" t="s">
        <v>114</v>
      </c>
      <c r="BK13" s="59" t="s">
        <v>114</v>
      </c>
      <c r="BL13" s="59" t="s">
        <v>114</v>
      </c>
      <c r="BM13" s="59" t="s">
        <v>114</v>
      </c>
      <c r="BN13" s="59" t="s">
        <v>114</v>
      </c>
      <c r="BO13" s="59" t="s">
        <v>114</v>
      </c>
      <c r="BP13" s="59" t="s">
        <v>114</v>
      </c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0.5" customHeight="1">
      <c r="A14" s="428"/>
      <c r="B14" s="70" t="s">
        <v>115</v>
      </c>
      <c r="C14" s="71"/>
      <c r="D14" s="72">
        <v>381989</v>
      </c>
      <c r="E14" s="72">
        <v>467755</v>
      </c>
      <c r="F14" s="73">
        <v>560318</v>
      </c>
      <c r="G14" s="72">
        <v>301749</v>
      </c>
      <c r="H14" s="72">
        <v>289237</v>
      </c>
      <c r="I14" s="74">
        <f t="shared" si="1"/>
        <v>-12512</v>
      </c>
      <c r="J14" s="75">
        <f t="shared" si="2"/>
        <v>-4.1464926147228329</v>
      </c>
      <c r="K14" s="72"/>
      <c r="L14" s="72"/>
      <c r="M14" s="73"/>
      <c r="N14" s="72"/>
      <c r="O14" s="72"/>
      <c r="P14" s="74">
        <f t="shared" si="3"/>
        <v>0</v>
      </c>
      <c r="Q14" s="75"/>
      <c r="R14" s="72">
        <v>315</v>
      </c>
      <c r="S14" s="72">
        <v>0</v>
      </c>
      <c r="T14" s="73">
        <v>0</v>
      </c>
      <c r="U14" s="72">
        <v>0</v>
      </c>
      <c r="V14" s="72">
        <v>12342</v>
      </c>
      <c r="W14" s="74">
        <f t="shared" si="4"/>
        <v>12342</v>
      </c>
      <c r="X14" s="75"/>
      <c r="Y14" s="76">
        <v>0</v>
      </c>
      <c r="Z14" s="76">
        <v>6147</v>
      </c>
      <c r="AA14" s="77">
        <v>21092</v>
      </c>
      <c r="AB14" s="76"/>
      <c r="AC14" s="76"/>
      <c r="AD14" s="74">
        <f t="shared" si="6"/>
        <v>0</v>
      </c>
      <c r="AE14" s="75"/>
      <c r="AF14" s="76">
        <v>2583713</v>
      </c>
      <c r="AG14" s="78">
        <v>6258997</v>
      </c>
      <c r="AH14" s="79">
        <v>4931861</v>
      </c>
      <c r="AI14" s="79">
        <v>3614383</v>
      </c>
      <c r="AJ14" s="79">
        <v>2832643</v>
      </c>
      <c r="AK14" s="74">
        <f t="shared" si="7"/>
        <v>-781740</v>
      </c>
      <c r="AL14" s="75">
        <f t="shared" si="8"/>
        <v>-21.628587783862418</v>
      </c>
      <c r="AM14" s="76">
        <v>0</v>
      </c>
      <c r="AN14" s="76">
        <v>0</v>
      </c>
      <c r="AO14" s="77">
        <v>0</v>
      </c>
      <c r="AP14" s="76"/>
      <c r="AQ14" s="76"/>
      <c r="AR14" s="74">
        <f t="shared" si="9"/>
        <v>0</v>
      </c>
      <c r="AS14" s="75"/>
      <c r="AT14" s="76">
        <v>0</v>
      </c>
      <c r="AU14" s="78">
        <v>0</v>
      </c>
      <c r="AV14" s="76">
        <v>0</v>
      </c>
      <c r="AW14" s="76">
        <v>0</v>
      </c>
      <c r="AX14" s="76"/>
      <c r="AY14" s="74">
        <f t="shared" si="11"/>
        <v>0</v>
      </c>
      <c r="AZ14" s="75"/>
      <c r="BA14" s="80">
        <v>2966629</v>
      </c>
      <c r="BB14" s="81">
        <v>6732899</v>
      </c>
      <c r="BC14" s="82">
        <f t="shared" si="0"/>
        <v>5513271</v>
      </c>
      <c r="BD14" s="82">
        <f t="shared" si="0"/>
        <v>3916132</v>
      </c>
      <c r="BE14" s="82">
        <f t="shared" si="0"/>
        <v>3134222</v>
      </c>
      <c r="BF14" s="74">
        <f t="shared" si="12"/>
        <v>-781910</v>
      </c>
      <c r="BG14" s="75">
        <f t="shared" si="13"/>
        <v>-19.966385198456027</v>
      </c>
      <c r="BI14" s="59" t="s">
        <v>116</v>
      </c>
      <c r="BJ14" s="59" t="s">
        <v>116</v>
      </c>
      <c r="BK14" s="59" t="s">
        <v>116</v>
      </c>
      <c r="BL14" s="59" t="s">
        <v>116</v>
      </c>
      <c r="BM14" s="59" t="s">
        <v>116</v>
      </c>
      <c r="BN14" s="59" t="s">
        <v>116</v>
      </c>
      <c r="BO14" s="59" t="s">
        <v>116</v>
      </c>
      <c r="BP14" s="59" t="s">
        <v>116</v>
      </c>
      <c r="BQ14" s="59"/>
      <c r="BR14" s="59"/>
      <c r="BS14" s="59"/>
      <c r="BT14" s="59"/>
      <c r="BU14" s="59"/>
      <c r="BV14" s="59"/>
      <c r="BW14" s="59"/>
      <c r="BX14" s="59"/>
      <c r="BY14" s="59"/>
      <c r="BZ14" s="59"/>
    </row>
    <row r="15" spans="1:78" ht="10.5" customHeight="1">
      <c r="A15" s="428"/>
      <c r="B15" s="70" t="s">
        <v>117</v>
      </c>
      <c r="C15" s="71"/>
      <c r="D15" s="72">
        <v>310</v>
      </c>
      <c r="E15" s="72">
        <v>113</v>
      </c>
      <c r="F15" s="73">
        <v>1397</v>
      </c>
      <c r="G15" s="72">
        <v>2250</v>
      </c>
      <c r="H15" s="72">
        <v>227743</v>
      </c>
      <c r="I15" s="74">
        <f t="shared" si="1"/>
        <v>225493</v>
      </c>
      <c r="J15" s="75">
        <f t="shared" si="2"/>
        <v>10021.911111111111</v>
      </c>
      <c r="K15" s="72"/>
      <c r="L15" s="72"/>
      <c r="M15" s="73"/>
      <c r="N15" s="72"/>
      <c r="O15" s="72"/>
      <c r="P15" s="74">
        <f t="shared" si="3"/>
        <v>0</v>
      </c>
      <c r="Q15" s="75"/>
      <c r="R15" s="72">
        <v>55900</v>
      </c>
      <c r="S15" s="72">
        <v>143036</v>
      </c>
      <c r="T15" s="73">
        <v>0</v>
      </c>
      <c r="U15" s="72">
        <v>0</v>
      </c>
      <c r="V15" s="72">
        <v>0</v>
      </c>
      <c r="W15" s="74">
        <f t="shared" si="4"/>
        <v>0</v>
      </c>
      <c r="X15" s="75"/>
      <c r="Y15" s="76"/>
      <c r="Z15" s="76">
        <v>0</v>
      </c>
      <c r="AA15" s="77">
        <v>0</v>
      </c>
      <c r="AB15" s="76"/>
      <c r="AC15" s="76"/>
      <c r="AD15" s="74">
        <f t="shared" si="6"/>
        <v>0</v>
      </c>
      <c r="AE15" s="75"/>
      <c r="AF15" s="76">
        <v>122</v>
      </c>
      <c r="AG15" s="78">
        <v>64962</v>
      </c>
      <c r="AH15" s="79">
        <v>1501</v>
      </c>
      <c r="AI15" s="79">
        <v>320</v>
      </c>
      <c r="AJ15" s="79">
        <v>0</v>
      </c>
      <c r="AK15" s="74">
        <f t="shared" si="7"/>
        <v>-320</v>
      </c>
      <c r="AL15" s="75">
        <f t="shared" si="8"/>
        <v>-100</v>
      </c>
      <c r="AM15" s="76">
        <v>0</v>
      </c>
      <c r="AN15" s="76">
        <v>0</v>
      </c>
      <c r="AO15" s="77">
        <v>0</v>
      </c>
      <c r="AP15" s="76"/>
      <c r="AQ15" s="76"/>
      <c r="AR15" s="74">
        <f t="shared" si="9"/>
        <v>0</v>
      </c>
      <c r="AS15" s="75"/>
      <c r="AT15" s="76">
        <v>0</v>
      </c>
      <c r="AU15" s="78">
        <v>0</v>
      </c>
      <c r="AV15" s="76">
        <v>0</v>
      </c>
      <c r="AW15" s="76">
        <v>0</v>
      </c>
      <c r="AX15" s="76"/>
      <c r="AY15" s="74">
        <f t="shared" si="11"/>
        <v>0</v>
      </c>
      <c r="AZ15" s="75"/>
      <c r="BA15" s="80">
        <v>747</v>
      </c>
      <c r="BB15" s="81">
        <v>65075</v>
      </c>
      <c r="BC15" s="82">
        <f t="shared" si="0"/>
        <v>2898</v>
      </c>
      <c r="BD15" s="82">
        <f t="shared" si="0"/>
        <v>2570</v>
      </c>
      <c r="BE15" s="82">
        <f t="shared" si="0"/>
        <v>227743</v>
      </c>
      <c r="BF15" s="74">
        <f t="shared" si="12"/>
        <v>225173</v>
      </c>
      <c r="BG15" s="75">
        <f t="shared" si="13"/>
        <v>8761.5953307392992</v>
      </c>
      <c r="BI15" s="59" t="s">
        <v>118</v>
      </c>
      <c r="BJ15" s="59" t="s">
        <v>118</v>
      </c>
      <c r="BK15" s="59" t="s">
        <v>118</v>
      </c>
      <c r="BL15" s="59" t="s">
        <v>118</v>
      </c>
      <c r="BM15" s="59" t="s">
        <v>118</v>
      </c>
      <c r="BN15" s="59" t="s">
        <v>118</v>
      </c>
      <c r="BO15" s="59" t="s">
        <v>118</v>
      </c>
      <c r="BP15" s="59" t="s">
        <v>118</v>
      </c>
      <c r="BQ15" s="59"/>
      <c r="BR15" s="59"/>
      <c r="BS15" s="59"/>
      <c r="BT15" s="59"/>
      <c r="BU15" s="59"/>
      <c r="BV15" s="59"/>
      <c r="BW15" s="59"/>
      <c r="BX15" s="59"/>
      <c r="BY15" s="59"/>
      <c r="BZ15" s="59"/>
    </row>
    <row r="16" spans="1:78" ht="10.5" customHeight="1">
      <c r="A16" s="428"/>
      <c r="B16" s="70" t="s">
        <v>119</v>
      </c>
      <c r="C16" s="71"/>
      <c r="D16" s="72">
        <v>2860542</v>
      </c>
      <c r="E16" s="72">
        <v>4281585</v>
      </c>
      <c r="F16" s="73">
        <v>4659881</v>
      </c>
      <c r="G16" s="72">
        <v>3925658</v>
      </c>
      <c r="H16" s="72">
        <v>3119751</v>
      </c>
      <c r="I16" s="74">
        <f t="shared" si="1"/>
        <v>-805907</v>
      </c>
      <c r="J16" s="75">
        <f t="shared" si="2"/>
        <v>-20.529220833806715</v>
      </c>
      <c r="K16" s="72"/>
      <c r="L16" s="72"/>
      <c r="M16" s="73"/>
      <c r="N16" s="72"/>
      <c r="O16" s="72"/>
      <c r="P16" s="74">
        <f t="shared" si="3"/>
        <v>0</v>
      </c>
      <c r="Q16" s="75"/>
      <c r="R16" s="72">
        <v>1813</v>
      </c>
      <c r="S16" s="72">
        <v>112</v>
      </c>
      <c r="T16" s="73">
        <v>16498</v>
      </c>
      <c r="U16" s="72">
        <v>227493</v>
      </c>
      <c r="V16" s="72">
        <v>85365</v>
      </c>
      <c r="W16" s="74">
        <f t="shared" si="4"/>
        <v>-142128</v>
      </c>
      <c r="X16" s="75">
        <f t="shared" si="5"/>
        <v>-62.475768485184155</v>
      </c>
      <c r="Y16" s="76"/>
      <c r="Z16" s="76">
        <v>0</v>
      </c>
      <c r="AA16" s="77">
        <v>0</v>
      </c>
      <c r="AB16" s="76"/>
      <c r="AC16" s="76"/>
      <c r="AD16" s="74">
        <f t="shared" si="6"/>
        <v>0</v>
      </c>
      <c r="AE16" s="75"/>
      <c r="AF16" s="76">
        <v>1777999</v>
      </c>
      <c r="AG16" s="78">
        <v>2294202</v>
      </c>
      <c r="AH16" s="79">
        <v>1949636</v>
      </c>
      <c r="AI16" s="79">
        <v>2233722</v>
      </c>
      <c r="AJ16" s="79">
        <v>4107287</v>
      </c>
      <c r="AK16" s="74">
        <f t="shared" si="7"/>
        <v>1873565</v>
      </c>
      <c r="AL16" s="75">
        <f t="shared" si="8"/>
        <v>83.876373156552148</v>
      </c>
      <c r="AM16" s="76">
        <v>0</v>
      </c>
      <c r="AN16" s="76">
        <v>0</v>
      </c>
      <c r="AO16" s="77">
        <v>0</v>
      </c>
      <c r="AP16" s="76"/>
      <c r="AQ16" s="76">
        <v>864</v>
      </c>
      <c r="AR16" s="74">
        <f t="shared" si="9"/>
        <v>864</v>
      </c>
      <c r="AS16" s="75"/>
      <c r="AT16" s="76">
        <v>0</v>
      </c>
      <c r="AU16" s="78">
        <v>0</v>
      </c>
      <c r="AV16" s="76">
        <v>0</v>
      </c>
      <c r="AW16" s="76">
        <v>0</v>
      </c>
      <c r="AX16" s="76"/>
      <c r="AY16" s="74">
        <f t="shared" si="11"/>
        <v>0</v>
      </c>
      <c r="AZ16" s="75"/>
      <c r="BA16" s="80">
        <v>4694441</v>
      </c>
      <c r="BB16" s="81">
        <v>6718823</v>
      </c>
      <c r="BC16" s="82">
        <f t="shared" si="0"/>
        <v>6626015</v>
      </c>
      <c r="BD16" s="82">
        <f t="shared" si="0"/>
        <v>6386873</v>
      </c>
      <c r="BE16" s="82">
        <f t="shared" si="0"/>
        <v>7313267</v>
      </c>
      <c r="BF16" s="74">
        <f t="shared" si="12"/>
        <v>926394</v>
      </c>
      <c r="BG16" s="75">
        <f t="shared" si="13"/>
        <v>14.504656660622498</v>
      </c>
      <c r="BI16" s="59" t="s">
        <v>120</v>
      </c>
      <c r="BJ16" s="59" t="s">
        <v>120</v>
      </c>
      <c r="BK16" s="59" t="s">
        <v>120</v>
      </c>
      <c r="BL16" s="59" t="s">
        <v>120</v>
      </c>
      <c r="BM16" s="59" t="s">
        <v>120</v>
      </c>
      <c r="BN16" s="59" t="s">
        <v>120</v>
      </c>
      <c r="BO16" s="59" t="s">
        <v>120</v>
      </c>
      <c r="BP16" s="59" t="s">
        <v>120</v>
      </c>
      <c r="BQ16" s="59"/>
      <c r="BR16" s="59"/>
      <c r="BS16" s="59"/>
      <c r="BT16" s="59"/>
      <c r="BU16" s="59"/>
      <c r="BV16" s="59"/>
      <c r="BW16" s="59"/>
      <c r="BX16" s="59"/>
      <c r="BY16" s="59"/>
      <c r="BZ16" s="59"/>
    </row>
    <row r="17" spans="1:78" ht="10.5" customHeight="1">
      <c r="A17" s="428"/>
      <c r="B17" s="70" t="s">
        <v>121</v>
      </c>
      <c r="C17" s="71"/>
      <c r="D17" s="72">
        <v>0</v>
      </c>
      <c r="E17" s="72">
        <v>0</v>
      </c>
      <c r="F17" s="73">
        <v>0</v>
      </c>
      <c r="G17" s="72">
        <v>0</v>
      </c>
      <c r="H17" s="72"/>
      <c r="I17" s="74">
        <f t="shared" si="1"/>
        <v>0</v>
      </c>
      <c r="J17" s="75"/>
      <c r="K17" s="72"/>
      <c r="L17" s="72"/>
      <c r="M17" s="73"/>
      <c r="N17" s="72"/>
      <c r="O17" s="72"/>
      <c r="P17" s="74">
        <f t="shared" si="3"/>
        <v>0</v>
      </c>
      <c r="Q17" s="75"/>
      <c r="R17" s="72">
        <v>0</v>
      </c>
      <c r="S17" s="72">
        <v>0</v>
      </c>
      <c r="T17" s="73">
        <v>7766</v>
      </c>
      <c r="U17" s="72">
        <v>7768</v>
      </c>
      <c r="V17" s="72">
        <v>148240</v>
      </c>
      <c r="W17" s="74">
        <f t="shared" si="4"/>
        <v>140472</v>
      </c>
      <c r="X17" s="75">
        <f t="shared" si="5"/>
        <v>1808.3419155509785</v>
      </c>
      <c r="Y17" s="76"/>
      <c r="Z17" s="76">
        <v>0</v>
      </c>
      <c r="AA17" s="77">
        <v>0</v>
      </c>
      <c r="AB17" s="76"/>
      <c r="AC17" s="76"/>
      <c r="AD17" s="74">
        <f t="shared" si="6"/>
        <v>0</v>
      </c>
      <c r="AE17" s="75"/>
      <c r="AF17" s="76">
        <v>46800</v>
      </c>
      <c r="AG17" s="78">
        <v>25488</v>
      </c>
      <c r="AH17" s="79">
        <v>32678</v>
      </c>
      <c r="AI17" s="79">
        <v>159816</v>
      </c>
      <c r="AJ17" s="79">
        <v>202645</v>
      </c>
      <c r="AK17" s="74">
        <f t="shared" si="7"/>
        <v>42829</v>
      </c>
      <c r="AL17" s="75">
        <f t="shared" si="8"/>
        <v>26.798943785353156</v>
      </c>
      <c r="AM17" s="76">
        <v>0</v>
      </c>
      <c r="AN17" s="76">
        <v>0</v>
      </c>
      <c r="AO17" s="77">
        <v>0</v>
      </c>
      <c r="AP17" s="76">
        <v>1381</v>
      </c>
      <c r="AQ17" s="76">
        <v>1934</v>
      </c>
      <c r="AR17" s="74">
        <f t="shared" si="9"/>
        <v>553</v>
      </c>
      <c r="AS17" s="75">
        <f t="shared" si="10"/>
        <v>40.043446777697319</v>
      </c>
      <c r="AT17" s="76">
        <v>0</v>
      </c>
      <c r="AU17" s="78">
        <v>0</v>
      </c>
      <c r="AV17" s="76">
        <v>0</v>
      </c>
      <c r="AW17" s="76">
        <v>0</v>
      </c>
      <c r="AX17" s="76"/>
      <c r="AY17" s="74">
        <f t="shared" si="11"/>
        <v>0</v>
      </c>
      <c r="AZ17" s="75"/>
      <c r="BA17" s="80">
        <v>48613</v>
      </c>
      <c r="BB17" s="81">
        <v>25600</v>
      </c>
      <c r="BC17" s="82">
        <f t="shared" si="0"/>
        <v>40444</v>
      </c>
      <c r="BD17" s="82">
        <f t="shared" si="0"/>
        <v>168965</v>
      </c>
      <c r="BE17" s="82">
        <f t="shared" si="0"/>
        <v>352819</v>
      </c>
      <c r="BF17" s="74">
        <f t="shared" si="12"/>
        <v>183854</v>
      </c>
      <c r="BG17" s="75">
        <f t="shared" si="13"/>
        <v>108.81188411801261</v>
      </c>
      <c r="BI17" s="59" t="s">
        <v>122</v>
      </c>
      <c r="BJ17" s="59" t="s">
        <v>122</v>
      </c>
      <c r="BK17" s="59" t="s">
        <v>122</v>
      </c>
      <c r="BL17" s="59" t="s">
        <v>122</v>
      </c>
      <c r="BM17" s="59" t="s">
        <v>122</v>
      </c>
      <c r="BN17" s="59" t="s">
        <v>122</v>
      </c>
      <c r="BO17" s="59" t="s">
        <v>122</v>
      </c>
      <c r="BP17" s="59" t="s">
        <v>122</v>
      </c>
      <c r="BQ17" s="59"/>
      <c r="BR17" s="59"/>
      <c r="BS17" s="59"/>
      <c r="BT17" s="59"/>
      <c r="BU17" s="59"/>
      <c r="BV17" s="59"/>
      <c r="BW17" s="59"/>
      <c r="BX17" s="59"/>
      <c r="BY17" s="59"/>
      <c r="BZ17" s="59"/>
    </row>
    <row r="18" spans="1:78" ht="10.5" customHeight="1">
      <c r="A18" s="428"/>
      <c r="B18" s="70" t="s">
        <v>123</v>
      </c>
      <c r="C18" s="71"/>
      <c r="D18" s="72">
        <v>665918</v>
      </c>
      <c r="E18" s="72">
        <v>804908</v>
      </c>
      <c r="F18" s="73">
        <v>870916</v>
      </c>
      <c r="G18" s="72">
        <v>885007</v>
      </c>
      <c r="H18" s="72">
        <v>1184207</v>
      </c>
      <c r="I18" s="74">
        <f t="shared" si="1"/>
        <v>299200</v>
      </c>
      <c r="J18" s="75">
        <f t="shared" si="2"/>
        <v>33.807642199440231</v>
      </c>
      <c r="K18" s="72"/>
      <c r="L18" s="72"/>
      <c r="M18" s="73"/>
      <c r="N18" s="72"/>
      <c r="O18" s="72"/>
      <c r="P18" s="74">
        <f t="shared" si="3"/>
        <v>0</v>
      </c>
      <c r="Q18" s="75"/>
      <c r="R18" s="72">
        <v>0</v>
      </c>
      <c r="S18" s="72">
        <v>10138</v>
      </c>
      <c r="T18" s="73">
        <v>0</v>
      </c>
      <c r="U18" s="72">
        <v>0</v>
      </c>
      <c r="V18" s="72"/>
      <c r="W18" s="74">
        <f t="shared" si="4"/>
        <v>0</v>
      </c>
      <c r="X18" s="75"/>
      <c r="Y18" s="76"/>
      <c r="Z18" s="76">
        <v>0</v>
      </c>
      <c r="AA18" s="77">
        <v>0</v>
      </c>
      <c r="AB18" s="76">
        <v>0</v>
      </c>
      <c r="AC18" s="76"/>
      <c r="AD18" s="74">
        <f t="shared" si="6"/>
        <v>0</v>
      </c>
      <c r="AE18" s="75"/>
      <c r="AF18" s="76">
        <v>231882</v>
      </c>
      <c r="AG18" s="78">
        <v>241320</v>
      </c>
      <c r="AH18" s="79">
        <v>613091</v>
      </c>
      <c r="AI18" s="79">
        <v>314819</v>
      </c>
      <c r="AJ18" s="79">
        <v>610143</v>
      </c>
      <c r="AK18" s="74">
        <f t="shared" si="7"/>
        <v>295324</v>
      </c>
      <c r="AL18" s="75">
        <f t="shared" si="8"/>
        <v>93.807552911355415</v>
      </c>
      <c r="AM18" s="76">
        <v>0</v>
      </c>
      <c r="AN18" s="76">
        <v>0</v>
      </c>
      <c r="AO18" s="77">
        <v>0</v>
      </c>
      <c r="AP18" s="76"/>
      <c r="AQ18" s="76"/>
      <c r="AR18" s="74">
        <f t="shared" si="9"/>
        <v>0</v>
      </c>
      <c r="AS18" s="75"/>
      <c r="AT18" s="76">
        <v>0</v>
      </c>
      <c r="AU18" s="78">
        <v>0</v>
      </c>
      <c r="AV18" s="76">
        <v>0</v>
      </c>
      <c r="AW18" s="76">
        <v>0</v>
      </c>
      <c r="AX18" s="76"/>
      <c r="AY18" s="74">
        <f t="shared" si="11"/>
        <v>0</v>
      </c>
      <c r="AZ18" s="75"/>
      <c r="BA18" s="80">
        <v>897800</v>
      </c>
      <c r="BB18" s="81">
        <v>1046228</v>
      </c>
      <c r="BC18" s="82">
        <f t="shared" si="0"/>
        <v>1484007</v>
      </c>
      <c r="BD18" s="82">
        <f t="shared" si="0"/>
        <v>1199826</v>
      </c>
      <c r="BE18" s="82">
        <f t="shared" si="0"/>
        <v>1794350</v>
      </c>
      <c r="BF18" s="74">
        <f t="shared" si="12"/>
        <v>594524</v>
      </c>
      <c r="BG18" s="75">
        <f t="shared" si="13"/>
        <v>49.550851540139988</v>
      </c>
      <c r="BI18" s="59" t="s">
        <v>124</v>
      </c>
      <c r="BJ18" s="59" t="s">
        <v>124</v>
      </c>
      <c r="BK18" s="59" t="s">
        <v>124</v>
      </c>
      <c r="BL18" s="59" t="s">
        <v>124</v>
      </c>
      <c r="BM18" s="59" t="s">
        <v>124</v>
      </c>
      <c r="BN18" s="59" t="s">
        <v>124</v>
      </c>
      <c r="BO18" s="59" t="s">
        <v>124</v>
      </c>
      <c r="BP18" s="59" t="s">
        <v>124</v>
      </c>
      <c r="BQ18" s="59"/>
      <c r="BR18" s="59"/>
      <c r="BS18" s="59"/>
      <c r="BT18" s="59"/>
      <c r="BU18" s="59"/>
      <c r="BV18" s="59"/>
      <c r="BW18" s="59"/>
      <c r="BX18" s="59"/>
      <c r="BY18" s="59"/>
      <c r="BZ18" s="59"/>
    </row>
    <row r="19" spans="1:78" ht="10.5" customHeight="1">
      <c r="A19" s="428"/>
      <c r="B19" s="70" t="s">
        <v>125</v>
      </c>
      <c r="C19" s="71"/>
      <c r="D19" s="72">
        <v>55833</v>
      </c>
      <c r="E19" s="72">
        <v>163395</v>
      </c>
      <c r="F19" s="73">
        <v>140117</v>
      </c>
      <c r="G19" s="72">
        <v>75492</v>
      </c>
      <c r="H19" s="72">
        <v>263312</v>
      </c>
      <c r="I19" s="74">
        <f t="shared" si="1"/>
        <v>187820</v>
      </c>
      <c r="J19" s="75">
        <f t="shared" si="2"/>
        <v>248.79457425952421</v>
      </c>
      <c r="K19" s="72"/>
      <c r="L19" s="72"/>
      <c r="M19" s="73"/>
      <c r="N19" s="72"/>
      <c r="O19" s="72"/>
      <c r="P19" s="74">
        <f t="shared" si="3"/>
        <v>0</v>
      </c>
      <c r="Q19" s="75"/>
      <c r="R19" s="72">
        <v>1948721</v>
      </c>
      <c r="S19" s="72">
        <v>2872153</v>
      </c>
      <c r="T19" s="73">
        <v>197745</v>
      </c>
      <c r="U19" s="72">
        <v>0</v>
      </c>
      <c r="V19" s="72">
        <v>1969</v>
      </c>
      <c r="W19" s="74">
        <f t="shared" si="4"/>
        <v>1969</v>
      </c>
      <c r="X19" s="75"/>
      <c r="Y19" s="76"/>
      <c r="Z19" s="76">
        <v>0</v>
      </c>
      <c r="AA19" s="77">
        <v>0</v>
      </c>
      <c r="AB19" s="76">
        <v>0</v>
      </c>
      <c r="AC19" s="76"/>
      <c r="AD19" s="74">
        <f t="shared" si="6"/>
        <v>0</v>
      </c>
      <c r="AE19" s="75"/>
      <c r="AF19" s="76">
        <v>132244</v>
      </c>
      <c r="AG19" s="78">
        <v>156960</v>
      </c>
      <c r="AH19" s="79">
        <v>181698</v>
      </c>
      <c r="AI19" s="79">
        <v>131036</v>
      </c>
      <c r="AJ19" s="79">
        <v>79216</v>
      </c>
      <c r="AK19" s="74">
        <f t="shared" si="7"/>
        <v>-51820</v>
      </c>
      <c r="AL19" s="75">
        <f t="shared" si="8"/>
        <v>-39.546384199761896</v>
      </c>
      <c r="AM19" s="76">
        <v>0</v>
      </c>
      <c r="AN19" s="76">
        <v>0</v>
      </c>
      <c r="AO19" s="77">
        <v>0</v>
      </c>
      <c r="AP19" s="76">
        <v>0</v>
      </c>
      <c r="AQ19" s="76"/>
      <c r="AR19" s="74">
        <f t="shared" si="9"/>
        <v>0</v>
      </c>
      <c r="AS19" s="75"/>
      <c r="AT19" s="76">
        <v>0</v>
      </c>
      <c r="AU19" s="78">
        <v>0</v>
      </c>
      <c r="AV19" s="76">
        <v>0</v>
      </c>
      <c r="AW19" s="76">
        <v>0</v>
      </c>
      <c r="AX19" s="76"/>
      <c r="AY19" s="74">
        <f t="shared" si="11"/>
        <v>0</v>
      </c>
      <c r="AZ19" s="75"/>
      <c r="BA19" s="80">
        <v>188077</v>
      </c>
      <c r="BB19" s="81">
        <v>330493</v>
      </c>
      <c r="BC19" s="82">
        <f t="shared" si="0"/>
        <v>519560</v>
      </c>
      <c r="BD19" s="82">
        <f t="shared" si="0"/>
        <v>206528</v>
      </c>
      <c r="BE19" s="82">
        <f t="shared" si="0"/>
        <v>344497</v>
      </c>
      <c r="BF19" s="74">
        <f t="shared" si="12"/>
        <v>137969</v>
      </c>
      <c r="BG19" s="75">
        <f t="shared" si="13"/>
        <v>66.804016888751164</v>
      </c>
      <c r="BI19" s="59" t="s">
        <v>126</v>
      </c>
      <c r="BJ19" s="59" t="s">
        <v>126</v>
      </c>
      <c r="BK19" s="59" t="s">
        <v>126</v>
      </c>
      <c r="BL19" s="59" t="s">
        <v>126</v>
      </c>
      <c r="BM19" s="59" t="s">
        <v>126</v>
      </c>
      <c r="BN19" s="59" t="s">
        <v>126</v>
      </c>
      <c r="BO19" s="59" t="s">
        <v>126</v>
      </c>
      <c r="BP19" s="59" t="s">
        <v>126</v>
      </c>
      <c r="BQ19" s="59"/>
      <c r="BR19" s="59"/>
      <c r="BS19" s="59"/>
      <c r="BT19" s="59"/>
      <c r="BU19" s="59"/>
      <c r="BV19" s="59"/>
      <c r="BW19" s="59"/>
      <c r="BX19" s="59"/>
      <c r="BY19" s="59"/>
      <c r="BZ19" s="59"/>
    </row>
    <row r="20" spans="1:78" ht="10.5" customHeight="1">
      <c r="A20" s="428"/>
      <c r="B20" s="70" t="s">
        <v>127</v>
      </c>
      <c r="C20" s="71" t="s">
        <v>128</v>
      </c>
      <c r="D20" s="82">
        <v>10018031</v>
      </c>
      <c r="E20" s="82">
        <v>13156724</v>
      </c>
      <c r="F20" s="83">
        <v>15686484</v>
      </c>
      <c r="G20" s="82">
        <f>SUM(G9:G19)</f>
        <v>13064160</v>
      </c>
      <c r="H20" s="82">
        <f>SUM(H9:H19)</f>
        <v>13926179</v>
      </c>
      <c r="I20" s="74">
        <f t="shared" si="1"/>
        <v>862019</v>
      </c>
      <c r="J20" s="75">
        <f t="shared" si="2"/>
        <v>6.5983499895898401</v>
      </c>
      <c r="K20" s="82">
        <v>0</v>
      </c>
      <c r="L20" s="82">
        <v>0</v>
      </c>
      <c r="M20" s="83">
        <v>0</v>
      </c>
      <c r="N20" s="82">
        <f>SUM(N9:N19)</f>
        <v>0</v>
      </c>
      <c r="O20" s="82"/>
      <c r="P20" s="74">
        <f t="shared" si="3"/>
        <v>0</v>
      </c>
      <c r="Q20" s="75"/>
      <c r="R20" s="82">
        <v>0</v>
      </c>
      <c r="S20" s="82">
        <v>0</v>
      </c>
      <c r="T20" s="83">
        <v>1690246</v>
      </c>
      <c r="U20" s="82">
        <f>SUM(U9:U19)</f>
        <v>4608631</v>
      </c>
      <c r="V20" s="82">
        <f>SUM(V9:V19)</f>
        <v>1798805</v>
      </c>
      <c r="W20" s="74">
        <f t="shared" si="4"/>
        <v>-2809826</v>
      </c>
      <c r="X20" s="75">
        <f t="shared" si="5"/>
        <v>-60.968777929931903</v>
      </c>
      <c r="Y20" s="82">
        <v>0</v>
      </c>
      <c r="Z20" s="82">
        <v>6147</v>
      </c>
      <c r="AA20" s="83">
        <v>21092</v>
      </c>
      <c r="AB20" s="82">
        <f>SUM(AB9:AB19)</f>
        <v>0</v>
      </c>
      <c r="AC20" s="82"/>
      <c r="AD20" s="74">
        <f t="shared" si="6"/>
        <v>0</v>
      </c>
      <c r="AE20" s="75"/>
      <c r="AF20" s="82">
        <v>10061780</v>
      </c>
      <c r="AG20" s="84">
        <v>14211351</v>
      </c>
      <c r="AH20" s="85">
        <v>13628233</v>
      </c>
      <c r="AI20" s="85">
        <f>SUM(AI9:AI19)</f>
        <v>13243370</v>
      </c>
      <c r="AJ20" s="85">
        <f>SUM(AJ9:AJ19)</f>
        <v>21203802</v>
      </c>
      <c r="AK20" s="74">
        <f t="shared" si="7"/>
        <v>7960432</v>
      </c>
      <c r="AL20" s="75">
        <f t="shared" si="8"/>
        <v>60.108809162622499</v>
      </c>
      <c r="AM20" s="82">
        <v>73100</v>
      </c>
      <c r="AN20" s="82">
        <v>0</v>
      </c>
      <c r="AO20" s="83">
        <v>282641</v>
      </c>
      <c r="AP20" s="82">
        <f>SUM(AP9:AP19)</f>
        <v>13081</v>
      </c>
      <c r="AQ20" s="82">
        <f>SUM(AQ9:AQ19)</f>
        <v>8998</v>
      </c>
      <c r="AR20" s="74">
        <f t="shared" si="9"/>
        <v>-4083</v>
      </c>
      <c r="AS20" s="75">
        <f t="shared" si="10"/>
        <v>-31.213209999235531</v>
      </c>
      <c r="AT20" s="82">
        <v>0</v>
      </c>
      <c r="AU20" s="84">
        <v>0</v>
      </c>
      <c r="AV20" s="82">
        <v>0</v>
      </c>
      <c r="AW20" s="82">
        <f>SUM(AW9:AW19)</f>
        <v>0</v>
      </c>
      <c r="AX20" s="82">
        <f>SUM(AX9:AX19)</f>
        <v>0</v>
      </c>
      <c r="AY20" s="74">
        <f t="shared" si="11"/>
        <v>0</v>
      </c>
      <c r="AZ20" s="75"/>
      <c r="BA20" s="82">
        <v>22101632</v>
      </c>
      <c r="BB20" s="84">
        <v>30246375</v>
      </c>
      <c r="BC20" s="82">
        <f t="shared" si="0"/>
        <v>31308696</v>
      </c>
      <c r="BD20" s="82">
        <f t="shared" si="0"/>
        <v>30929242</v>
      </c>
      <c r="BE20" s="82">
        <f t="shared" si="0"/>
        <v>36937784</v>
      </c>
      <c r="BF20" s="74">
        <f t="shared" si="12"/>
        <v>6008542</v>
      </c>
      <c r="BG20" s="75">
        <f t="shared" si="13"/>
        <v>19.426735385238345</v>
      </c>
      <c r="BI20" s="59" t="s">
        <v>129</v>
      </c>
      <c r="BJ20" s="59" t="s">
        <v>129</v>
      </c>
      <c r="BK20" s="59" t="s">
        <v>129</v>
      </c>
      <c r="BL20" s="59" t="s">
        <v>129</v>
      </c>
      <c r="BM20" s="59" t="s">
        <v>129</v>
      </c>
      <c r="BN20" s="59" t="s">
        <v>129</v>
      </c>
      <c r="BO20" s="59" t="s">
        <v>129</v>
      </c>
      <c r="BP20" s="59" t="s">
        <v>129</v>
      </c>
      <c r="BQ20" s="59"/>
      <c r="BR20" s="59"/>
      <c r="BS20" s="59"/>
      <c r="BT20" s="59"/>
      <c r="BU20" s="59"/>
      <c r="BV20" s="59"/>
      <c r="BW20" s="59"/>
      <c r="BX20" s="59"/>
      <c r="BY20" s="59"/>
      <c r="BZ20" s="59"/>
    </row>
    <row r="21" spans="1:78" ht="10.5" customHeight="1">
      <c r="A21" s="428"/>
      <c r="B21" s="70" t="s">
        <v>130</v>
      </c>
      <c r="C21" s="71" t="s">
        <v>131</v>
      </c>
      <c r="D21" s="72">
        <v>2700</v>
      </c>
      <c r="E21" s="72"/>
      <c r="F21" s="73">
        <v>155520</v>
      </c>
      <c r="G21" s="72">
        <v>789</v>
      </c>
      <c r="H21" s="72">
        <v>21757</v>
      </c>
      <c r="I21" s="74">
        <f t="shared" si="1"/>
        <v>20968</v>
      </c>
      <c r="J21" s="75">
        <f t="shared" si="2"/>
        <v>2657.5411913814955</v>
      </c>
      <c r="K21" s="72"/>
      <c r="L21" s="72"/>
      <c r="M21" s="73"/>
      <c r="N21" s="72"/>
      <c r="O21" s="72"/>
      <c r="P21" s="74">
        <f t="shared" si="3"/>
        <v>0</v>
      </c>
      <c r="Q21" s="75"/>
      <c r="R21" s="72">
        <v>0</v>
      </c>
      <c r="S21" s="72">
        <v>0</v>
      </c>
      <c r="T21" s="73">
        <v>0</v>
      </c>
      <c r="U21" s="72">
        <v>0</v>
      </c>
      <c r="V21" s="72"/>
      <c r="W21" s="74">
        <f t="shared" si="4"/>
        <v>0</v>
      </c>
      <c r="X21" s="75"/>
      <c r="Y21" s="76"/>
      <c r="Z21" s="76"/>
      <c r="AA21" s="77"/>
      <c r="AB21" s="76"/>
      <c r="AC21" s="76"/>
      <c r="AD21" s="74">
        <f t="shared" si="6"/>
        <v>0</v>
      </c>
      <c r="AE21" s="75"/>
      <c r="AF21" s="76">
        <v>10000</v>
      </c>
      <c r="AG21" s="78"/>
      <c r="AH21" s="79">
        <v>35011</v>
      </c>
      <c r="AI21" s="79"/>
      <c r="AJ21" s="79">
        <v>11630</v>
      </c>
      <c r="AK21" s="74">
        <f t="shared" si="7"/>
        <v>11630</v>
      </c>
      <c r="AL21" s="75"/>
      <c r="AM21" s="76"/>
      <c r="AN21" s="76"/>
      <c r="AO21" s="77"/>
      <c r="AP21" s="76"/>
      <c r="AQ21" s="76"/>
      <c r="AR21" s="74">
        <f t="shared" si="9"/>
        <v>0</v>
      </c>
      <c r="AS21" s="75"/>
      <c r="AT21" s="76"/>
      <c r="AU21" s="78"/>
      <c r="AV21" s="76"/>
      <c r="AW21" s="76"/>
      <c r="AX21" s="76"/>
      <c r="AY21" s="74">
        <f t="shared" si="11"/>
        <v>0</v>
      </c>
      <c r="AZ21" s="75"/>
      <c r="BA21" s="80">
        <v>12700</v>
      </c>
      <c r="BB21" s="81">
        <v>0</v>
      </c>
      <c r="BC21" s="82">
        <f t="shared" si="0"/>
        <v>190531</v>
      </c>
      <c r="BD21" s="82">
        <f t="shared" si="0"/>
        <v>789</v>
      </c>
      <c r="BE21" s="82">
        <f t="shared" si="0"/>
        <v>33387</v>
      </c>
      <c r="BF21" s="74">
        <f t="shared" si="12"/>
        <v>32598</v>
      </c>
      <c r="BG21" s="75">
        <f t="shared" si="13"/>
        <v>4131.5589353612168</v>
      </c>
      <c r="BI21" s="59" t="s">
        <v>132</v>
      </c>
      <c r="BJ21" s="59" t="s">
        <v>132</v>
      </c>
      <c r="BK21" s="59" t="s">
        <v>132</v>
      </c>
      <c r="BL21" s="59" t="s">
        <v>132</v>
      </c>
      <c r="BM21" s="59" t="s">
        <v>132</v>
      </c>
      <c r="BN21" s="59" t="s">
        <v>132</v>
      </c>
      <c r="BO21" s="59" t="s">
        <v>132</v>
      </c>
      <c r="BP21" s="59" t="s">
        <v>132</v>
      </c>
      <c r="BQ21" s="59"/>
      <c r="BR21" s="59"/>
      <c r="BS21" s="59"/>
      <c r="BT21" s="59"/>
      <c r="BU21" s="59"/>
      <c r="BV21" s="59"/>
      <c r="BW21" s="59"/>
      <c r="BX21" s="59"/>
      <c r="BY21" s="59"/>
      <c r="BZ21" s="59"/>
    </row>
    <row r="22" spans="1:78" ht="10.5" customHeight="1">
      <c r="A22" s="428"/>
      <c r="B22" s="70" t="s">
        <v>133</v>
      </c>
      <c r="C22" s="71" t="s">
        <v>134</v>
      </c>
      <c r="D22" s="72">
        <v>0</v>
      </c>
      <c r="E22" s="72">
        <v>0</v>
      </c>
      <c r="F22" s="73">
        <v>0</v>
      </c>
      <c r="G22" s="72">
        <v>30000</v>
      </c>
      <c r="H22" s="72"/>
      <c r="I22" s="74">
        <f t="shared" si="1"/>
        <v>-30000</v>
      </c>
      <c r="J22" s="86">
        <f t="shared" si="2"/>
        <v>-100</v>
      </c>
      <c r="K22" s="72">
        <v>0</v>
      </c>
      <c r="L22" s="72">
        <v>0</v>
      </c>
      <c r="M22" s="73">
        <v>0</v>
      </c>
      <c r="N22" s="72">
        <v>0</v>
      </c>
      <c r="O22" s="72"/>
      <c r="P22" s="74">
        <f t="shared" si="3"/>
        <v>0</v>
      </c>
      <c r="Q22" s="86"/>
      <c r="R22" s="72">
        <v>1948721</v>
      </c>
      <c r="S22" s="72">
        <v>2872153</v>
      </c>
      <c r="T22" s="73">
        <v>0</v>
      </c>
      <c r="U22" s="72">
        <v>0</v>
      </c>
      <c r="V22" s="72"/>
      <c r="W22" s="74">
        <f t="shared" si="4"/>
        <v>0</v>
      </c>
      <c r="X22" s="86"/>
      <c r="Y22" s="76"/>
      <c r="Z22" s="76"/>
      <c r="AA22" s="77"/>
      <c r="AB22" s="76"/>
      <c r="AC22" s="76"/>
      <c r="AD22" s="74">
        <f t="shared" si="6"/>
        <v>0</v>
      </c>
      <c r="AE22" s="86"/>
      <c r="AF22" s="76">
        <v>0</v>
      </c>
      <c r="AG22" s="78">
        <v>0</v>
      </c>
      <c r="AH22" s="79">
        <v>0</v>
      </c>
      <c r="AI22" s="79"/>
      <c r="AJ22" s="79">
        <v>34500</v>
      </c>
      <c r="AK22" s="74">
        <f t="shared" si="7"/>
        <v>34500</v>
      </c>
      <c r="AL22" s="86"/>
      <c r="AM22" s="76">
        <v>73100</v>
      </c>
      <c r="AN22" s="76"/>
      <c r="AO22" s="77"/>
      <c r="AP22" s="76"/>
      <c r="AQ22" s="76"/>
      <c r="AR22" s="74">
        <f t="shared" si="9"/>
        <v>0</v>
      </c>
      <c r="AS22" s="86"/>
      <c r="AT22" s="76"/>
      <c r="AU22" s="78"/>
      <c r="AV22" s="76"/>
      <c r="AW22" s="76"/>
      <c r="AX22" s="76"/>
      <c r="AY22" s="74">
        <f t="shared" si="11"/>
        <v>0</v>
      </c>
      <c r="AZ22" s="86"/>
      <c r="BA22" s="80">
        <v>73100</v>
      </c>
      <c r="BB22" s="81">
        <v>0</v>
      </c>
      <c r="BC22" s="82">
        <f t="shared" si="0"/>
        <v>0</v>
      </c>
      <c r="BD22" s="82">
        <f t="shared" si="0"/>
        <v>30000</v>
      </c>
      <c r="BE22" s="82">
        <f t="shared" si="0"/>
        <v>34500</v>
      </c>
      <c r="BF22" s="74">
        <f t="shared" si="12"/>
        <v>4500</v>
      </c>
      <c r="BG22" s="86">
        <f t="shared" si="13"/>
        <v>15</v>
      </c>
      <c r="BI22" s="59" t="s">
        <v>135</v>
      </c>
      <c r="BJ22" s="59" t="s">
        <v>135</v>
      </c>
      <c r="BK22" s="59" t="s">
        <v>135</v>
      </c>
      <c r="BL22" s="59" t="s">
        <v>135</v>
      </c>
      <c r="BM22" s="59" t="s">
        <v>135</v>
      </c>
      <c r="BN22" s="59" t="s">
        <v>135</v>
      </c>
      <c r="BO22" s="59" t="s">
        <v>135</v>
      </c>
      <c r="BP22" s="59" t="s">
        <v>135</v>
      </c>
      <c r="BQ22" s="59"/>
      <c r="BR22" s="59"/>
      <c r="BS22" s="59"/>
      <c r="BT22" s="59"/>
      <c r="BU22" s="59"/>
      <c r="BV22" s="59"/>
      <c r="BW22" s="59"/>
      <c r="BX22" s="59"/>
      <c r="BY22" s="59"/>
      <c r="BZ22" s="59"/>
    </row>
    <row r="23" spans="1:78" ht="10.5" customHeight="1">
      <c r="A23" s="429"/>
      <c r="B23" s="87" t="s">
        <v>136</v>
      </c>
      <c r="C23" s="88" t="s">
        <v>137</v>
      </c>
      <c r="D23" s="89">
        <v>10015331</v>
      </c>
      <c r="E23" s="89">
        <v>13156724</v>
      </c>
      <c r="F23" s="90">
        <v>15530964</v>
      </c>
      <c r="G23" s="89">
        <f>G20-(G21+G22)</f>
        <v>13033371</v>
      </c>
      <c r="H23" s="89">
        <f>H20-(H21+H22)</f>
        <v>13904422</v>
      </c>
      <c r="I23" s="91">
        <f t="shared" si="1"/>
        <v>871051</v>
      </c>
      <c r="J23" s="92">
        <f t="shared" si="2"/>
        <v>6.6832364397514654</v>
      </c>
      <c r="K23" s="89">
        <v>0</v>
      </c>
      <c r="L23" s="89">
        <v>0</v>
      </c>
      <c r="M23" s="90">
        <v>0</v>
      </c>
      <c r="N23" s="89">
        <f>N20-(N21+N22)</f>
        <v>0</v>
      </c>
      <c r="O23" s="89"/>
      <c r="P23" s="91">
        <f t="shared" si="3"/>
        <v>0</v>
      </c>
      <c r="Q23" s="92"/>
      <c r="R23" s="89">
        <v>1284570</v>
      </c>
      <c r="S23" s="89">
        <v>2288045</v>
      </c>
      <c r="T23" s="90">
        <v>1690246</v>
      </c>
      <c r="U23" s="89">
        <f>U20-(U21+U22)</f>
        <v>4608631</v>
      </c>
      <c r="V23" s="89">
        <f>V20-(V21+V22)</f>
        <v>1798805</v>
      </c>
      <c r="W23" s="91">
        <f t="shared" si="4"/>
        <v>-2809826</v>
      </c>
      <c r="X23" s="92">
        <f t="shared" si="5"/>
        <v>-60.968777929931903</v>
      </c>
      <c r="Y23" s="89">
        <v>0</v>
      </c>
      <c r="Z23" s="89">
        <v>6147</v>
      </c>
      <c r="AA23" s="90">
        <v>21092</v>
      </c>
      <c r="AB23" s="89">
        <f>AB20-(AB21+AB22)</f>
        <v>0</v>
      </c>
      <c r="AC23" s="89"/>
      <c r="AD23" s="91">
        <f t="shared" si="6"/>
        <v>0</v>
      </c>
      <c r="AE23" s="92"/>
      <c r="AF23" s="89">
        <v>10051780</v>
      </c>
      <c r="AG23" s="93">
        <v>14211351</v>
      </c>
      <c r="AH23" s="94">
        <v>13593222</v>
      </c>
      <c r="AI23" s="94">
        <f>AI20-(AI21+AI22)</f>
        <v>13243370</v>
      </c>
      <c r="AJ23" s="94">
        <f>AJ20-(AJ21+AJ22)</f>
        <v>21157672</v>
      </c>
      <c r="AK23" s="91">
        <f t="shared" si="7"/>
        <v>7914302</v>
      </c>
      <c r="AL23" s="92">
        <f t="shared" si="8"/>
        <v>59.760483925164067</v>
      </c>
      <c r="AM23" s="89">
        <v>0</v>
      </c>
      <c r="AN23" s="89">
        <v>0</v>
      </c>
      <c r="AO23" s="90">
        <v>282641</v>
      </c>
      <c r="AP23" s="89">
        <f>AP20-(AP21+AP22)</f>
        <v>13081</v>
      </c>
      <c r="AQ23" s="89">
        <f>AQ20-(AQ21+AQ22)</f>
        <v>8998</v>
      </c>
      <c r="AR23" s="91">
        <f t="shared" si="9"/>
        <v>-4083</v>
      </c>
      <c r="AS23" s="92">
        <f t="shared" si="10"/>
        <v>-31.213209999235531</v>
      </c>
      <c r="AT23" s="89">
        <v>0</v>
      </c>
      <c r="AU23" s="93">
        <v>0</v>
      </c>
      <c r="AV23" s="89">
        <v>0</v>
      </c>
      <c r="AW23" s="89">
        <f>AW20-(AW21+AW22)</f>
        <v>0</v>
      </c>
      <c r="AX23" s="89">
        <f>AX20-(AX21+AX22)</f>
        <v>0</v>
      </c>
      <c r="AY23" s="91">
        <f t="shared" si="11"/>
        <v>0</v>
      </c>
      <c r="AZ23" s="92"/>
      <c r="BA23" s="89">
        <v>22015832</v>
      </c>
      <c r="BB23" s="93">
        <v>30246375</v>
      </c>
      <c r="BC23" s="89">
        <f t="shared" si="0"/>
        <v>31118165</v>
      </c>
      <c r="BD23" s="89">
        <f t="shared" si="0"/>
        <v>30898453</v>
      </c>
      <c r="BE23" s="89">
        <f t="shared" si="0"/>
        <v>36869897</v>
      </c>
      <c r="BF23" s="91">
        <f t="shared" si="12"/>
        <v>5971444</v>
      </c>
      <c r="BG23" s="92">
        <f t="shared" si="13"/>
        <v>19.326029041000854</v>
      </c>
      <c r="BI23" s="59" t="s">
        <v>138</v>
      </c>
      <c r="BJ23" s="59" t="s">
        <v>138</v>
      </c>
      <c r="BK23" s="59" t="s">
        <v>138</v>
      </c>
      <c r="BL23" s="59" t="s">
        <v>138</v>
      </c>
      <c r="BM23" s="59" t="s">
        <v>138</v>
      </c>
      <c r="BN23" s="59" t="s">
        <v>138</v>
      </c>
      <c r="BO23" s="59" t="s">
        <v>138</v>
      </c>
      <c r="BP23" s="59" t="s">
        <v>138</v>
      </c>
      <c r="BQ23" s="59"/>
      <c r="BR23" s="59"/>
      <c r="BS23" s="59"/>
      <c r="BT23" s="59"/>
      <c r="BU23" s="59"/>
      <c r="BV23" s="59"/>
      <c r="BW23" s="59"/>
      <c r="BX23" s="59"/>
      <c r="BY23" s="59"/>
      <c r="BZ23" s="59"/>
    </row>
    <row r="24" spans="1:78" ht="10.5" customHeight="1">
      <c r="A24" s="427" t="s">
        <v>139</v>
      </c>
      <c r="B24" s="60" t="s">
        <v>140</v>
      </c>
      <c r="C24" s="61"/>
      <c r="D24" s="95">
        <v>14244244</v>
      </c>
      <c r="E24" s="95">
        <v>16846419</v>
      </c>
      <c r="F24" s="96">
        <v>21038539</v>
      </c>
      <c r="G24" s="95">
        <v>18782397</v>
      </c>
      <c r="H24" s="95">
        <v>18481929</v>
      </c>
      <c r="I24" s="97">
        <f t="shared" si="1"/>
        <v>-300468</v>
      </c>
      <c r="J24" s="98">
        <f t="shared" si="2"/>
        <v>-1.5997319192007282</v>
      </c>
      <c r="K24" s="95">
        <v>37742</v>
      </c>
      <c r="L24" s="95">
        <v>5669</v>
      </c>
      <c r="M24" s="96">
        <v>14904</v>
      </c>
      <c r="N24" s="95"/>
      <c r="O24" s="95"/>
      <c r="P24" s="97">
        <f t="shared" si="3"/>
        <v>0</v>
      </c>
      <c r="Q24" s="98"/>
      <c r="R24" s="95">
        <v>0</v>
      </c>
      <c r="S24" s="95">
        <v>0</v>
      </c>
      <c r="T24" s="96">
        <v>1136783</v>
      </c>
      <c r="U24" s="95">
        <v>3890995</v>
      </c>
      <c r="V24" s="95">
        <v>1178855</v>
      </c>
      <c r="W24" s="97">
        <f t="shared" si="4"/>
        <v>-2712140</v>
      </c>
      <c r="X24" s="98">
        <f t="shared" si="5"/>
        <v>-69.702993707265108</v>
      </c>
      <c r="Y24" s="99">
        <v>8586</v>
      </c>
      <c r="Z24" s="99">
        <v>12296</v>
      </c>
      <c r="AA24" s="100">
        <v>24187</v>
      </c>
      <c r="AB24" s="101">
        <v>1083</v>
      </c>
      <c r="AC24" s="102"/>
      <c r="AD24" s="97">
        <f t="shared" si="6"/>
        <v>-1083</v>
      </c>
      <c r="AE24" s="98">
        <f t="shared" ref="AE9:AE24" si="14">AD24/AB24*100</f>
        <v>-100</v>
      </c>
      <c r="AF24" s="99">
        <v>7158920</v>
      </c>
      <c r="AG24" s="103">
        <v>11161106</v>
      </c>
      <c r="AH24" s="104">
        <v>10969395</v>
      </c>
      <c r="AI24" s="104">
        <v>9417592</v>
      </c>
      <c r="AJ24" s="104">
        <v>13693622</v>
      </c>
      <c r="AK24" s="97">
        <f t="shared" si="7"/>
        <v>4276030</v>
      </c>
      <c r="AL24" s="98">
        <f t="shared" si="8"/>
        <v>45.404706426016332</v>
      </c>
      <c r="AM24" s="99">
        <v>7210</v>
      </c>
      <c r="AN24" s="99">
        <v>17541</v>
      </c>
      <c r="AO24" s="105">
        <v>292568</v>
      </c>
      <c r="AP24" s="99">
        <v>29207</v>
      </c>
      <c r="AQ24" s="99">
        <v>16247</v>
      </c>
      <c r="AR24" s="97">
        <f t="shared" si="9"/>
        <v>-12960</v>
      </c>
      <c r="AS24" s="98">
        <f t="shared" si="10"/>
        <v>-44.372924298969423</v>
      </c>
      <c r="AT24" s="99">
        <v>23851</v>
      </c>
      <c r="AU24" s="103">
        <v>2743</v>
      </c>
      <c r="AV24" s="99">
        <v>1827</v>
      </c>
      <c r="AW24" s="99">
        <v>3512</v>
      </c>
      <c r="AX24" s="99">
        <v>2056</v>
      </c>
      <c r="AY24" s="97">
        <f t="shared" si="11"/>
        <v>-1456</v>
      </c>
      <c r="AZ24" s="98">
        <f t="shared" ref="AZ9:AZ24" si="15">AY24/AW24*100</f>
        <v>-41.457858769931661</v>
      </c>
      <c r="BA24" s="106">
        <v>22765123</v>
      </c>
      <c r="BB24" s="107">
        <v>30333819</v>
      </c>
      <c r="BC24" s="108">
        <f t="shared" si="0"/>
        <v>33478203</v>
      </c>
      <c r="BD24" s="108">
        <f t="shared" si="0"/>
        <v>32124786</v>
      </c>
      <c r="BE24" s="108">
        <f t="shared" si="0"/>
        <v>33372709</v>
      </c>
      <c r="BF24" s="97">
        <f t="shared" si="12"/>
        <v>1247923</v>
      </c>
      <c r="BG24" s="98">
        <f t="shared" si="13"/>
        <v>3.8846110912614327</v>
      </c>
      <c r="BI24" s="59" t="s">
        <v>141</v>
      </c>
      <c r="BJ24" s="59" t="s">
        <v>141</v>
      </c>
      <c r="BK24" s="59" t="s">
        <v>141</v>
      </c>
      <c r="BL24" s="59" t="s">
        <v>141</v>
      </c>
      <c r="BM24" s="59" t="s">
        <v>141</v>
      </c>
      <c r="BN24" s="59" t="s">
        <v>141</v>
      </c>
      <c r="BO24" s="59" t="s">
        <v>141</v>
      </c>
      <c r="BP24" s="59" t="s">
        <v>141</v>
      </c>
      <c r="BQ24" s="59"/>
      <c r="BR24" s="59"/>
      <c r="BS24" s="59"/>
      <c r="BT24" s="59"/>
      <c r="BU24" s="59"/>
      <c r="BV24" s="59"/>
      <c r="BW24" s="59"/>
      <c r="BX24" s="59"/>
      <c r="BY24" s="59"/>
      <c r="BZ24" s="59"/>
    </row>
    <row r="25" spans="1:78" ht="10.5" customHeight="1">
      <c r="A25" s="428"/>
      <c r="B25" s="70" t="s">
        <v>142</v>
      </c>
      <c r="C25" s="71"/>
      <c r="D25" s="72">
        <v>451199</v>
      </c>
      <c r="E25" s="72">
        <v>456577</v>
      </c>
      <c r="F25" s="73">
        <v>469698</v>
      </c>
      <c r="G25" s="72">
        <v>475874</v>
      </c>
      <c r="H25" s="72">
        <v>472612</v>
      </c>
      <c r="I25" s="74">
        <f t="shared" si="1"/>
        <v>-3262</v>
      </c>
      <c r="J25" s="75">
        <f t="shared" si="2"/>
        <v>-0.6854755670618693</v>
      </c>
      <c r="K25" s="72">
        <v>0</v>
      </c>
      <c r="L25" s="72">
        <v>0</v>
      </c>
      <c r="M25" s="73">
        <v>0</v>
      </c>
      <c r="N25" s="72"/>
      <c r="O25" s="72"/>
      <c r="P25" s="74">
        <f>O25-N25</f>
        <v>0</v>
      </c>
      <c r="Q25" s="75"/>
      <c r="R25" s="72">
        <v>0</v>
      </c>
      <c r="S25" s="72">
        <v>0</v>
      </c>
      <c r="T25" s="73">
        <v>0</v>
      </c>
      <c r="U25" s="72">
        <v>0</v>
      </c>
      <c r="V25" s="72"/>
      <c r="W25" s="74">
        <f>V25-U25</f>
        <v>0</v>
      </c>
      <c r="X25" s="75"/>
      <c r="Y25" s="76"/>
      <c r="Z25" s="76"/>
      <c r="AA25" s="77"/>
      <c r="AB25" s="76"/>
      <c r="AC25" s="76"/>
      <c r="AD25" s="74">
        <f>AC25-AB25</f>
        <v>0</v>
      </c>
      <c r="AE25" s="75"/>
      <c r="AF25" s="76">
        <v>337607</v>
      </c>
      <c r="AG25" s="78">
        <v>343817</v>
      </c>
      <c r="AH25" s="79">
        <v>344489</v>
      </c>
      <c r="AI25" s="79">
        <v>364275</v>
      </c>
      <c r="AJ25" s="79">
        <v>486501</v>
      </c>
      <c r="AK25" s="74">
        <f>AJ25-AI25</f>
        <v>122226</v>
      </c>
      <c r="AL25" s="75">
        <f>AK25/AI25*100</f>
        <v>33.553222153592756</v>
      </c>
      <c r="AM25" s="76">
        <v>0</v>
      </c>
      <c r="AN25" s="76">
        <v>0</v>
      </c>
      <c r="AO25" s="77">
        <v>0</v>
      </c>
      <c r="AP25" s="76"/>
      <c r="AQ25" s="76"/>
      <c r="AR25" s="74">
        <f>AQ25-AP25</f>
        <v>0</v>
      </c>
      <c r="AS25" s="75"/>
      <c r="AT25" s="76">
        <v>0</v>
      </c>
      <c r="AU25" s="78">
        <v>0</v>
      </c>
      <c r="AV25" s="76">
        <v>0</v>
      </c>
      <c r="AW25" s="76">
        <v>0</v>
      </c>
      <c r="AX25" s="76"/>
      <c r="AY25" s="74">
        <f>AX25-AW25</f>
        <v>0</v>
      </c>
      <c r="AZ25" s="75"/>
      <c r="BA25" s="80">
        <v>788806</v>
      </c>
      <c r="BB25" s="81">
        <v>800394</v>
      </c>
      <c r="BC25" s="82">
        <f t="shared" si="0"/>
        <v>814187</v>
      </c>
      <c r="BD25" s="82">
        <f t="shared" si="0"/>
        <v>840149</v>
      </c>
      <c r="BE25" s="82">
        <f t="shared" si="0"/>
        <v>959113</v>
      </c>
      <c r="BF25" s="74">
        <f>BE25-BD25</f>
        <v>118964</v>
      </c>
      <c r="BG25" s="75">
        <f>BF25/BD25*100</f>
        <v>14.159869261285795</v>
      </c>
      <c r="BI25" s="59" t="s">
        <v>143</v>
      </c>
      <c r="BJ25" s="59" t="s">
        <v>143</v>
      </c>
      <c r="BK25" s="59" t="s">
        <v>143</v>
      </c>
      <c r="BL25" s="59" t="s">
        <v>143</v>
      </c>
      <c r="BM25" s="59" t="s">
        <v>143</v>
      </c>
      <c r="BN25" s="59" t="s">
        <v>143</v>
      </c>
      <c r="BO25" s="59" t="s">
        <v>143</v>
      </c>
      <c r="BP25" s="59" t="s">
        <v>143</v>
      </c>
      <c r="BQ25" s="59"/>
      <c r="BR25" s="59"/>
      <c r="BS25" s="59"/>
      <c r="BT25" s="59"/>
      <c r="BU25" s="59"/>
      <c r="BV25" s="59"/>
      <c r="BW25" s="59"/>
      <c r="BX25" s="59"/>
      <c r="BY25" s="59"/>
      <c r="BZ25" s="59"/>
    </row>
    <row r="26" spans="1:78" ht="10.5" customHeight="1">
      <c r="A26" s="428"/>
      <c r="B26" s="70" t="s">
        <v>144</v>
      </c>
      <c r="C26" s="71"/>
      <c r="D26" s="72">
        <v>34989</v>
      </c>
      <c r="E26" s="72">
        <v>32883</v>
      </c>
      <c r="F26" s="73"/>
      <c r="G26" s="72">
        <v>0</v>
      </c>
      <c r="H26" s="72"/>
      <c r="I26" s="74">
        <f t="shared" si="1"/>
        <v>0</v>
      </c>
      <c r="J26" s="75"/>
      <c r="K26" s="72">
        <v>0</v>
      </c>
      <c r="L26" s="72">
        <v>0</v>
      </c>
      <c r="M26" s="73">
        <v>0</v>
      </c>
      <c r="N26" s="72"/>
      <c r="O26" s="72"/>
      <c r="P26" s="74">
        <f t="shared" si="3"/>
        <v>0</v>
      </c>
      <c r="Q26" s="75"/>
      <c r="R26" s="72">
        <v>838985</v>
      </c>
      <c r="S26" s="72">
        <v>821606</v>
      </c>
      <c r="T26" s="73">
        <v>0</v>
      </c>
      <c r="U26" s="72">
        <v>0</v>
      </c>
      <c r="V26" s="72"/>
      <c r="W26" s="74">
        <f t="shared" ref="W26:W46" si="16">V26-U26</f>
        <v>0</v>
      </c>
      <c r="X26" s="75"/>
      <c r="Y26" s="76"/>
      <c r="Z26" s="76"/>
      <c r="AA26" s="77"/>
      <c r="AB26" s="76"/>
      <c r="AC26" s="76"/>
      <c r="AD26" s="74">
        <f t="shared" ref="AD26:AD46" si="17">AC26-AB26</f>
        <v>0</v>
      </c>
      <c r="AE26" s="75"/>
      <c r="AF26" s="76">
        <v>0</v>
      </c>
      <c r="AG26" s="78">
        <v>0</v>
      </c>
      <c r="AH26" s="79">
        <v>0</v>
      </c>
      <c r="AI26" s="79"/>
      <c r="AJ26" s="79"/>
      <c r="AK26" s="74">
        <f t="shared" ref="AK26:AK46" si="18">AJ26-AI26</f>
        <v>0</v>
      </c>
      <c r="AL26" s="75"/>
      <c r="AM26" s="76">
        <v>0</v>
      </c>
      <c r="AN26" s="76">
        <v>0</v>
      </c>
      <c r="AO26" s="77">
        <v>0</v>
      </c>
      <c r="AP26" s="76">
        <v>0</v>
      </c>
      <c r="AQ26" s="76"/>
      <c r="AR26" s="74">
        <f t="shared" ref="AR26:AR46" si="19">AQ26-AP26</f>
        <v>0</v>
      </c>
      <c r="AS26" s="75"/>
      <c r="AT26" s="76">
        <v>0</v>
      </c>
      <c r="AU26" s="78">
        <v>0</v>
      </c>
      <c r="AV26" s="76">
        <v>0</v>
      </c>
      <c r="AW26" s="76">
        <v>0</v>
      </c>
      <c r="AX26" s="76"/>
      <c r="AY26" s="74">
        <f t="shared" ref="AY26:AY46" si="20">AX26-AW26</f>
        <v>0</v>
      </c>
      <c r="AZ26" s="75"/>
      <c r="BA26" s="80">
        <v>34989</v>
      </c>
      <c r="BB26" s="81">
        <v>32883</v>
      </c>
      <c r="BC26" s="82">
        <f t="shared" si="0"/>
        <v>0</v>
      </c>
      <c r="BD26" s="82">
        <f t="shared" si="0"/>
        <v>0</v>
      </c>
      <c r="BE26" s="82">
        <f t="shared" si="0"/>
        <v>0</v>
      </c>
      <c r="BF26" s="74">
        <f t="shared" ref="BF26:BF46" si="21">BE26-BD26</f>
        <v>0</v>
      </c>
      <c r="BG26" s="75"/>
      <c r="BI26" s="59" t="s">
        <v>145</v>
      </c>
      <c r="BJ26" s="59" t="s">
        <v>145</v>
      </c>
      <c r="BK26" s="59" t="s">
        <v>145</v>
      </c>
      <c r="BL26" s="59" t="s">
        <v>145</v>
      </c>
      <c r="BM26" s="59" t="s">
        <v>145</v>
      </c>
      <c r="BN26" s="59" t="s">
        <v>145</v>
      </c>
      <c r="BO26" s="59" t="s">
        <v>145</v>
      </c>
      <c r="BP26" s="59" t="s">
        <v>145</v>
      </c>
      <c r="BQ26" s="59"/>
      <c r="BR26" s="59"/>
      <c r="BS26" s="59"/>
      <c r="BT26" s="59"/>
      <c r="BU26" s="59"/>
      <c r="BV26" s="59"/>
      <c r="BW26" s="59"/>
      <c r="BX26" s="59"/>
      <c r="BY26" s="59"/>
      <c r="BZ26" s="59"/>
    </row>
    <row r="27" spans="1:78" ht="10.5" customHeight="1">
      <c r="A27" s="428"/>
      <c r="B27" s="70" t="s">
        <v>146</v>
      </c>
      <c r="C27" s="71"/>
      <c r="D27" s="82">
        <v>7509005</v>
      </c>
      <c r="E27" s="82">
        <v>8325431</v>
      </c>
      <c r="F27" s="83">
        <v>8984304</v>
      </c>
      <c r="G27" s="82">
        <f>SUM(G28:G29)</f>
        <v>9164942</v>
      </c>
      <c r="H27" s="82">
        <f>SUM(H28:H29)</f>
        <v>9865786</v>
      </c>
      <c r="I27" s="74">
        <f t="shared" si="1"/>
        <v>700844</v>
      </c>
      <c r="J27" s="75">
        <f t="shared" si="2"/>
        <v>7.6470096591991528</v>
      </c>
      <c r="K27" s="82">
        <v>6255</v>
      </c>
      <c r="L27" s="82">
        <v>6379</v>
      </c>
      <c r="M27" s="83">
        <v>6505</v>
      </c>
      <c r="N27" s="82">
        <f>SUM(N28:N29)</f>
        <v>6634</v>
      </c>
      <c r="O27" s="82">
        <f>SUM(O28:O29)</f>
        <v>6765</v>
      </c>
      <c r="P27" s="74">
        <f t="shared" si="3"/>
        <v>131</v>
      </c>
      <c r="Q27" s="75">
        <f t="shared" ref="Q9:Q46" si="22">P27/N27*100</f>
        <v>1.9746759119686466</v>
      </c>
      <c r="R27" s="82">
        <v>820753</v>
      </c>
      <c r="S27" s="82">
        <v>821606</v>
      </c>
      <c r="T27" s="83">
        <v>852473</v>
      </c>
      <c r="U27" s="82">
        <f>SUM(U28:U29)</f>
        <v>964508</v>
      </c>
      <c r="V27" s="82">
        <f>SUM(V28:V29)</f>
        <v>956852</v>
      </c>
      <c r="W27" s="74">
        <f t="shared" si="16"/>
        <v>-7656</v>
      </c>
      <c r="X27" s="75">
        <f t="shared" ref="X26:X46" si="23">W27/U27*100</f>
        <v>-0.79377257627723152</v>
      </c>
      <c r="Y27" s="82">
        <v>0</v>
      </c>
      <c r="Z27" s="82">
        <v>0</v>
      </c>
      <c r="AA27" s="83">
        <v>0</v>
      </c>
      <c r="AB27" s="82">
        <f>SUM(AB28:AB29)</f>
        <v>0</v>
      </c>
      <c r="AC27" s="82"/>
      <c r="AD27" s="74">
        <f t="shared" si="17"/>
        <v>0</v>
      </c>
      <c r="AE27" s="75"/>
      <c r="AF27" s="82">
        <v>10368953</v>
      </c>
      <c r="AG27" s="84">
        <v>10469510</v>
      </c>
      <c r="AH27" s="85">
        <v>11605185</v>
      </c>
      <c r="AI27" s="85">
        <f>SUM(AI28:AI29)</f>
        <v>12872315</v>
      </c>
      <c r="AJ27" s="85">
        <f>SUM(AJ28:AJ29)</f>
        <v>19031514</v>
      </c>
      <c r="AK27" s="74">
        <f t="shared" si="18"/>
        <v>6159199</v>
      </c>
      <c r="AL27" s="75">
        <f t="shared" ref="AL26:AL46" si="24">AK27/AI27*100</f>
        <v>47.8484173204276</v>
      </c>
      <c r="AM27" s="82">
        <v>50067</v>
      </c>
      <c r="AN27" s="82">
        <v>51890</v>
      </c>
      <c r="AO27" s="83">
        <v>62227</v>
      </c>
      <c r="AP27" s="82">
        <f>SUM(AP28:AP29)</f>
        <v>52706</v>
      </c>
      <c r="AQ27" s="82">
        <f>SUM(AQ28:AQ29)</f>
        <v>51946</v>
      </c>
      <c r="AR27" s="74">
        <f t="shared" si="19"/>
        <v>-760</v>
      </c>
      <c r="AS27" s="75">
        <f t="shared" ref="AS26:AS46" si="25">AR27/AP27*100</f>
        <v>-1.4419610670511895</v>
      </c>
      <c r="AT27" s="82">
        <v>0</v>
      </c>
      <c r="AU27" s="84">
        <v>0</v>
      </c>
      <c r="AV27" s="82">
        <v>0</v>
      </c>
      <c r="AW27" s="82">
        <f>SUM(AW28:AW29)</f>
        <v>0</v>
      </c>
      <c r="AX27" s="82">
        <f>SUM(AX28:AX29)</f>
        <v>0</v>
      </c>
      <c r="AY27" s="74">
        <f t="shared" si="20"/>
        <v>0</v>
      </c>
      <c r="AZ27" s="75"/>
      <c r="BA27" s="82">
        <v>18773265</v>
      </c>
      <c r="BB27" s="84">
        <v>19674816</v>
      </c>
      <c r="BC27" s="82">
        <f t="shared" si="0"/>
        <v>21510694</v>
      </c>
      <c r="BD27" s="82">
        <f t="shared" si="0"/>
        <v>23061105</v>
      </c>
      <c r="BE27" s="82">
        <f t="shared" si="0"/>
        <v>29912863</v>
      </c>
      <c r="BF27" s="74">
        <f t="shared" si="21"/>
        <v>6851758</v>
      </c>
      <c r="BG27" s="75">
        <f t="shared" ref="BG26:BG46" si="26">BF27/BD27*100</f>
        <v>29.711316955540507</v>
      </c>
      <c r="BI27" s="59" t="s">
        <v>147</v>
      </c>
      <c r="BJ27" s="59" t="s">
        <v>147</v>
      </c>
      <c r="BK27" s="59" t="s">
        <v>147</v>
      </c>
      <c r="BL27" s="59" t="s">
        <v>147</v>
      </c>
      <c r="BM27" s="59" t="s">
        <v>147</v>
      </c>
      <c r="BN27" s="59" t="s">
        <v>147</v>
      </c>
      <c r="BO27" s="59" t="s">
        <v>147</v>
      </c>
      <c r="BP27" s="59" t="s">
        <v>147</v>
      </c>
      <c r="BQ27" s="59"/>
      <c r="BR27" s="59"/>
      <c r="BS27" s="59"/>
      <c r="BT27" s="59"/>
      <c r="BU27" s="59"/>
      <c r="BV27" s="59"/>
      <c r="BW27" s="59"/>
      <c r="BX27" s="59"/>
      <c r="BY27" s="59"/>
      <c r="BZ27" s="59"/>
    </row>
    <row r="28" spans="1:78" ht="10.5" customHeight="1">
      <c r="A28" s="428"/>
      <c r="B28" s="70" t="s">
        <v>105</v>
      </c>
      <c r="C28" s="71"/>
      <c r="D28" s="72">
        <v>7423024</v>
      </c>
      <c r="E28" s="72">
        <v>8235813</v>
      </c>
      <c r="F28" s="73">
        <v>8982700</v>
      </c>
      <c r="G28" s="72">
        <v>9161395</v>
      </c>
      <c r="H28" s="72">
        <v>9852110</v>
      </c>
      <c r="I28" s="74">
        <f t="shared" si="1"/>
        <v>690715</v>
      </c>
      <c r="J28" s="75">
        <f t="shared" si="2"/>
        <v>7.5394085726027527</v>
      </c>
      <c r="K28" s="72">
        <v>6255</v>
      </c>
      <c r="L28" s="72">
        <v>6379</v>
      </c>
      <c r="M28" s="73">
        <v>6505</v>
      </c>
      <c r="N28" s="72">
        <v>6634</v>
      </c>
      <c r="O28" s="72">
        <v>6765</v>
      </c>
      <c r="P28" s="74">
        <f t="shared" si="3"/>
        <v>131</v>
      </c>
      <c r="Q28" s="75">
        <f t="shared" si="22"/>
        <v>1.9746759119686466</v>
      </c>
      <c r="R28" s="72">
        <v>18232</v>
      </c>
      <c r="S28" s="72"/>
      <c r="T28" s="73">
        <v>852473</v>
      </c>
      <c r="U28" s="72">
        <v>964508</v>
      </c>
      <c r="V28" s="72">
        <v>956852</v>
      </c>
      <c r="W28" s="74">
        <f t="shared" si="16"/>
        <v>-7656</v>
      </c>
      <c r="X28" s="75">
        <f t="shared" si="23"/>
        <v>-0.79377257627723152</v>
      </c>
      <c r="Y28" s="76"/>
      <c r="Z28" s="76"/>
      <c r="AA28" s="77"/>
      <c r="AB28" s="76"/>
      <c r="AC28" s="76"/>
      <c r="AD28" s="74">
        <f t="shared" si="17"/>
        <v>0</v>
      </c>
      <c r="AE28" s="75"/>
      <c r="AF28" s="76">
        <v>9113886</v>
      </c>
      <c r="AG28" s="78">
        <v>9249529</v>
      </c>
      <c r="AH28" s="79">
        <v>10104953</v>
      </c>
      <c r="AI28" s="79">
        <v>10970996</v>
      </c>
      <c r="AJ28" s="79">
        <v>16630828</v>
      </c>
      <c r="AK28" s="74">
        <f t="shared" si="18"/>
        <v>5659832</v>
      </c>
      <c r="AL28" s="75">
        <f t="shared" si="24"/>
        <v>51.589044422220184</v>
      </c>
      <c r="AM28" s="76">
        <v>50067</v>
      </c>
      <c r="AN28" s="76">
        <v>51890</v>
      </c>
      <c r="AO28" s="77">
        <v>62227</v>
      </c>
      <c r="AP28" s="76">
        <v>52706</v>
      </c>
      <c r="AQ28" s="76">
        <v>51946</v>
      </c>
      <c r="AR28" s="74">
        <f t="shared" si="19"/>
        <v>-760</v>
      </c>
      <c r="AS28" s="75">
        <f t="shared" si="25"/>
        <v>-1.4419610670511895</v>
      </c>
      <c r="AT28" s="76"/>
      <c r="AU28" s="78"/>
      <c r="AV28" s="76"/>
      <c r="AW28" s="76"/>
      <c r="AX28" s="76"/>
      <c r="AY28" s="74">
        <f t="shared" si="20"/>
        <v>0</v>
      </c>
      <c r="AZ28" s="75"/>
      <c r="BA28" s="80">
        <v>17413985</v>
      </c>
      <c r="BB28" s="81">
        <v>18365217</v>
      </c>
      <c r="BC28" s="82">
        <f t="shared" si="0"/>
        <v>20008858</v>
      </c>
      <c r="BD28" s="82">
        <f t="shared" si="0"/>
        <v>21156239</v>
      </c>
      <c r="BE28" s="82">
        <f t="shared" si="0"/>
        <v>27498501</v>
      </c>
      <c r="BF28" s="74">
        <f t="shared" si="21"/>
        <v>6342262</v>
      </c>
      <c r="BG28" s="75">
        <f t="shared" si="26"/>
        <v>29.978211155583939</v>
      </c>
      <c r="BI28" s="59" t="s">
        <v>148</v>
      </c>
      <c r="BJ28" s="59" t="s">
        <v>148</v>
      </c>
      <c r="BK28" s="59" t="s">
        <v>148</v>
      </c>
      <c r="BL28" s="59" t="s">
        <v>148</v>
      </c>
      <c r="BM28" s="59" t="s">
        <v>148</v>
      </c>
      <c r="BN28" s="59" t="s">
        <v>148</v>
      </c>
      <c r="BO28" s="59" t="s">
        <v>148</v>
      </c>
      <c r="BP28" s="59" t="s">
        <v>148</v>
      </c>
      <c r="BQ28" s="59"/>
      <c r="BR28" s="59"/>
      <c r="BS28" s="59"/>
      <c r="BT28" s="59"/>
      <c r="BU28" s="59"/>
      <c r="BV28" s="59"/>
      <c r="BW28" s="59"/>
      <c r="BX28" s="59"/>
      <c r="BY28" s="59"/>
      <c r="BZ28" s="59"/>
    </row>
    <row r="29" spans="1:78" ht="10.5" customHeight="1">
      <c r="A29" s="428"/>
      <c r="B29" s="70" t="s">
        <v>107</v>
      </c>
      <c r="C29" s="71"/>
      <c r="D29" s="72">
        <v>85981</v>
      </c>
      <c r="E29" s="72">
        <v>89618</v>
      </c>
      <c r="F29" s="73">
        <v>1604</v>
      </c>
      <c r="G29" s="72">
        <v>3547</v>
      </c>
      <c r="H29" s="72">
        <v>13676</v>
      </c>
      <c r="I29" s="74">
        <f t="shared" si="1"/>
        <v>10129</v>
      </c>
      <c r="J29" s="75">
        <f t="shared" si="2"/>
        <v>285.5652664223287</v>
      </c>
      <c r="K29" s="72"/>
      <c r="L29" s="72">
        <v>0</v>
      </c>
      <c r="M29" s="73">
        <v>0</v>
      </c>
      <c r="N29" s="72"/>
      <c r="O29" s="72"/>
      <c r="P29" s="74">
        <f t="shared" si="3"/>
        <v>0</v>
      </c>
      <c r="Q29" s="75"/>
      <c r="R29" s="72">
        <v>0</v>
      </c>
      <c r="S29" s="72"/>
      <c r="T29" s="73"/>
      <c r="U29" s="72">
        <v>0</v>
      </c>
      <c r="V29" s="72"/>
      <c r="W29" s="74">
        <f t="shared" si="16"/>
        <v>0</v>
      </c>
      <c r="X29" s="75"/>
      <c r="Y29" s="76"/>
      <c r="Z29" s="76"/>
      <c r="AA29" s="77"/>
      <c r="AB29" s="76"/>
      <c r="AC29" s="76"/>
      <c r="AD29" s="74">
        <f t="shared" si="17"/>
        <v>0</v>
      </c>
      <c r="AE29" s="75"/>
      <c r="AF29" s="76">
        <v>1255067</v>
      </c>
      <c r="AG29" s="78">
        <v>1219981</v>
      </c>
      <c r="AH29" s="79">
        <v>1500232</v>
      </c>
      <c r="AI29" s="79">
        <v>1901319</v>
      </c>
      <c r="AJ29" s="79">
        <v>2400686</v>
      </c>
      <c r="AK29" s="74">
        <f t="shared" si="18"/>
        <v>499367</v>
      </c>
      <c r="AL29" s="75">
        <f t="shared" si="24"/>
        <v>26.264240771801049</v>
      </c>
      <c r="AM29" s="76">
        <v>0</v>
      </c>
      <c r="AN29" s="76">
        <v>0</v>
      </c>
      <c r="AO29" s="77">
        <v>0</v>
      </c>
      <c r="AP29" s="76">
        <v>0</v>
      </c>
      <c r="AQ29" s="76"/>
      <c r="AR29" s="74">
        <f t="shared" si="19"/>
        <v>0</v>
      </c>
      <c r="AS29" s="75"/>
      <c r="AT29" s="76">
        <v>0</v>
      </c>
      <c r="AU29" s="78">
        <v>0</v>
      </c>
      <c r="AV29" s="76">
        <v>0</v>
      </c>
      <c r="AW29" s="76">
        <v>0</v>
      </c>
      <c r="AX29" s="76"/>
      <c r="AY29" s="74">
        <f t="shared" si="20"/>
        <v>0</v>
      </c>
      <c r="AZ29" s="75"/>
      <c r="BA29" s="80">
        <v>1359280</v>
      </c>
      <c r="BB29" s="81">
        <v>1309599</v>
      </c>
      <c r="BC29" s="82">
        <f t="shared" si="0"/>
        <v>1501836</v>
      </c>
      <c r="BD29" s="82">
        <f t="shared" si="0"/>
        <v>1904866</v>
      </c>
      <c r="BE29" s="82">
        <f t="shared" si="0"/>
        <v>2414362</v>
      </c>
      <c r="BF29" s="74">
        <f t="shared" si="21"/>
        <v>509496</v>
      </c>
      <c r="BG29" s="75">
        <f t="shared" si="26"/>
        <v>26.747078272172427</v>
      </c>
      <c r="BI29" s="59" t="s">
        <v>149</v>
      </c>
      <c r="BJ29" s="59" t="s">
        <v>149</v>
      </c>
      <c r="BK29" s="59" t="s">
        <v>149</v>
      </c>
      <c r="BL29" s="59" t="s">
        <v>149</v>
      </c>
      <c r="BM29" s="59" t="s">
        <v>149</v>
      </c>
      <c r="BN29" s="59" t="s">
        <v>149</v>
      </c>
      <c r="BO29" s="59" t="s">
        <v>149</v>
      </c>
      <c r="BP29" s="59" t="s">
        <v>149</v>
      </c>
      <c r="BQ29" s="59"/>
      <c r="BR29" s="59"/>
      <c r="BS29" s="59"/>
      <c r="BT29" s="59"/>
      <c r="BU29" s="59"/>
      <c r="BV29" s="59"/>
      <c r="BW29" s="59"/>
      <c r="BX29" s="59"/>
      <c r="BY29" s="59"/>
      <c r="BZ29" s="59"/>
    </row>
    <row r="30" spans="1:78" ht="10.5" customHeight="1">
      <c r="A30" s="428"/>
      <c r="B30" s="70" t="s">
        <v>150</v>
      </c>
      <c r="C30" s="71"/>
      <c r="D30" s="72">
        <v>0</v>
      </c>
      <c r="E30" s="72">
        <v>0</v>
      </c>
      <c r="F30" s="73">
        <v>0</v>
      </c>
      <c r="G30" s="72"/>
      <c r="H30" s="72"/>
      <c r="I30" s="74">
        <f t="shared" si="1"/>
        <v>0</v>
      </c>
      <c r="J30" s="75"/>
      <c r="K30" s="72">
        <v>0</v>
      </c>
      <c r="L30" s="72">
        <v>0</v>
      </c>
      <c r="M30" s="73">
        <v>0</v>
      </c>
      <c r="N30" s="72"/>
      <c r="O30" s="72"/>
      <c r="P30" s="74">
        <f t="shared" si="3"/>
        <v>0</v>
      </c>
      <c r="Q30" s="75"/>
      <c r="R30" s="72">
        <v>0</v>
      </c>
      <c r="S30" s="72">
        <v>0</v>
      </c>
      <c r="T30" s="73"/>
      <c r="U30" s="72">
        <v>0</v>
      </c>
      <c r="V30" s="72"/>
      <c r="W30" s="74">
        <f t="shared" si="16"/>
        <v>0</v>
      </c>
      <c r="X30" s="75"/>
      <c r="Y30" s="76"/>
      <c r="Z30" s="76"/>
      <c r="AA30" s="77"/>
      <c r="AB30" s="76"/>
      <c r="AC30" s="76"/>
      <c r="AD30" s="74">
        <f t="shared" si="17"/>
        <v>0</v>
      </c>
      <c r="AE30" s="75"/>
      <c r="AF30" s="76">
        <v>0</v>
      </c>
      <c r="AG30" s="78">
        <v>0</v>
      </c>
      <c r="AH30" s="79">
        <v>50000</v>
      </c>
      <c r="AI30" s="79"/>
      <c r="AJ30" s="79">
        <v>50000</v>
      </c>
      <c r="AK30" s="74">
        <f t="shared" si="18"/>
        <v>50000</v>
      </c>
      <c r="AL30" s="75"/>
      <c r="AM30" s="76">
        <v>0</v>
      </c>
      <c r="AN30" s="76">
        <v>0</v>
      </c>
      <c r="AO30" s="77">
        <v>0</v>
      </c>
      <c r="AP30" s="76">
        <v>0</v>
      </c>
      <c r="AQ30" s="76"/>
      <c r="AR30" s="74">
        <f t="shared" si="19"/>
        <v>0</v>
      </c>
      <c r="AS30" s="75"/>
      <c r="AT30" s="76">
        <v>0</v>
      </c>
      <c r="AU30" s="78">
        <v>0</v>
      </c>
      <c r="AV30" s="76">
        <v>0</v>
      </c>
      <c r="AW30" s="76">
        <v>0</v>
      </c>
      <c r="AX30" s="76"/>
      <c r="AY30" s="74">
        <f t="shared" si="20"/>
        <v>0</v>
      </c>
      <c r="AZ30" s="75"/>
      <c r="BA30" s="80">
        <v>0</v>
      </c>
      <c r="BB30" s="81">
        <v>0</v>
      </c>
      <c r="BC30" s="82">
        <f t="shared" si="0"/>
        <v>50000</v>
      </c>
      <c r="BD30" s="82">
        <f t="shared" si="0"/>
        <v>0</v>
      </c>
      <c r="BE30" s="82">
        <f t="shared" si="0"/>
        <v>50000</v>
      </c>
      <c r="BF30" s="74">
        <f t="shared" si="21"/>
        <v>50000</v>
      </c>
      <c r="BG30" s="75"/>
      <c r="BI30" s="59" t="s">
        <v>151</v>
      </c>
      <c r="BJ30" s="59" t="s">
        <v>151</v>
      </c>
      <c r="BK30" s="59" t="s">
        <v>151</v>
      </c>
      <c r="BL30" s="59" t="s">
        <v>151</v>
      </c>
      <c r="BM30" s="59" t="s">
        <v>151</v>
      </c>
      <c r="BN30" s="59" t="s">
        <v>151</v>
      </c>
      <c r="BO30" s="59" t="s">
        <v>151</v>
      </c>
      <c r="BP30" s="59" t="s">
        <v>151</v>
      </c>
      <c r="BQ30" s="59"/>
      <c r="BR30" s="59"/>
      <c r="BS30" s="59"/>
      <c r="BT30" s="59"/>
      <c r="BU30" s="59"/>
      <c r="BV30" s="59"/>
      <c r="BW30" s="59"/>
      <c r="BX30" s="59"/>
      <c r="BY30" s="59"/>
      <c r="BZ30" s="59"/>
    </row>
    <row r="31" spans="1:78" ht="10.5" customHeight="1">
      <c r="A31" s="428"/>
      <c r="B31" s="70" t="s">
        <v>152</v>
      </c>
      <c r="C31" s="71"/>
      <c r="D31" s="72">
        <v>0</v>
      </c>
      <c r="E31" s="72">
        <v>0</v>
      </c>
      <c r="F31" s="73">
        <v>0</v>
      </c>
      <c r="G31" s="72">
        <v>200000</v>
      </c>
      <c r="H31" s="72"/>
      <c r="I31" s="74">
        <f t="shared" si="1"/>
        <v>-200000</v>
      </c>
      <c r="J31" s="75">
        <f t="shared" si="2"/>
        <v>-100</v>
      </c>
      <c r="K31" s="72">
        <v>0</v>
      </c>
      <c r="L31" s="72">
        <v>0</v>
      </c>
      <c r="M31" s="73">
        <v>0</v>
      </c>
      <c r="N31" s="72"/>
      <c r="O31" s="72"/>
      <c r="P31" s="74">
        <f t="shared" si="3"/>
        <v>0</v>
      </c>
      <c r="Q31" s="75"/>
      <c r="R31" s="72">
        <v>0</v>
      </c>
      <c r="S31" s="72">
        <v>0</v>
      </c>
      <c r="T31" s="73">
        <v>0</v>
      </c>
      <c r="U31" s="72">
        <v>0</v>
      </c>
      <c r="V31" s="72"/>
      <c r="W31" s="74">
        <f t="shared" si="16"/>
        <v>0</v>
      </c>
      <c r="X31" s="75"/>
      <c r="Y31" s="76"/>
      <c r="Z31" s="76"/>
      <c r="AA31" s="77"/>
      <c r="AB31" s="76"/>
      <c r="AC31" s="76"/>
      <c r="AD31" s="74">
        <f t="shared" si="17"/>
        <v>0</v>
      </c>
      <c r="AE31" s="75"/>
      <c r="AF31" s="76">
        <v>0</v>
      </c>
      <c r="AG31" s="78">
        <v>0</v>
      </c>
      <c r="AH31" s="79">
        <v>0</v>
      </c>
      <c r="AI31" s="79"/>
      <c r="AJ31" s="79">
        <v>100000</v>
      </c>
      <c r="AK31" s="74">
        <f t="shared" si="18"/>
        <v>100000</v>
      </c>
      <c r="AL31" s="75"/>
      <c r="AM31" s="76">
        <v>0</v>
      </c>
      <c r="AN31" s="76">
        <v>0</v>
      </c>
      <c r="AO31" s="77">
        <v>0</v>
      </c>
      <c r="AP31" s="76">
        <v>0</v>
      </c>
      <c r="AQ31" s="76"/>
      <c r="AR31" s="74">
        <f t="shared" si="19"/>
        <v>0</v>
      </c>
      <c r="AS31" s="75"/>
      <c r="AT31" s="76">
        <v>0</v>
      </c>
      <c r="AU31" s="78">
        <v>0</v>
      </c>
      <c r="AV31" s="76">
        <v>0</v>
      </c>
      <c r="AW31" s="76">
        <v>0</v>
      </c>
      <c r="AX31" s="76"/>
      <c r="AY31" s="74">
        <f t="shared" si="20"/>
        <v>0</v>
      </c>
      <c r="AZ31" s="75"/>
      <c r="BA31" s="80">
        <v>0</v>
      </c>
      <c r="BB31" s="81">
        <v>0</v>
      </c>
      <c r="BC31" s="82">
        <f t="shared" si="0"/>
        <v>0</v>
      </c>
      <c r="BD31" s="82">
        <f t="shared" si="0"/>
        <v>200000</v>
      </c>
      <c r="BE31" s="82">
        <f t="shared" si="0"/>
        <v>100000</v>
      </c>
      <c r="BF31" s="74">
        <f t="shared" si="21"/>
        <v>-100000</v>
      </c>
      <c r="BG31" s="75">
        <f t="shared" si="26"/>
        <v>-50</v>
      </c>
      <c r="BI31" s="59" t="s">
        <v>153</v>
      </c>
      <c r="BJ31" s="59" t="s">
        <v>153</v>
      </c>
      <c r="BK31" s="59" t="s">
        <v>153</v>
      </c>
      <c r="BL31" s="59" t="s">
        <v>153</v>
      </c>
      <c r="BM31" s="59" t="s">
        <v>153</v>
      </c>
      <c r="BN31" s="59" t="s">
        <v>153</v>
      </c>
      <c r="BO31" s="59" t="s">
        <v>153</v>
      </c>
      <c r="BP31" s="59" t="s">
        <v>153</v>
      </c>
      <c r="BQ31" s="59"/>
      <c r="BR31" s="59"/>
      <c r="BS31" s="59"/>
      <c r="BT31" s="59"/>
      <c r="BU31" s="59"/>
      <c r="BV31" s="59"/>
      <c r="BW31" s="59"/>
      <c r="BX31" s="59"/>
      <c r="BY31" s="59"/>
      <c r="BZ31" s="59"/>
    </row>
    <row r="32" spans="1:78" ht="10.5" customHeight="1">
      <c r="A32" s="428"/>
      <c r="B32" s="70" t="s">
        <v>154</v>
      </c>
      <c r="C32" s="71"/>
      <c r="D32" s="72">
        <v>1094047</v>
      </c>
      <c r="E32" s="72">
        <v>1355505</v>
      </c>
      <c r="F32" s="73">
        <v>1110960</v>
      </c>
      <c r="G32" s="72">
        <v>1048092</v>
      </c>
      <c r="H32" s="72">
        <v>858040</v>
      </c>
      <c r="I32" s="74">
        <f t="shared" si="1"/>
        <v>-190052</v>
      </c>
      <c r="J32" s="75">
        <f t="shared" si="2"/>
        <v>-18.133140983806765</v>
      </c>
      <c r="K32" s="72">
        <v>0</v>
      </c>
      <c r="L32" s="72">
        <v>0</v>
      </c>
      <c r="M32" s="73">
        <v>0</v>
      </c>
      <c r="N32" s="72"/>
      <c r="O32" s="72"/>
      <c r="P32" s="74">
        <f t="shared" si="3"/>
        <v>0</v>
      </c>
      <c r="Q32" s="75"/>
      <c r="R32" s="72">
        <v>2123555</v>
      </c>
      <c r="S32" s="72">
        <v>3109651</v>
      </c>
      <c r="T32" s="73">
        <v>0</v>
      </c>
      <c r="U32" s="72">
        <v>14400</v>
      </c>
      <c r="V32" s="72">
        <v>11016</v>
      </c>
      <c r="W32" s="74">
        <f t="shared" si="16"/>
        <v>-3384</v>
      </c>
      <c r="X32" s="75">
        <f t="shared" si="23"/>
        <v>-23.5</v>
      </c>
      <c r="Y32" s="76"/>
      <c r="Z32" s="76"/>
      <c r="AA32" s="77"/>
      <c r="AB32" s="76"/>
      <c r="AC32" s="76"/>
      <c r="AD32" s="74">
        <f t="shared" si="17"/>
        <v>0</v>
      </c>
      <c r="AE32" s="75"/>
      <c r="AF32" s="76">
        <v>59251</v>
      </c>
      <c r="AG32" s="78">
        <v>138523</v>
      </c>
      <c r="AH32" s="79">
        <v>7737</v>
      </c>
      <c r="AI32" s="79">
        <v>60377</v>
      </c>
      <c r="AJ32" s="79">
        <v>15258</v>
      </c>
      <c r="AK32" s="74">
        <f t="shared" si="18"/>
        <v>-45119</v>
      </c>
      <c r="AL32" s="75">
        <f t="shared" si="24"/>
        <v>-74.728787452175496</v>
      </c>
      <c r="AM32" s="76">
        <v>0</v>
      </c>
      <c r="AN32" s="76">
        <v>0</v>
      </c>
      <c r="AO32" s="77">
        <v>0</v>
      </c>
      <c r="AP32" s="76">
        <v>0</v>
      </c>
      <c r="AQ32" s="76"/>
      <c r="AR32" s="74">
        <f t="shared" si="19"/>
        <v>0</v>
      </c>
      <c r="AS32" s="75"/>
      <c r="AT32" s="76">
        <v>0</v>
      </c>
      <c r="AU32" s="78">
        <v>0</v>
      </c>
      <c r="AV32" s="76">
        <v>0</v>
      </c>
      <c r="AW32" s="76">
        <v>0</v>
      </c>
      <c r="AX32" s="76"/>
      <c r="AY32" s="74">
        <f t="shared" si="20"/>
        <v>0</v>
      </c>
      <c r="AZ32" s="75"/>
      <c r="BA32" s="80">
        <v>1153298</v>
      </c>
      <c r="BB32" s="81">
        <v>1494028</v>
      </c>
      <c r="BC32" s="82">
        <f t="shared" si="0"/>
        <v>1118697</v>
      </c>
      <c r="BD32" s="82">
        <f t="shared" si="0"/>
        <v>1122869</v>
      </c>
      <c r="BE32" s="82">
        <f t="shared" si="0"/>
        <v>884314</v>
      </c>
      <c r="BF32" s="74">
        <f t="shared" si="21"/>
        <v>-238555</v>
      </c>
      <c r="BG32" s="75">
        <f t="shared" si="26"/>
        <v>-21.245131889828645</v>
      </c>
      <c r="BI32" s="59" t="s">
        <v>155</v>
      </c>
      <c r="BJ32" s="59" t="s">
        <v>155</v>
      </c>
      <c r="BK32" s="59" t="s">
        <v>155</v>
      </c>
      <c r="BL32" s="59" t="s">
        <v>155</v>
      </c>
      <c r="BM32" s="59" t="s">
        <v>155</v>
      </c>
      <c r="BN32" s="59" t="s">
        <v>155</v>
      </c>
      <c r="BO32" s="59" t="s">
        <v>155</v>
      </c>
      <c r="BP32" s="59" t="s">
        <v>155</v>
      </c>
      <c r="BQ32" s="59"/>
      <c r="BR32" s="59"/>
      <c r="BS32" s="59"/>
      <c r="BT32" s="59"/>
      <c r="BU32" s="59"/>
      <c r="BV32" s="59"/>
      <c r="BW32" s="59"/>
      <c r="BX32" s="59"/>
      <c r="BY32" s="59"/>
      <c r="BZ32" s="59"/>
    </row>
    <row r="33" spans="1:78" ht="10.5" customHeight="1">
      <c r="A33" s="429"/>
      <c r="B33" s="109" t="s">
        <v>156</v>
      </c>
      <c r="C33" s="49" t="s">
        <v>157</v>
      </c>
      <c r="D33" s="110">
        <v>22847296</v>
      </c>
      <c r="E33" s="110">
        <v>26527355</v>
      </c>
      <c r="F33" s="111">
        <v>31133803</v>
      </c>
      <c r="G33" s="110">
        <f>SUM(G30:G32,G27,G24)</f>
        <v>29195431</v>
      </c>
      <c r="H33" s="110">
        <f>SUM(H30:H32,H27,H24)</f>
        <v>29205755</v>
      </c>
      <c r="I33" s="112">
        <f t="shared" si="1"/>
        <v>10324</v>
      </c>
      <c r="J33" s="92">
        <f t="shared" si="2"/>
        <v>3.5361697520409956E-2</v>
      </c>
      <c r="K33" s="110">
        <v>43997</v>
      </c>
      <c r="L33" s="110">
        <v>12048</v>
      </c>
      <c r="M33" s="111">
        <v>21409</v>
      </c>
      <c r="N33" s="110">
        <f>SUM(N30:N32,N27,N24)</f>
        <v>6634</v>
      </c>
      <c r="O33" s="110">
        <f>SUM(O30:O32,O27,O24)</f>
        <v>6765</v>
      </c>
      <c r="P33" s="112">
        <f t="shared" si="3"/>
        <v>131</v>
      </c>
      <c r="Q33" s="92">
        <f t="shared" si="22"/>
        <v>1.9746759119686466</v>
      </c>
      <c r="R33" s="110">
        <v>0</v>
      </c>
      <c r="S33" s="110">
        <v>0</v>
      </c>
      <c r="T33" s="111">
        <v>1989256</v>
      </c>
      <c r="U33" s="110">
        <f>SUM(U30:U32,U27,U24)</f>
        <v>4869903</v>
      </c>
      <c r="V33" s="110">
        <f>SUM(V30:V32,V27,V24)</f>
        <v>2146723</v>
      </c>
      <c r="W33" s="112">
        <f t="shared" si="16"/>
        <v>-2723180</v>
      </c>
      <c r="X33" s="92">
        <f t="shared" si="23"/>
        <v>-55.918567577218681</v>
      </c>
      <c r="Y33" s="110">
        <v>8586</v>
      </c>
      <c r="Z33" s="110">
        <v>12296</v>
      </c>
      <c r="AA33" s="111">
        <v>24187</v>
      </c>
      <c r="AB33" s="110">
        <f>SUM(AB30:AB32,AB27,AB24)</f>
        <v>1083</v>
      </c>
      <c r="AC33" s="110"/>
      <c r="AD33" s="112">
        <f t="shared" si="17"/>
        <v>-1083</v>
      </c>
      <c r="AE33" s="92">
        <f t="shared" ref="AE26:AE46" si="27">AD33/AB33*100</f>
        <v>-100</v>
      </c>
      <c r="AF33" s="110">
        <v>17587124</v>
      </c>
      <c r="AG33" s="113">
        <v>21769139</v>
      </c>
      <c r="AH33" s="114">
        <v>22632317</v>
      </c>
      <c r="AI33" s="114">
        <f>SUM(AI30:AI32,AI27,AI24)</f>
        <v>22350284</v>
      </c>
      <c r="AJ33" s="114">
        <f>SUM(AJ30:AJ32,AJ27,AJ24)</f>
        <v>32890394</v>
      </c>
      <c r="AK33" s="112">
        <f t="shared" si="18"/>
        <v>10540110</v>
      </c>
      <c r="AL33" s="92">
        <f t="shared" si="24"/>
        <v>47.158729616142686</v>
      </c>
      <c r="AM33" s="110">
        <v>57277</v>
      </c>
      <c r="AN33" s="110">
        <v>69431</v>
      </c>
      <c r="AO33" s="111">
        <v>354795</v>
      </c>
      <c r="AP33" s="110">
        <f>SUM(AP30:AP32,AP27,AP24)</f>
        <v>81913</v>
      </c>
      <c r="AQ33" s="110">
        <f>SUM(AQ30:AQ32,AQ27,AQ24)</f>
        <v>68193</v>
      </c>
      <c r="AR33" s="112">
        <f t="shared" si="19"/>
        <v>-13720</v>
      </c>
      <c r="AS33" s="92">
        <f t="shared" si="25"/>
        <v>-16.749478104818529</v>
      </c>
      <c r="AT33" s="110">
        <v>23851</v>
      </c>
      <c r="AU33" s="113">
        <v>2743</v>
      </c>
      <c r="AV33" s="110">
        <v>1827</v>
      </c>
      <c r="AW33" s="110">
        <f>SUM(AW30:AW32,AW27,AW24)</f>
        <v>3512</v>
      </c>
      <c r="AX33" s="110">
        <f>SUM(AX30:AX32,AX27,AX24)</f>
        <v>2056</v>
      </c>
      <c r="AY33" s="112">
        <f t="shared" si="20"/>
        <v>-1456</v>
      </c>
      <c r="AZ33" s="92">
        <f t="shared" ref="AZ26:AZ46" si="28">AY33/AW33*100</f>
        <v>-41.457858769931661</v>
      </c>
      <c r="BA33" s="110">
        <v>42691686</v>
      </c>
      <c r="BB33" s="113">
        <v>51502663</v>
      </c>
      <c r="BC33" s="110">
        <f t="shared" si="0"/>
        <v>56157594</v>
      </c>
      <c r="BD33" s="110">
        <f t="shared" si="0"/>
        <v>56508760</v>
      </c>
      <c r="BE33" s="110">
        <f t="shared" si="0"/>
        <v>64319886</v>
      </c>
      <c r="BF33" s="112">
        <f t="shared" si="21"/>
        <v>7811126</v>
      </c>
      <c r="BG33" s="92">
        <f t="shared" si="26"/>
        <v>13.822858615195239</v>
      </c>
      <c r="BI33" s="59" t="s">
        <v>158</v>
      </c>
      <c r="BJ33" s="59" t="s">
        <v>158</v>
      </c>
      <c r="BK33" s="59" t="s">
        <v>158</v>
      </c>
      <c r="BL33" s="59" t="s">
        <v>158</v>
      </c>
      <c r="BM33" s="59" t="s">
        <v>158</v>
      </c>
      <c r="BN33" s="59" t="s">
        <v>158</v>
      </c>
      <c r="BO33" s="59" t="s">
        <v>158</v>
      </c>
      <c r="BP33" s="59" t="s">
        <v>158</v>
      </c>
      <c r="BQ33" s="59"/>
      <c r="BR33" s="59"/>
      <c r="BS33" s="59"/>
      <c r="BT33" s="59"/>
      <c r="BU33" s="59"/>
      <c r="BV33" s="59"/>
      <c r="BW33" s="59"/>
      <c r="BX33" s="59"/>
      <c r="BY33" s="59"/>
      <c r="BZ33" s="59"/>
    </row>
    <row r="34" spans="1:78" ht="10.5" customHeight="1">
      <c r="A34" s="115"/>
      <c r="B34" s="116" t="s">
        <v>159</v>
      </c>
      <c r="C34" s="117"/>
      <c r="D34" s="118"/>
      <c r="E34" s="118"/>
      <c r="F34" s="119">
        <v>4840</v>
      </c>
      <c r="G34" s="120">
        <v>27662</v>
      </c>
      <c r="H34" s="120"/>
      <c r="I34" s="64">
        <f t="shared" si="1"/>
        <v>-27662</v>
      </c>
      <c r="J34" s="121">
        <f t="shared" si="2"/>
        <v>-100</v>
      </c>
      <c r="K34" s="118"/>
      <c r="L34" s="118"/>
      <c r="M34" s="119"/>
      <c r="N34" s="118"/>
      <c r="O34" s="118"/>
      <c r="P34" s="64">
        <f t="shared" si="3"/>
        <v>0</v>
      </c>
      <c r="Q34" s="121"/>
      <c r="R34" s="118">
        <v>174834</v>
      </c>
      <c r="S34" s="118">
        <v>237498</v>
      </c>
      <c r="T34" s="119">
        <v>0</v>
      </c>
      <c r="U34" s="118">
        <v>0</v>
      </c>
      <c r="V34" s="118"/>
      <c r="W34" s="64">
        <f t="shared" si="16"/>
        <v>0</v>
      </c>
      <c r="X34" s="121"/>
      <c r="Y34" s="122"/>
      <c r="Z34" s="122"/>
      <c r="AA34" s="123"/>
      <c r="AB34" s="122"/>
      <c r="AC34" s="122"/>
      <c r="AD34" s="64">
        <f t="shared" si="17"/>
        <v>0</v>
      </c>
      <c r="AE34" s="121"/>
      <c r="AF34" s="122">
        <v>56152</v>
      </c>
      <c r="AG34" s="124">
        <v>66919</v>
      </c>
      <c r="AH34" s="125">
        <v>330</v>
      </c>
      <c r="AI34" s="125">
        <v>44923</v>
      </c>
      <c r="AJ34" s="125">
        <v>0</v>
      </c>
      <c r="AK34" s="64">
        <f t="shared" si="18"/>
        <v>-44923</v>
      </c>
      <c r="AL34" s="121">
        <f t="shared" si="24"/>
        <v>-100</v>
      </c>
      <c r="AM34" s="122"/>
      <c r="AN34" s="122"/>
      <c r="AO34" s="123"/>
      <c r="AP34" s="122"/>
      <c r="AQ34" s="122"/>
      <c r="AR34" s="64">
        <f t="shared" si="19"/>
        <v>0</v>
      </c>
      <c r="AS34" s="121"/>
      <c r="AT34" s="122"/>
      <c r="AU34" s="124"/>
      <c r="AV34" s="122"/>
      <c r="AW34" s="122"/>
      <c r="AX34" s="122"/>
      <c r="AY34" s="64">
        <f t="shared" si="20"/>
        <v>0</v>
      </c>
      <c r="AZ34" s="121"/>
      <c r="BA34" s="66">
        <v>56152</v>
      </c>
      <c r="BB34" s="68">
        <v>66919</v>
      </c>
      <c r="BC34" s="62">
        <f t="shared" si="0"/>
        <v>5170</v>
      </c>
      <c r="BD34" s="62">
        <f t="shared" si="0"/>
        <v>72585</v>
      </c>
      <c r="BE34" s="62">
        <f t="shared" si="0"/>
        <v>0</v>
      </c>
      <c r="BF34" s="64">
        <f t="shared" si="21"/>
        <v>-72585</v>
      </c>
      <c r="BG34" s="121">
        <f t="shared" si="26"/>
        <v>-100</v>
      </c>
      <c r="BI34" s="59" t="s">
        <v>160</v>
      </c>
      <c r="BJ34" s="59" t="s">
        <v>160</v>
      </c>
      <c r="BK34" s="59" t="s">
        <v>160</v>
      </c>
      <c r="BL34" s="59" t="s">
        <v>160</v>
      </c>
      <c r="BM34" s="59" t="s">
        <v>160</v>
      </c>
      <c r="BN34" s="59" t="s">
        <v>160</v>
      </c>
      <c r="BO34" s="59" t="s">
        <v>160</v>
      </c>
      <c r="BP34" s="59" t="s">
        <v>160</v>
      </c>
      <c r="BQ34" s="59"/>
      <c r="BR34" s="59"/>
      <c r="BS34" s="59"/>
      <c r="BT34" s="59"/>
      <c r="BU34" s="59"/>
      <c r="BV34" s="59"/>
      <c r="BW34" s="59"/>
      <c r="BX34" s="59"/>
      <c r="BY34" s="59"/>
      <c r="BZ34" s="59"/>
    </row>
    <row r="35" spans="1:78" ht="10.5" customHeight="1">
      <c r="A35" s="126"/>
      <c r="B35" s="127" t="s">
        <v>161</v>
      </c>
      <c r="C35" s="128" t="s">
        <v>162</v>
      </c>
      <c r="D35" s="89">
        <v>12831965</v>
      </c>
      <c r="E35" s="89">
        <v>13370631</v>
      </c>
      <c r="F35" s="90">
        <v>15607679</v>
      </c>
      <c r="G35" s="89">
        <f>-(G23-G33)+G34</f>
        <v>16189722</v>
      </c>
      <c r="H35" s="89">
        <f>-(H23-H33)+H34</f>
        <v>15301333</v>
      </c>
      <c r="I35" s="91">
        <f t="shared" si="1"/>
        <v>-888389</v>
      </c>
      <c r="J35" s="129">
        <f t="shared" si="2"/>
        <v>-5.487364143745026</v>
      </c>
      <c r="K35" s="89">
        <v>43997</v>
      </c>
      <c r="L35" s="89">
        <v>12048</v>
      </c>
      <c r="M35" s="90">
        <v>21409</v>
      </c>
      <c r="N35" s="89">
        <f>-(N23-N33)</f>
        <v>6634</v>
      </c>
      <c r="O35" s="89">
        <f>-(O23-O33)</f>
        <v>6765</v>
      </c>
      <c r="P35" s="91">
        <f t="shared" si="3"/>
        <v>131</v>
      </c>
      <c r="Q35" s="129">
        <f t="shared" si="22"/>
        <v>1.9746759119686466</v>
      </c>
      <c r="R35" s="89">
        <v>114132</v>
      </c>
      <c r="S35" s="89">
        <v>196363</v>
      </c>
      <c r="T35" s="90">
        <v>299010</v>
      </c>
      <c r="U35" s="89">
        <f>-(U23-U33)</f>
        <v>261272</v>
      </c>
      <c r="V35" s="89">
        <f>-(V23-V33)</f>
        <v>347918</v>
      </c>
      <c r="W35" s="91">
        <f t="shared" si="16"/>
        <v>86646</v>
      </c>
      <c r="X35" s="129">
        <f t="shared" si="23"/>
        <v>33.163140328852691</v>
      </c>
      <c r="Y35" s="130">
        <v>8586</v>
      </c>
      <c r="Z35" s="130">
        <v>6149</v>
      </c>
      <c r="AA35" s="131">
        <v>3095</v>
      </c>
      <c r="AB35" s="89">
        <f>-(AB23-AB33)</f>
        <v>1083</v>
      </c>
      <c r="AC35" s="89">
        <f>-(AC23-AC33)</f>
        <v>0</v>
      </c>
      <c r="AD35" s="91">
        <f t="shared" si="17"/>
        <v>-1083</v>
      </c>
      <c r="AE35" s="129">
        <f t="shared" si="27"/>
        <v>-100</v>
      </c>
      <c r="AF35" s="130">
        <v>7535344</v>
      </c>
      <c r="AG35" s="132">
        <v>7557788</v>
      </c>
      <c r="AH35" s="94">
        <v>9039095</v>
      </c>
      <c r="AI35" s="94">
        <v>9100402</v>
      </c>
      <c r="AJ35" s="89">
        <f>-(AJ23-AJ33)</f>
        <v>11732722</v>
      </c>
      <c r="AK35" s="91">
        <f t="shared" si="18"/>
        <v>2632320</v>
      </c>
      <c r="AL35" s="129">
        <f t="shared" si="24"/>
        <v>28.925315606936923</v>
      </c>
      <c r="AM35" s="130">
        <v>57277</v>
      </c>
      <c r="AN35" s="130">
        <v>69431</v>
      </c>
      <c r="AO35" s="131">
        <v>72154</v>
      </c>
      <c r="AP35" s="130">
        <f>-(AP23-AP33)</f>
        <v>68832</v>
      </c>
      <c r="AQ35" s="130">
        <f>-(AQ23-AQ33)</f>
        <v>59195</v>
      </c>
      <c r="AR35" s="91">
        <f t="shared" si="19"/>
        <v>-9637</v>
      </c>
      <c r="AS35" s="129">
        <f t="shared" si="25"/>
        <v>-14.000755462575546</v>
      </c>
      <c r="AT35" s="130">
        <v>23851</v>
      </c>
      <c r="AU35" s="132">
        <v>2743</v>
      </c>
      <c r="AV35" s="130">
        <v>1827</v>
      </c>
      <c r="AW35" s="130">
        <f>-(AW23-AW33)</f>
        <v>3512</v>
      </c>
      <c r="AX35" s="130">
        <f>-(AX23-AX33)</f>
        <v>2056</v>
      </c>
      <c r="AY35" s="91">
        <f t="shared" si="20"/>
        <v>-1456</v>
      </c>
      <c r="AZ35" s="129">
        <f t="shared" si="28"/>
        <v>-41.457858769931661</v>
      </c>
      <c r="BA35" s="130">
        <v>20675854</v>
      </c>
      <c r="BB35" s="132">
        <v>21256288</v>
      </c>
      <c r="BC35" s="89">
        <f t="shared" si="0"/>
        <v>25044269</v>
      </c>
      <c r="BD35" s="89">
        <f t="shared" si="0"/>
        <v>25631457</v>
      </c>
      <c r="BE35" s="89">
        <f t="shared" si="0"/>
        <v>27449989</v>
      </c>
      <c r="BF35" s="91">
        <f t="shared" si="21"/>
        <v>1818532</v>
      </c>
      <c r="BG35" s="129">
        <f t="shared" si="26"/>
        <v>7.0949224618795563</v>
      </c>
      <c r="BI35" s="59" t="s">
        <v>163</v>
      </c>
      <c r="BJ35" s="59" t="s">
        <v>163</v>
      </c>
      <c r="BK35" s="59" t="s">
        <v>163</v>
      </c>
      <c r="BL35" s="59" t="s">
        <v>163</v>
      </c>
      <c r="BM35" s="59" t="s">
        <v>163</v>
      </c>
      <c r="BN35" s="59" t="s">
        <v>163</v>
      </c>
      <c r="BO35" s="59" t="s">
        <v>163</v>
      </c>
      <c r="BP35" s="59" t="s">
        <v>163</v>
      </c>
      <c r="BQ35" s="59"/>
      <c r="BR35" s="59"/>
      <c r="BS35" s="59"/>
      <c r="BT35" s="59"/>
      <c r="BU35" s="59"/>
      <c r="BV35" s="59"/>
      <c r="BW35" s="59"/>
      <c r="BX35" s="59"/>
      <c r="BY35" s="59"/>
      <c r="BZ35" s="59"/>
    </row>
    <row r="36" spans="1:78" ht="10.5" customHeight="1">
      <c r="A36" s="427" t="s">
        <v>164</v>
      </c>
      <c r="B36" s="60" t="s">
        <v>165</v>
      </c>
      <c r="C36" s="61"/>
      <c r="D36" s="95">
        <v>7472889</v>
      </c>
      <c r="E36" s="95">
        <v>6427318</v>
      </c>
      <c r="F36" s="96">
        <v>6994765</v>
      </c>
      <c r="G36" s="95">
        <v>8530399</v>
      </c>
      <c r="H36" s="95">
        <v>6219593</v>
      </c>
      <c r="I36" s="97">
        <f t="shared" si="1"/>
        <v>-2310806</v>
      </c>
      <c r="J36" s="98">
        <f t="shared" si="2"/>
        <v>-27.089072855794903</v>
      </c>
      <c r="K36" s="95">
        <v>5595</v>
      </c>
      <c r="L36" s="95"/>
      <c r="M36" s="96"/>
      <c r="N36" s="95"/>
      <c r="O36" s="95"/>
      <c r="P36" s="97">
        <f t="shared" si="3"/>
        <v>0</v>
      </c>
      <c r="Q36" s="98"/>
      <c r="R36" s="95">
        <v>30800</v>
      </c>
      <c r="S36" s="95">
        <v>36365</v>
      </c>
      <c r="T36" s="96">
        <v>267350</v>
      </c>
      <c r="U36" s="95">
        <v>229885</v>
      </c>
      <c r="V36" s="95">
        <v>253850</v>
      </c>
      <c r="W36" s="97">
        <f t="shared" si="16"/>
        <v>23965</v>
      </c>
      <c r="X36" s="98">
        <f t="shared" si="23"/>
        <v>10.424777606194402</v>
      </c>
      <c r="Y36" s="99">
        <v>8586</v>
      </c>
      <c r="Z36" s="99">
        <v>6149</v>
      </c>
      <c r="AA36" s="105">
        <v>3095</v>
      </c>
      <c r="AB36" s="99">
        <v>1083</v>
      </c>
      <c r="AC36" s="99"/>
      <c r="AD36" s="97">
        <f t="shared" si="17"/>
        <v>-1083</v>
      </c>
      <c r="AE36" s="98">
        <f t="shared" si="27"/>
        <v>-100</v>
      </c>
      <c r="AF36" s="99">
        <v>1953775</v>
      </c>
      <c r="AG36" s="103">
        <v>1922130</v>
      </c>
      <c r="AH36" s="104">
        <v>2549336</v>
      </c>
      <c r="AI36" s="104">
        <v>2128244</v>
      </c>
      <c r="AJ36" s="104">
        <v>2616666</v>
      </c>
      <c r="AK36" s="97">
        <f t="shared" si="18"/>
        <v>488422</v>
      </c>
      <c r="AL36" s="98">
        <f t="shared" si="24"/>
        <v>22.949530223038337</v>
      </c>
      <c r="AM36" s="99">
        <v>0</v>
      </c>
      <c r="AN36" s="99">
        <v>0</v>
      </c>
      <c r="AO36" s="105">
        <v>3402</v>
      </c>
      <c r="AP36" s="99">
        <v>1940</v>
      </c>
      <c r="AQ36" s="99">
        <v>702</v>
      </c>
      <c r="AR36" s="97">
        <f t="shared" si="19"/>
        <v>-1238</v>
      </c>
      <c r="AS36" s="98">
        <f t="shared" si="25"/>
        <v>-63.814432989690715</v>
      </c>
      <c r="AT36" s="99">
        <v>0</v>
      </c>
      <c r="AU36" s="103">
        <v>0</v>
      </c>
      <c r="AV36" s="99">
        <v>0</v>
      </c>
      <c r="AW36" s="99">
        <v>0</v>
      </c>
      <c r="AX36" s="99"/>
      <c r="AY36" s="97">
        <f t="shared" si="20"/>
        <v>0</v>
      </c>
      <c r="AZ36" s="98"/>
      <c r="BA36" s="106">
        <v>9554977</v>
      </c>
      <c r="BB36" s="107">
        <v>8551960</v>
      </c>
      <c r="BC36" s="108">
        <f t="shared" si="0"/>
        <v>9817948</v>
      </c>
      <c r="BD36" s="108">
        <f t="shared" si="0"/>
        <v>10891551</v>
      </c>
      <c r="BE36" s="108">
        <f t="shared" si="0"/>
        <v>9090811</v>
      </c>
      <c r="BF36" s="97">
        <f t="shared" si="21"/>
        <v>-1800740</v>
      </c>
      <c r="BG36" s="98">
        <f t="shared" si="26"/>
        <v>-16.533366092671283</v>
      </c>
      <c r="BI36" s="59" t="s">
        <v>166</v>
      </c>
      <c r="BJ36" s="59" t="s">
        <v>166</v>
      </c>
      <c r="BK36" s="59" t="s">
        <v>166</v>
      </c>
      <c r="BL36" s="59" t="s">
        <v>166</v>
      </c>
      <c r="BM36" s="59" t="s">
        <v>166</v>
      </c>
      <c r="BN36" s="59" t="s">
        <v>166</v>
      </c>
      <c r="BO36" s="59" t="s">
        <v>166</v>
      </c>
      <c r="BP36" s="59" t="s">
        <v>166</v>
      </c>
      <c r="BQ36" s="59"/>
      <c r="BR36" s="59"/>
      <c r="BS36" s="59"/>
      <c r="BT36" s="59"/>
      <c r="BU36" s="59"/>
      <c r="BV36" s="59"/>
      <c r="BW36" s="59"/>
      <c r="BX36" s="59"/>
      <c r="BY36" s="59"/>
      <c r="BZ36" s="59"/>
    </row>
    <row r="37" spans="1:78" ht="10.5" customHeight="1">
      <c r="A37" s="428"/>
      <c r="B37" s="70" t="s">
        <v>167</v>
      </c>
      <c r="C37" s="71"/>
      <c r="D37" s="72">
        <v>2676780</v>
      </c>
      <c r="E37" s="72">
        <v>2965743</v>
      </c>
      <c r="F37" s="73">
        <v>2953689</v>
      </c>
      <c r="G37" s="72">
        <v>3851957</v>
      </c>
      <c r="H37" s="72">
        <v>4922945</v>
      </c>
      <c r="I37" s="74">
        <f t="shared" si="1"/>
        <v>1070988</v>
      </c>
      <c r="J37" s="75">
        <f t="shared" si="2"/>
        <v>27.803737165290265</v>
      </c>
      <c r="K37" s="72">
        <v>10113</v>
      </c>
      <c r="L37" s="72">
        <v>9743</v>
      </c>
      <c r="M37" s="73">
        <v>11033</v>
      </c>
      <c r="N37" s="72">
        <v>6634</v>
      </c>
      <c r="O37" s="72">
        <v>6634</v>
      </c>
      <c r="P37" s="74">
        <f t="shared" si="3"/>
        <v>0</v>
      </c>
      <c r="Q37" s="75"/>
      <c r="R37" s="72">
        <v>0</v>
      </c>
      <c r="S37" s="72">
        <v>0</v>
      </c>
      <c r="T37" s="73">
        <v>28082</v>
      </c>
      <c r="U37" s="72">
        <v>26048</v>
      </c>
      <c r="V37" s="72">
        <v>35692</v>
      </c>
      <c r="W37" s="74">
        <f t="shared" si="16"/>
        <v>9644</v>
      </c>
      <c r="X37" s="75">
        <f t="shared" si="23"/>
        <v>37.023955773955777</v>
      </c>
      <c r="Y37" s="76"/>
      <c r="Z37" s="76">
        <v>0</v>
      </c>
      <c r="AA37" s="77">
        <v>0</v>
      </c>
      <c r="AB37" s="76">
        <v>0</v>
      </c>
      <c r="AC37" s="76"/>
      <c r="AD37" s="74">
        <f t="shared" si="17"/>
        <v>0</v>
      </c>
      <c r="AE37" s="75"/>
      <c r="AF37" s="76">
        <v>4506706</v>
      </c>
      <c r="AG37" s="78">
        <v>5057014</v>
      </c>
      <c r="AH37" s="79">
        <v>5109878</v>
      </c>
      <c r="AI37" s="79">
        <v>5900211</v>
      </c>
      <c r="AJ37" s="79">
        <v>7500739</v>
      </c>
      <c r="AK37" s="74">
        <f t="shared" si="18"/>
        <v>1600528</v>
      </c>
      <c r="AL37" s="75">
        <f t="shared" si="24"/>
        <v>27.126623098733248</v>
      </c>
      <c r="AM37" s="76">
        <v>57277</v>
      </c>
      <c r="AN37" s="76">
        <v>69431</v>
      </c>
      <c r="AO37" s="77">
        <v>68212</v>
      </c>
      <c r="AP37" s="76">
        <v>66707</v>
      </c>
      <c r="AQ37" s="76">
        <v>47359</v>
      </c>
      <c r="AR37" s="74">
        <f t="shared" si="19"/>
        <v>-19348</v>
      </c>
      <c r="AS37" s="75">
        <f t="shared" si="25"/>
        <v>-29.004452306354654</v>
      </c>
      <c r="AT37" s="76">
        <v>23851</v>
      </c>
      <c r="AU37" s="78">
        <v>2743</v>
      </c>
      <c r="AV37" s="76">
        <v>1827</v>
      </c>
      <c r="AW37" s="76">
        <v>3512</v>
      </c>
      <c r="AX37" s="76">
        <v>2056</v>
      </c>
      <c r="AY37" s="74">
        <f t="shared" si="20"/>
        <v>-1456</v>
      </c>
      <c r="AZ37" s="75">
        <f t="shared" si="28"/>
        <v>-41.457858769931661</v>
      </c>
      <c r="BA37" s="80">
        <v>7305527</v>
      </c>
      <c r="BB37" s="81">
        <v>8141039</v>
      </c>
      <c r="BC37" s="82">
        <f t="shared" si="0"/>
        <v>8172721</v>
      </c>
      <c r="BD37" s="82">
        <f t="shared" si="0"/>
        <v>9855069</v>
      </c>
      <c r="BE37" s="82">
        <f t="shared" si="0"/>
        <v>12515425</v>
      </c>
      <c r="BF37" s="74">
        <f t="shared" si="21"/>
        <v>2660356</v>
      </c>
      <c r="BG37" s="75">
        <f t="shared" si="26"/>
        <v>26.994798311407052</v>
      </c>
      <c r="BI37" s="59" t="s">
        <v>168</v>
      </c>
      <c r="BJ37" s="59" t="s">
        <v>168</v>
      </c>
      <c r="BK37" s="59" t="s">
        <v>168</v>
      </c>
      <c r="BL37" s="59" t="s">
        <v>168</v>
      </c>
      <c r="BM37" s="59" t="s">
        <v>168</v>
      </c>
      <c r="BN37" s="59" t="s">
        <v>168</v>
      </c>
      <c r="BO37" s="59" t="s">
        <v>168</v>
      </c>
      <c r="BP37" s="59" t="s">
        <v>168</v>
      </c>
      <c r="BQ37" s="59"/>
      <c r="BR37" s="59"/>
      <c r="BS37" s="59"/>
      <c r="BT37" s="59"/>
      <c r="BU37" s="59"/>
      <c r="BV37" s="59"/>
      <c r="BW37" s="59"/>
      <c r="BX37" s="59"/>
      <c r="BY37" s="59"/>
      <c r="BZ37" s="59"/>
    </row>
    <row r="38" spans="1:78" ht="10.5" customHeight="1">
      <c r="A38" s="428"/>
      <c r="B38" s="70" t="s">
        <v>169</v>
      </c>
      <c r="C38" s="71"/>
      <c r="D38" s="72">
        <v>52300</v>
      </c>
      <c r="E38" s="72">
        <v>0</v>
      </c>
      <c r="F38" s="73">
        <v>0</v>
      </c>
      <c r="G38" s="72">
        <v>0</v>
      </c>
      <c r="H38" s="72"/>
      <c r="I38" s="74">
        <f t="shared" si="1"/>
        <v>0</v>
      </c>
      <c r="J38" s="75"/>
      <c r="K38" s="72">
        <v>0</v>
      </c>
      <c r="L38" s="72">
        <v>0</v>
      </c>
      <c r="M38" s="73">
        <v>0</v>
      </c>
      <c r="N38" s="72"/>
      <c r="O38" s="72"/>
      <c r="P38" s="74">
        <f t="shared" si="3"/>
        <v>0</v>
      </c>
      <c r="Q38" s="75"/>
      <c r="R38" s="72">
        <v>0</v>
      </c>
      <c r="S38" s="72">
        <v>0</v>
      </c>
      <c r="T38" s="73">
        <v>0</v>
      </c>
      <c r="U38" s="72">
        <v>0</v>
      </c>
      <c r="V38" s="72"/>
      <c r="W38" s="74">
        <f t="shared" si="16"/>
        <v>0</v>
      </c>
      <c r="X38" s="75"/>
      <c r="Y38" s="76">
        <v>0</v>
      </c>
      <c r="Z38" s="76">
        <v>0</v>
      </c>
      <c r="AA38" s="77">
        <v>0</v>
      </c>
      <c r="AB38" s="76">
        <v>0</v>
      </c>
      <c r="AC38" s="76"/>
      <c r="AD38" s="74">
        <f t="shared" si="17"/>
        <v>0</v>
      </c>
      <c r="AE38" s="75"/>
      <c r="AF38" s="76">
        <v>0</v>
      </c>
      <c r="AG38" s="78">
        <v>115574</v>
      </c>
      <c r="AH38" s="79">
        <v>0</v>
      </c>
      <c r="AI38" s="79">
        <v>18676</v>
      </c>
      <c r="AJ38" s="79">
        <v>0</v>
      </c>
      <c r="AK38" s="74">
        <f t="shared" si="18"/>
        <v>-18676</v>
      </c>
      <c r="AL38" s="75">
        <f t="shared" si="24"/>
        <v>-100</v>
      </c>
      <c r="AM38" s="76">
        <v>0</v>
      </c>
      <c r="AN38" s="76">
        <v>0</v>
      </c>
      <c r="AO38" s="77">
        <v>0</v>
      </c>
      <c r="AP38" s="76"/>
      <c r="AQ38" s="76"/>
      <c r="AR38" s="74">
        <f t="shared" si="19"/>
        <v>0</v>
      </c>
      <c r="AS38" s="75"/>
      <c r="AT38" s="76">
        <v>0</v>
      </c>
      <c r="AU38" s="78">
        <v>0</v>
      </c>
      <c r="AV38" s="76">
        <v>0</v>
      </c>
      <c r="AW38" s="76">
        <v>0</v>
      </c>
      <c r="AX38" s="76"/>
      <c r="AY38" s="74">
        <f t="shared" si="20"/>
        <v>0</v>
      </c>
      <c r="AZ38" s="75"/>
      <c r="BA38" s="80">
        <v>52300</v>
      </c>
      <c r="BB38" s="81">
        <v>115574</v>
      </c>
      <c r="BC38" s="82">
        <f t="shared" si="0"/>
        <v>0</v>
      </c>
      <c r="BD38" s="82">
        <f t="shared" si="0"/>
        <v>18676</v>
      </c>
      <c r="BE38" s="82">
        <f t="shared" si="0"/>
        <v>0</v>
      </c>
      <c r="BF38" s="74">
        <f t="shared" si="21"/>
        <v>-18676</v>
      </c>
      <c r="BG38" s="75">
        <f t="shared" si="26"/>
        <v>-100</v>
      </c>
      <c r="BI38" s="59" t="s">
        <v>170</v>
      </c>
      <c r="BJ38" s="59" t="s">
        <v>170</v>
      </c>
      <c r="BK38" s="59" t="s">
        <v>170</v>
      </c>
      <c r="BL38" s="59" t="s">
        <v>170</v>
      </c>
      <c r="BM38" s="59" t="s">
        <v>170</v>
      </c>
      <c r="BN38" s="59" t="s">
        <v>170</v>
      </c>
      <c r="BO38" s="59" t="s">
        <v>170</v>
      </c>
      <c r="BP38" s="59" t="s">
        <v>170</v>
      </c>
      <c r="BQ38" s="59"/>
      <c r="BR38" s="59"/>
      <c r="BS38" s="59"/>
      <c r="BT38" s="59"/>
      <c r="BU38" s="59"/>
      <c r="BV38" s="59"/>
      <c r="BW38" s="59"/>
      <c r="BX38" s="59"/>
      <c r="BY38" s="59"/>
      <c r="BZ38" s="59"/>
    </row>
    <row r="39" spans="1:78" ht="10.5" customHeight="1">
      <c r="A39" s="428"/>
      <c r="B39" s="70" t="s">
        <v>171</v>
      </c>
      <c r="C39" s="71"/>
      <c r="D39" s="72">
        <v>0</v>
      </c>
      <c r="E39" s="72">
        <v>0</v>
      </c>
      <c r="F39" s="73">
        <v>0</v>
      </c>
      <c r="G39" s="72">
        <v>0</v>
      </c>
      <c r="H39" s="72"/>
      <c r="I39" s="74">
        <f t="shared" si="1"/>
        <v>0</v>
      </c>
      <c r="J39" s="75"/>
      <c r="K39" s="72">
        <v>0</v>
      </c>
      <c r="L39" s="72">
        <v>0</v>
      </c>
      <c r="M39" s="73">
        <v>0</v>
      </c>
      <c r="N39" s="72"/>
      <c r="O39" s="72"/>
      <c r="P39" s="74">
        <f t="shared" si="3"/>
        <v>0</v>
      </c>
      <c r="Q39" s="75"/>
      <c r="R39" s="72">
        <v>0</v>
      </c>
      <c r="S39" s="72">
        <v>0</v>
      </c>
      <c r="T39" s="73">
        <v>0</v>
      </c>
      <c r="U39" s="72">
        <v>0</v>
      </c>
      <c r="V39" s="72"/>
      <c r="W39" s="74">
        <f t="shared" si="16"/>
        <v>0</v>
      </c>
      <c r="X39" s="75"/>
      <c r="Y39" s="76">
        <v>0</v>
      </c>
      <c r="Z39" s="76">
        <v>0</v>
      </c>
      <c r="AA39" s="77">
        <v>0</v>
      </c>
      <c r="AB39" s="76">
        <v>0</v>
      </c>
      <c r="AC39" s="76"/>
      <c r="AD39" s="74">
        <f t="shared" si="17"/>
        <v>0</v>
      </c>
      <c r="AE39" s="75"/>
      <c r="AF39" s="76">
        <v>607838</v>
      </c>
      <c r="AG39" s="78">
        <v>13385</v>
      </c>
      <c r="AH39" s="79">
        <v>11694</v>
      </c>
      <c r="AI39" s="79">
        <v>0</v>
      </c>
      <c r="AJ39" s="79">
        <v>176217</v>
      </c>
      <c r="AK39" s="74">
        <f t="shared" si="18"/>
        <v>176217</v>
      </c>
      <c r="AL39" s="75"/>
      <c r="AM39" s="76">
        <v>0</v>
      </c>
      <c r="AN39" s="76">
        <v>0</v>
      </c>
      <c r="AO39" s="77">
        <v>0</v>
      </c>
      <c r="AP39" s="76"/>
      <c r="AQ39" s="76"/>
      <c r="AR39" s="74">
        <f t="shared" si="19"/>
        <v>0</v>
      </c>
      <c r="AS39" s="75"/>
      <c r="AT39" s="76">
        <v>0</v>
      </c>
      <c r="AU39" s="78">
        <v>0</v>
      </c>
      <c r="AV39" s="76">
        <v>0</v>
      </c>
      <c r="AW39" s="76">
        <v>0</v>
      </c>
      <c r="AX39" s="76"/>
      <c r="AY39" s="74">
        <f t="shared" si="20"/>
        <v>0</v>
      </c>
      <c r="AZ39" s="75"/>
      <c r="BA39" s="80">
        <v>607838</v>
      </c>
      <c r="BB39" s="81">
        <v>13385</v>
      </c>
      <c r="BC39" s="82">
        <f t="shared" si="0"/>
        <v>11694</v>
      </c>
      <c r="BD39" s="85">
        <f t="shared" si="0"/>
        <v>0</v>
      </c>
      <c r="BE39" s="85">
        <f t="shared" si="0"/>
        <v>176217</v>
      </c>
      <c r="BF39" s="74">
        <f t="shared" si="21"/>
        <v>176217</v>
      </c>
      <c r="BG39" s="75"/>
      <c r="BI39" s="59" t="s">
        <v>172</v>
      </c>
      <c r="BJ39" s="59" t="s">
        <v>172</v>
      </c>
      <c r="BK39" s="59" t="s">
        <v>172</v>
      </c>
      <c r="BL39" s="59" t="s">
        <v>172</v>
      </c>
      <c r="BM39" s="59" t="s">
        <v>172</v>
      </c>
      <c r="BN39" s="59" t="s">
        <v>172</v>
      </c>
      <c r="BO39" s="59" t="s">
        <v>172</v>
      </c>
      <c r="BP39" s="59" t="s">
        <v>172</v>
      </c>
      <c r="BQ39" s="59"/>
      <c r="BR39" s="59"/>
      <c r="BS39" s="59"/>
      <c r="BT39" s="59"/>
      <c r="BU39" s="59"/>
      <c r="BV39" s="59"/>
      <c r="BW39" s="59"/>
      <c r="BX39" s="59"/>
      <c r="BY39" s="59"/>
      <c r="BZ39" s="59"/>
    </row>
    <row r="40" spans="1:78" ht="10.5" customHeight="1">
      <c r="A40" s="428"/>
      <c r="B40" s="70" t="s">
        <v>173</v>
      </c>
      <c r="C40" s="71"/>
      <c r="D40" s="72">
        <v>1807483</v>
      </c>
      <c r="E40" s="72">
        <v>2975473</v>
      </c>
      <c r="F40" s="73">
        <v>4241142</v>
      </c>
      <c r="G40" s="72">
        <v>2616413</v>
      </c>
      <c r="H40" s="72">
        <v>2739316</v>
      </c>
      <c r="I40" s="74">
        <f t="shared" si="1"/>
        <v>122903</v>
      </c>
      <c r="J40" s="75">
        <f t="shared" si="2"/>
        <v>4.6973853134042676</v>
      </c>
      <c r="K40" s="72">
        <v>25493</v>
      </c>
      <c r="L40" s="72">
        <v>1885</v>
      </c>
      <c r="M40" s="73">
        <v>9272</v>
      </c>
      <c r="N40" s="72"/>
      <c r="O40" s="72"/>
      <c r="P40" s="74">
        <f t="shared" si="3"/>
        <v>0</v>
      </c>
      <c r="Q40" s="75"/>
      <c r="R40" s="72">
        <v>0</v>
      </c>
      <c r="S40" s="72">
        <v>0</v>
      </c>
      <c r="T40" s="73">
        <v>0</v>
      </c>
      <c r="U40" s="72">
        <v>0</v>
      </c>
      <c r="V40" s="72"/>
      <c r="W40" s="74">
        <f t="shared" si="16"/>
        <v>0</v>
      </c>
      <c r="X40" s="75"/>
      <c r="Y40" s="76">
        <v>0</v>
      </c>
      <c r="Z40" s="76">
        <v>0</v>
      </c>
      <c r="AA40" s="77">
        <v>0</v>
      </c>
      <c r="AB40" s="76">
        <v>0</v>
      </c>
      <c r="AC40" s="76"/>
      <c r="AD40" s="74">
        <f t="shared" si="17"/>
        <v>0</v>
      </c>
      <c r="AE40" s="75"/>
      <c r="AF40" s="76">
        <v>261610</v>
      </c>
      <c r="AG40" s="78">
        <v>246028</v>
      </c>
      <c r="AH40" s="79">
        <v>511681</v>
      </c>
      <c r="AI40" s="79">
        <v>422975</v>
      </c>
      <c r="AJ40" s="79">
        <v>456518</v>
      </c>
      <c r="AK40" s="74">
        <f t="shared" si="18"/>
        <v>33543</v>
      </c>
      <c r="AL40" s="75">
        <f t="shared" si="24"/>
        <v>7.9302559252910925</v>
      </c>
      <c r="AM40" s="76">
        <v>0</v>
      </c>
      <c r="AN40" s="76">
        <v>0</v>
      </c>
      <c r="AO40" s="77">
        <v>0</v>
      </c>
      <c r="AP40" s="76"/>
      <c r="AQ40" s="76">
        <v>11088</v>
      </c>
      <c r="AR40" s="74">
        <f t="shared" si="19"/>
        <v>11088</v>
      </c>
      <c r="AS40" s="75"/>
      <c r="AT40" s="76">
        <v>0</v>
      </c>
      <c r="AU40" s="78">
        <v>0</v>
      </c>
      <c r="AV40" s="76">
        <v>0</v>
      </c>
      <c r="AW40" s="76">
        <v>0</v>
      </c>
      <c r="AX40" s="76"/>
      <c r="AY40" s="74">
        <f t="shared" si="20"/>
        <v>0</v>
      </c>
      <c r="AZ40" s="75"/>
      <c r="BA40" s="80">
        <v>2094586</v>
      </c>
      <c r="BB40" s="81">
        <v>3223386</v>
      </c>
      <c r="BC40" s="82">
        <f t="shared" si="0"/>
        <v>4762095</v>
      </c>
      <c r="BD40" s="82">
        <f t="shared" si="0"/>
        <v>3039388</v>
      </c>
      <c r="BE40" s="82">
        <f t="shared" si="0"/>
        <v>3206922</v>
      </c>
      <c r="BF40" s="74">
        <f t="shared" si="21"/>
        <v>167534</v>
      </c>
      <c r="BG40" s="75">
        <f t="shared" si="26"/>
        <v>5.512096514166668</v>
      </c>
      <c r="BI40" s="59" t="s">
        <v>174</v>
      </c>
      <c r="BJ40" s="59" t="s">
        <v>174</v>
      </c>
      <c r="BK40" s="59" t="s">
        <v>174</v>
      </c>
      <c r="BL40" s="59" t="s">
        <v>174</v>
      </c>
      <c r="BM40" s="59" t="s">
        <v>174</v>
      </c>
      <c r="BN40" s="59" t="s">
        <v>174</v>
      </c>
      <c r="BO40" s="59" t="s">
        <v>174</v>
      </c>
      <c r="BP40" s="59" t="s">
        <v>174</v>
      </c>
      <c r="BQ40" s="59"/>
      <c r="BR40" s="59"/>
      <c r="BS40" s="59"/>
      <c r="BT40" s="59"/>
      <c r="BU40" s="59"/>
      <c r="BV40" s="59"/>
      <c r="BW40" s="59"/>
      <c r="BX40" s="59"/>
      <c r="BY40" s="59"/>
      <c r="BZ40" s="59"/>
    </row>
    <row r="41" spans="1:78" ht="10.5" customHeight="1">
      <c r="A41" s="428"/>
      <c r="B41" s="70" t="s">
        <v>175</v>
      </c>
      <c r="C41" s="71"/>
      <c r="D41" s="72">
        <v>0</v>
      </c>
      <c r="E41" s="72">
        <v>0</v>
      </c>
      <c r="F41" s="73">
        <v>0</v>
      </c>
      <c r="G41" s="72">
        <v>0</v>
      </c>
      <c r="H41" s="72">
        <v>27662</v>
      </c>
      <c r="I41" s="74">
        <f t="shared" si="1"/>
        <v>27662</v>
      </c>
      <c r="J41" s="75"/>
      <c r="K41" s="72">
        <v>0</v>
      </c>
      <c r="L41" s="72">
        <v>0</v>
      </c>
      <c r="M41" s="73">
        <v>0</v>
      </c>
      <c r="N41" s="72"/>
      <c r="O41" s="72"/>
      <c r="P41" s="74">
        <f t="shared" si="3"/>
        <v>0</v>
      </c>
      <c r="Q41" s="75"/>
      <c r="R41" s="72">
        <v>3563</v>
      </c>
      <c r="S41" s="72">
        <v>4770</v>
      </c>
      <c r="T41" s="73">
        <v>0</v>
      </c>
      <c r="U41" s="72">
        <v>0</v>
      </c>
      <c r="V41" s="72"/>
      <c r="W41" s="74">
        <f t="shared" si="16"/>
        <v>0</v>
      </c>
      <c r="X41" s="75"/>
      <c r="Y41" s="76">
        <v>0</v>
      </c>
      <c r="Z41" s="76">
        <v>0</v>
      </c>
      <c r="AA41" s="77">
        <v>0</v>
      </c>
      <c r="AB41" s="76">
        <v>0</v>
      </c>
      <c r="AC41" s="76"/>
      <c r="AD41" s="74">
        <f t="shared" si="17"/>
        <v>0</v>
      </c>
      <c r="AE41" s="75"/>
      <c r="AF41" s="76">
        <v>0</v>
      </c>
      <c r="AG41" s="78">
        <v>0</v>
      </c>
      <c r="AH41" s="79">
        <v>524096</v>
      </c>
      <c r="AI41" s="79">
        <v>0</v>
      </c>
      <c r="AJ41" s="79"/>
      <c r="AK41" s="74">
        <f t="shared" si="18"/>
        <v>0</v>
      </c>
      <c r="AL41" s="75"/>
      <c r="AM41" s="76">
        <v>0</v>
      </c>
      <c r="AN41" s="76">
        <v>0</v>
      </c>
      <c r="AO41" s="77">
        <v>0</v>
      </c>
      <c r="AP41" s="76"/>
      <c r="AQ41" s="76"/>
      <c r="AR41" s="74">
        <f t="shared" si="19"/>
        <v>0</v>
      </c>
      <c r="AS41" s="75"/>
      <c r="AT41" s="76">
        <v>0</v>
      </c>
      <c r="AU41" s="78">
        <v>0</v>
      </c>
      <c r="AV41" s="76">
        <v>0</v>
      </c>
      <c r="AW41" s="76">
        <v>0</v>
      </c>
      <c r="AX41" s="76"/>
      <c r="AY41" s="74">
        <f t="shared" si="20"/>
        <v>0</v>
      </c>
      <c r="AZ41" s="75"/>
      <c r="BA41" s="80">
        <v>0</v>
      </c>
      <c r="BB41" s="81">
        <v>0</v>
      </c>
      <c r="BC41" s="82">
        <f t="shared" si="0"/>
        <v>524096</v>
      </c>
      <c r="BD41" s="82">
        <f t="shared" si="0"/>
        <v>0</v>
      </c>
      <c r="BE41" s="82">
        <f t="shared" si="0"/>
        <v>27662</v>
      </c>
      <c r="BF41" s="74">
        <f t="shared" si="21"/>
        <v>27662</v>
      </c>
      <c r="BG41" s="75"/>
      <c r="BI41" s="59" t="s">
        <v>176</v>
      </c>
      <c r="BJ41" s="59" t="s">
        <v>176</v>
      </c>
      <c r="BK41" s="59" t="s">
        <v>176</v>
      </c>
      <c r="BL41" s="59" t="s">
        <v>176</v>
      </c>
      <c r="BM41" s="59" t="s">
        <v>176</v>
      </c>
      <c r="BN41" s="59" t="s">
        <v>176</v>
      </c>
      <c r="BO41" s="59" t="s">
        <v>176</v>
      </c>
      <c r="BP41" s="59" t="s">
        <v>176</v>
      </c>
      <c r="BQ41" s="59"/>
      <c r="BR41" s="59"/>
      <c r="BS41" s="59"/>
      <c r="BT41" s="59"/>
      <c r="BU41" s="59"/>
      <c r="BV41" s="59"/>
      <c r="BW41" s="59"/>
      <c r="BX41" s="59"/>
      <c r="BY41" s="59"/>
      <c r="BZ41" s="59"/>
    </row>
    <row r="42" spans="1:78" ht="10.5" customHeight="1">
      <c r="A42" s="428"/>
      <c r="B42" s="70" t="s">
        <v>177</v>
      </c>
      <c r="C42" s="71"/>
      <c r="D42" s="72">
        <v>822513</v>
      </c>
      <c r="E42" s="72">
        <v>1007736</v>
      </c>
      <c r="F42" s="73">
        <v>1418083</v>
      </c>
      <c r="G42" s="72">
        <v>1190953</v>
      </c>
      <c r="H42" s="72">
        <v>1391817</v>
      </c>
      <c r="I42" s="74">
        <f t="shared" si="1"/>
        <v>200864</v>
      </c>
      <c r="J42" s="75">
        <f t="shared" si="2"/>
        <v>16.865820901412569</v>
      </c>
      <c r="K42" s="72">
        <v>2796</v>
      </c>
      <c r="L42" s="72">
        <v>420</v>
      </c>
      <c r="M42" s="73">
        <v>1104</v>
      </c>
      <c r="N42" s="72"/>
      <c r="O42" s="72"/>
      <c r="P42" s="74">
        <f t="shared" si="3"/>
        <v>0</v>
      </c>
      <c r="Q42" s="75"/>
      <c r="R42" s="72">
        <v>148495</v>
      </c>
      <c r="S42" s="72">
        <v>237498</v>
      </c>
      <c r="T42" s="73">
        <v>3578</v>
      </c>
      <c r="U42" s="72">
        <v>5339</v>
      </c>
      <c r="V42" s="72">
        <v>32125</v>
      </c>
      <c r="W42" s="74">
        <f t="shared" si="16"/>
        <v>26786</v>
      </c>
      <c r="X42" s="75">
        <f t="shared" si="23"/>
        <v>501.70443903352685</v>
      </c>
      <c r="Y42" s="76">
        <v>0</v>
      </c>
      <c r="Z42" s="76">
        <v>0</v>
      </c>
      <c r="AA42" s="77">
        <v>0</v>
      </c>
      <c r="AB42" s="76">
        <v>0</v>
      </c>
      <c r="AC42" s="76"/>
      <c r="AD42" s="74">
        <f t="shared" si="17"/>
        <v>0</v>
      </c>
      <c r="AE42" s="75"/>
      <c r="AF42" s="76">
        <v>261567</v>
      </c>
      <c r="AG42" s="78">
        <v>182629</v>
      </c>
      <c r="AH42" s="79">
        <v>332740</v>
      </c>
      <c r="AI42" s="79">
        <v>423470</v>
      </c>
      <c r="AJ42" s="79">
        <v>875682</v>
      </c>
      <c r="AK42" s="74">
        <f t="shared" si="18"/>
        <v>452212</v>
      </c>
      <c r="AL42" s="75">
        <f t="shared" si="24"/>
        <v>106.78725765697688</v>
      </c>
      <c r="AM42" s="76">
        <v>0</v>
      </c>
      <c r="AN42" s="76">
        <v>0</v>
      </c>
      <c r="AO42" s="77">
        <v>540</v>
      </c>
      <c r="AP42" s="76">
        <v>185</v>
      </c>
      <c r="AQ42" s="76">
        <v>46</v>
      </c>
      <c r="AR42" s="74">
        <f t="shared" si="19"/>
        <v>-139</v>
      </c>
      <c r="AS42" s="75">
        <f t="shared" si="25"/>
        <v>-75.13513513513513</v>
      </c>
      <c r="AT42" s="76"/>
      <c r="AU42" s="78"/>
      <c r="AV42" s="76"/>
      <c r="AW42" s="76"/>
      <c r="AX42" s="76"/>
      <c r="AY42" s="74">
        <f t="shared" si="20"/>
        <v>0</v>
      </c>
      <c r="AZ42" s="75"/>
      <c r="BA42" s="80">
        <v>1090439</v>
      </c>
      <c r="BB42" s="81">
        <v>1195555</v>
      </c>
      <c r="BC42" s="82">
        <f t="shared" si="0"/>
        <v>1756045</v>
      </c>
      <c r="BD42" s="82">
        <f t="shared" si="0"/>
        <v>1619947</v>
      </c>
      <c r="BE42" s="82">
        <f t="shared" si="0"/>
        <v>2299670</v>
      </c>
      <c r="BF42" s="74">
        <f t="shared" si="21"/>
        <v>679723</v>
      </c>
      <c r="BG42" s="75">
        <f t="shared" si="26"/>
        <v>41.959582628320561</v>
      </c>
      <c r="BI42" s="59" t="s">
        <v>178</v>
      </c>
      <c r="BJ42" s="59" t="s">
        <v>178</v>
      </c>
      <c r="BK42" s="59" t="s">
        <v>178</v>
      </c>
      <c r="BL42" s="59" t="s">
        <v>178</v>
      </c>
      <c r="BM42" s="59" t="s">
        <v>178</v>
      </c>
      <c r="BN42" s="59" t="s">
        <v>178</v>
      </c>
      <c r="BO42" s="59" t="s">
        <v>178</v>
      </c>
      <c r="BP42" s="59" t="s">
        <v>178</v>
      </c>
      <c r="BQ42" s="59"/>
      <c r="BR42" s="59"/>
      <c r="BS42" s="59"/>
      <c r="BT42" s="59"/>
      <c r="BU42" s="59"/>
      <c r="BV42" s="59"/>
      <c r="BW42" s="59"/>
      <c r="BX42" s="59"/>
      <c r="BY42" s="59"/>
      <c r="BZ42" s="59"/>
    </row>
    <row r="43" spans="1:78" ht="10.5" customHeight="1">
      <c r="A43" s="429"/>
      <c r="B43" s="109" t="s">
        <v>179</v>
      </c>
      <c r="C43" s="49" t="s">
        <v>180</v>
      </c>
      <c r="D43" s="110">
        <v>12831965</v>
      </c>
      <c r="E43" s="110">
        <v>13376270</v>
      </c>
      <c r="F43" s="111">
        <v>15607679</v>
      </c>
      <c r="G43" s="110">
        <f>SUM(G36:G42)</f>
        <v>16189722</v>
      </c>
      <c r="H43" s="110">
        <f>SUM(H36:H42)</f>
        <v>15301333</v>
      </c>
      <c r="I43" s="112">
        <f t="shared" si="1"/>
        <v>-888389</v>
      </c>
      <c r="J43" s="133">
        <f t="shared" si="2"/>
        <v>-5.487364143745026</v>
      </c>
      <c r="K43" s="110">
        <v>43997</v>
      </c>
      <c r="L43" s="110">
        <v>12048</v>
      </c>
      <c r="M43" s="111">
        <v>21409</v>
      </c>
      <c r="N43" s="110">
        <f>SUM(N36:N42)</f>
        <v>6634</v>
      </c>
      <c r="O43" s="110">
        <f>SUM(O36:O42)</f>
        <v>6634</v>
      </c>
      <c r="P43" s="112">
        <f t="shared" si="3"/>
        <v>0</v>
      </c>
      <c r="Q43" s="133"/>
      <c r="R43" s="110">
        <v>26339</v>
      </c>
      <c r="S43" s="110"/>
      <c r="T43" s="111">
        <v>299010</v>
      </c>
      <c r="U43" s="110">
        <f>SUM(U36:U42)</f>
        <v>261272</v>
      </c>
      <c r="V43" s="110">
        <f>SUM(V36:V42)</f>
        <v>321667</v>
      </c>
      <c r="W43" s="112">
        <f t="shared" si="16"/>
        <v>60395</v>
      </c>
      <c r="X43" s="133">
        <f t="shared" si="23"/>
        <v>23.115756759239414</v>
      </c>
      <c r="Y43" s="134">
        <v>0</v>
      </c>
      <c r="Z43" s="134">
        <v>6149</v>
      </c>
      <c r="AA43" s="135">
        <v>3095</v>
      </c>
      <c r="AB43" s="134">
        <f>SUM(AB36:AB42)</f>
        <v>1083</v>
      </c>
      <c r="AC43" s="110">
        <f>SUM(AC36:AC42)</f>
        <v>0</v>
      </c>
      <c r="AD43" s="112">
        <f t="shared" si="17"/>
        <v>-1083</v>
      </c>
      <c r="AE43" s="133">
        <f t="shared" si="27"/>
        <v>-100</v>
      </c>
      <c r="AF43" s="134">
        <v>7591496</v>
      </c>
      <c r="AG43" s="136">
        <v>7536760</v>
      </c>
      <c r="AH43" s="114">
        <v>9039425</v>
      </c>
      <c r="AI43" s="110">
        <v>9110825</v>
      </c>
      <c r="AJ43" s="110">
        <f>SUM(AJ36:AJ42)</f>
        <v>11625822</v>
      </c>
      <c r="AK43" s="112">
        <f t="shared" si="18"/>
        <v>2514997</v>
      </c>
      <c r="AL43" s="133">
        <f t="shared" si="24"/>
        <v>27.604492458147313</v>
      </c>
      <c r="AM43" s="134">
        <v>57277</v>
      </c>
      <c r="AN43" s="134">
        <v>69431</v>
      </c>
      <c r="AO43" s="135">
        <v>72154</v>
      </c>
      <c r="AP43" s="134">
        <f>SUM(AP36:AP42)</f>
        <v>68832</v>
      </c>
      <c r="AQ43" s="134">
        <f>SUM(AQ36:AQ42)</f>
        <v>59195</v>
      </c>
      <c r="AR43" s="112">
        <f t="shared" si="19"/>
        <v>-9637</v>
      </c>
      <c r="AS43" s="133">
        <f t="shared" si="25"/>
        <v>-14.000755462575546</v>
      </c>
      <c r="AT43" s="134">
        <v>23851</v>
      </c>
      <c r="AU43" s="136">
        <v>2743</v>
      </c>
      <c r="AV43" s="134">
        <v>1827</v>
      </c>
      <c r="AW43" s="134">
        <f>SUM(AW36:AW42)</f>
        <v>3512</v>
      </c>
      <c r="AX43" s="134">
        <f>SUM(AX36:AX42)</f>
        <v>2056</v>
      </c>
      <c r="AY43" s="112">
        <f t="shared" si="20"/>
        <v>-1456</v>
      </c>
      <c r="AZ43" s="133">
        <f t="shared" si="28"/>
        <v>-41.457858769931661</v>
      </c>
      <c r="BA43" s="134">
        <v>20697081</v>
      </c>
      <c r="BB43" s="136">
        <v>21240899</v>
      </c>
      <c r="BC43" s="110">
        <f t="shared" si="0"/>
        <v>25044599</v>
      </c>
      <c r="BD43" s="110">
        <f t="shared" si="0"/>
        <v>25641880</v>
      </c>
      <c r="BE43" s="110">
        <f t="shared" si="0"/>
        <v>27316707</v>
      </c>
      <c r="BF43" s="112">
        <f t="shared" si="21"/>
        <v>1674827</v>
      </c>
      <c r="BG43" s="133">
        <f t="shared" si="26"/>
        <v>6.5316076668325413</v>
      </c>
      <c r="BI43" s="59" t="s">
        <v>181</v>
      </c>
      <c r="BJ43" s="59" t="s">
        <v>181</v>
      </c>
      <c r="BK43" s="59" t="s">
        <v>181</v>
      </c>
      <c r="BL43" s="59" t="s">
        <v>181</v>
      </c>
      <c r="BM43" s="59" t="s">
        <v>181</v>
      </c>
      <c r="BN43" s="59" t="s">
        <v>181</v>
      </c>
      <c r="BO43" s="59" t="s">
        <v>181</v>
      </c>
      <c r="BP43" s="59" t="s">
        <v>181</v>
      </c>
      <c r="BQ43" s="59"/>
      <c r="BR43" s="59"/>
      <c r="BS43" s="59"/>
      <c r="BT43" s="59"/>
      <c r="BU43" s="59"/>
      <c r="BV43" s="59"/>
      <c r="BW43" s="59"/>
      <c r="BX43" s="59"/>
      <c r="BY43" s="59"/>
      <c r="BZ43" s="59"/>
    </row>
    <row r="44" spans="1:78" ht="10.5" customHeight="1">
      <c r="A44" s="137" t="s">
        <v>182</v>
      </c>
      <c r="B44" s="138"/>
      <c r="C44" s="139" t="s">
        <v>183</v>
      </c>
      <c r="D44" s="140"/>
      <c r="E44" s="140"/>
      <c r="F44" s="141"/>
      <c r="G44" s="142"/>
      <c r="H44" s="143"/>
      <c r="I44" s="144">
        <f t="shared" si="1"/>
        <v>0</v>
      </c>
      <c r="J44" s="145"/>
      <c r="K44" s="142"/>
      <c r="L44" s="142"/>
      <c r="M44" s="146"/>
      <c r="N44" s="142"/>
      <c r="O44" s="147">
        <f>O35-O43</f>
        <v>131</v>
      </c>
      <c r="P44" s="148">
        <f t="shared" si="3"/>
        <v>131</v>
      </c>
      <c r="Q44" s="145"/>
      <c r="R44" s="142">
        <v>1.2403257744678147</v>
      </c>
      <c r="S44" s="142">
        <v>0</v>
      </c>
      <c r="T44" s="146"/>
      <c r="U44" s="149"/>
      <c r="V44" s="147">
        <f>V35-V43</f>
        <v>26251</v>
      </c>
      <c r="W44" s="144">
        <f t="shared" si="16"/>
        <v>26251</v>
      </c>
      <c r="X44" s="145"/>
      <c r="Y44" s="149"/>
      <c r="Z44" s="149">
        <v>0</v>
      </c>
      <c r="AA44" s="150">
        <v>0</v>
      </c>
      <c r="AB44" s="149">
        <f>AB35-AB43</f>
        <v>0</v>
      </c>
      <c r="AC44" s="149"/>
      <c r="AD44" s="144">
        <f t="shared" si="17"/>
        <v>0</v>
      </c>
      <c r="AE44" s="145"/>
      <c r="AF44" s="149">
        <v>-56152</v>
      </c>
      <c r="AG44" s="151">
        <v>21028</v>
      </c>
      <c r="AH44" s="147">
        <v>-330</v>
      </c>
      <c r="AI44" s="147">
        <f>AI35-AI43</f>
        <v>-10423</v>
      </c>
      <c r="AJ44" s="147">
        <f>AJ35-AJ43</f>
        <v>106900</v>
      </c>
      <c r="AK44" s="144">
        <f t="shared" si="18"/>
        <v>117323</v>
      </c>
      <c r="AL44" s="145">
        <f t="shared" si="24"/>
        <v>-1125.6164252134702</v>
      </c>
      <c r="AM44" s="149">
        <v>0</v>
      </c>
      <c r="AN44" s="149">
        <v>0</v>
      </c>
      <c r="AO44" s="150">
        <v>0</v>
      </c>
      <c r="AP44" s="149">
        <f>AP35-AP43</f>
        <v>0</v>
      </c>
      <c r="AQ44" s="149">
        <f>AQ35-AQ43</f>
        <v>0</v>
      </c>
      <c r="AR44" s="144">
        <f t="shared" si="19"/>
        <v>0</v>
      </c>
      <c r="AS44" s="145"/>
      <c r="AT44" s="149">
        <v>0</v>
      </c>
      <c r="AU44" s="151">
        <v>0</v>
      </c>
      <c r="AV44" s="149">
        <v>0</v>
      </c>
      <c r="AW44" s="149">
        <f>AW35-AW43</f>
        <v>0</v>
      </c>
      <c r="AX44" s="149">
        <f>AX35-AX43</f>
        <v>0</v>
      </c>
      <c r="AY44" s="144">
        <f t="shared" si="20"/>
        <v>0</v>
      </c>
      <c r="AZ44" s="145"/>
      <c r="BA44" s="149">
        <v>-21227</v>
      </c>
      <c r="BB44" s="151">
        <v>15389</v>
      </c>
      <c r="BC44" s="149">
        <f>BC35-BC43</f>
        <v>-330</v>
      </c>
      <c r="BD44" s="149">
        <f>BD35-BD43</f>
        <v>-10423</v>
      </c>
      <c r="BE44" s="149">
        <f>BE35-BE43</f>
        <v>133282</v>
      </c>
      <c r="BF44" s="144">
        <f t="shared" si="21"/>
        <v>143705</v>
      </c>
      <c r="BG44" s="145">
        <f t="shared" si="26"/>
        <v>-1378.7297323227476</v>
      </c>
      <c r="BI44" s="59" t="s">
        <v>184</v>
      </c>
      <c r="BJ44" s="59" t="s">
        <v>184</v>
      </c>
      <c r="BK44" s="59" t="s">
        <v>184</v>
      </c>
      <c r="BL44" s="59" t="s">
        <v>184</v>
      </c>
      <c r="BM44" s="59" t="s">
        <v>184</v>
      </c>
      <c r="BN44" s="59" t="s">
        <v>184</v>
      </c>
      <c r="BO44" s="59" t="s">
        <v>184</v>
      </c>
      <c r="BP44" s="59" t="s">
        <v>184</v>
      </c>
      <c r="BQ44" s="59"/>
      <c r="BR44" s="59"/>
      <c r="BS44" s="59"/>
      <c r="BT44" s="59"/>
      <c r="BU44" s="59"/>
      <c r="BV44" s="59"/>
      <c r="BW44" s="59"/>
      <c r="BX44" s="59"/>
      <c r="BY44" s="59"/>
      <c r="BZ44" s="59"/>
    </row>
    <row r="45" spans="1:78" ht="10.5" customHeight="1">
      <c r="A45" s="137" t="s">
        <v>185</v>
      </c>
      <c r="B45" s="138"/>
      <c r="C45" s="139"/>
      <c r="D45" s="152">
        <v>0</v>
      </c>
      <c r="E45" s="152">
        <v>0</v>
      </c>
      <c r="F45" s="153">
        <v>0</v>
      </c>
      <c r="G45" s="152">
        <f>G44/G33*100</f>
        <v>0</v>
      </c>
      <c r="H45" s="152">
        <f>H44/H33*100</f>
        <v>0</v>
      </c>
      <c r="I45" s="154">
        <f>H45-G45</f>
        <v>0</v>
      </c>
      <c r="J45" s="155"/>
      <c r="K45" s="156">
        <v>0</v>
      </c>
      <c r="L45" s="156">
        <v>0</v>
      </c>
      <c r="M45" s="157">
        <v>0</v>
      </c>
      <c r="N45" s="152">
        <f>N44/N33*100</f>
        <v>0</v>
      </c>
      <c r="O45" s="152"/>
      <c r="P45" s="154">
        <f t="shared" si="3"/>
        <v>0</v>
      </c>
      <c r="Q45" s="155"/>
      <c r="R45" s="156">
        <v>0</v>
      </c>
      <c r="S45" s="156">
        <v>0</v>
      </c>
      <c r="T45" s="157">
        <v>0</v>
      </c>
      <c r="U45" s="152">
        <f>U44/U33*100</f>
        <v>0</v>
      </c>
      <c r="V45" s="152">
        <f>V44/V33*100</f>
        <v>1.222840580736313</v>
      </c>
      <c r="W45" s="154">
        <f t="shared" si="16"/>
        <v>1.222840580736313</v>
      </c>
      <c r="X45" s="155"/>
      <c r="Y45" s="152"/>
      <c r="Z45" s="152"/>
      <c r="AA45" s="153"/>
      <c r="AB45" s="152"/>
      <c r="AC45" s="152"/>
      <c r="AD45" s="154">
        <f t="shared" si="17"/>
        <v>0</v>
      </c>
      <c r="AE45" s="155"/>
      <c r="AF45" s="152">
        <v>-0.3192790361857914</v>
      </c>
      <c r="AG45" s="158">
        <v>9.6595460206303982E-2</v>
      </c>
      <c r="AH45" s="147">
        <v>-1.4580919841304804E-3</v>
      </c>
      <c r="AI45" s="159">
        <f>AI44/AI33*100</f>
        <v>-4.6634754171356388E-2</v>
      </c>
      <c r="AJ45" s="159">
        <f>AJ44/AJ33*100</f>
        <v>0.3250189097765141</v>
      </c>
      <c r="AK45" s="154">
        <f t="shared" si="18"/>
        <v>0.37165366394787047</v>
      </c>
      <c r="AL45" s="155">
        <f t="shared" si="24"/>
        <v>-796.94569115182446</v>
      </c>
      <c r="AM45" s="152">
        <v>0</v>
      </c>
      <c r="AN45" s="152">
        <v>0</v>
      </c>
      <c r="AO45" s="153">
        <v>0</v>
      </c>
      <c r="AP45" s="152">
        <f>AP44/AP33*100</f>
        <v>0</v>
      </c>
      <c r="AQ45" s="152">
        <f>AQ44/AQ33*100</f>
        <v>0</v>
      </c>
      <c r="AR45" s="154">
        <f t="shared" si="19"/>
        <v>0</v>
      </c>
      <c r="AS45" s="155"/>
      <c r="AT45" s="152">
        <v>0</v>
      </c>
      <c r="AU45" s="158">
        <v>0</v>
      </c>
      <c r="AV45" s="152">
        <v>0</v>
      </c>
      <c r="AW45" s="152">
        <f>AW44/AW33*100</f>
        <v>0</v>
      </c>
      <c r="AX45" s="152">
        <f>AX44/AX33*100</f>
        <v>0</v>
      </c>
      <c r="AY45" s="154">
        <f t="shared" si="20"/>
        <v>0</v>
      </c>
      <c r="AZ45" s="155"/>
      <c r="BA45" s="152">
        <v>0</v>
      </c>
      <c r="BB45" s="158">
        <v>0</v>
      </c>
      <c r="BC45" s="152">
        <f>ROUND(BC44/BC33*100,1)</f>
        <v>0</v>
      </c>
      <c r="BD45" s="152">
        <f>ROUND(BD44/BD33*100,1)</f>
        <v>0</v>
      </c>
      <c r="BE45" s="152">
        <f>ROUND(BE44/BE33*100,1)</f>
        <v>0.2</v>
      </c>
      <c r="BF45" s="154">
        <f t="shared" si="21"/>
        <v>0.2</v>
      </c>
      <c r="BG45" s="155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</row>
    <row r="46" spans="1:78" ht="10.5" customHeight="1">
      <c r="A46" s="160" t="s">
        <v>186</v>
      </c>
      <c r="B46" s="127"/>
      <c r="C46" s="128"/>
      <c r="D46" s="161">
        <v>0</v>
      </c>
      <c r="E46" s="161">
        <v>0</v>
      </c>
      <c r="F46" s="162">
        <v>0</v>
      </c>
      <c r="G46" s="161">
        <v>0</v>
      </c>
      <c r="H46" s="161"/>
      <c r="I46" s="163">
        <f t="shared" si="1"/>
        <v>0</v>
      </c>
      <c r="J46" s="129"/>
      <c r="K46" s="161">
        <v>0</v>
      </c>
      <c r="L46" s="161">
        <v>0</v>
      </c>
      <c r="M46" s="162">
        <v>0</v>
      </c>
      <c r="N46" s="161">
        <v>0</v>
      </c>
      <c r="O46" s="161"/>
      <c r="P46" s="163">
        <f t="shared" si="3"/>
        <v>0</v>
      </c>
      <c r="Q46" s="129"/>
      <c r="R46" s="161"/>
      <c r="S46" s="161"/>
      <c r="T46" s="162">
        <v>0</v>
      </c>
      <c r="U46" s="161">
        <v>0</v>
      </c>
      <c r="V46" s="161"/>
      <c r="W46" s="163">
        <f t="shared" si="16"/>
        <v>0</v>
      </c>
      <c r="X46" s="129"/>
      <c r="Y46" s="164"/>
      <c r="Z46" s="164"/>
      <c r="AA46" s="165"/>
      <c r="AB46" s="164"/>
      <c r="AC46" s="164"/>
      <c r="AD46" s="163">
        <f t="shared" si="17"/>
        <v>0</v>
      </c>
      <c r="AE46" s="129"/>
      <c r="AF46" s="164"/>
      <c r="AG46" s="166"/>
      <c r="AH46" s="167"/>
      <c r="AI46" s="164"/>
      <c r="AJ46" s="164">
        <v>106900</v>
      </c>
      <c r="AK46" s="163">
        <f t="shared" si="18"/>
        <v>106900</v>
      </c>
      <c r="AL46" s="129"/>
      <c r="AM46" s="164"/>
      <c r="AN46" s="164"/>
      <c r="AO46" s="162"/>
      <c r="AP46" s="164"/>
      <c r="AQ46" s="164"/>
      <c r="AR46" s="163">
        <f t="shared" si="19"/>
        <v>0</v>
      </c>
      <c r="AS46" s="129"/>
      <c r="AT46" s="164"/>
      <c r="AU46" s="166"/>
      <c r="AV46" s="161">
        <v>0</v>
      </c>
      <c r="AW46" s="164">
        <v>0</v>
      </c>
      <c r="AX46" s="164"/>
      <c r="AY46" s="163">
        <f t="shared" si="20"/>
        <v>0</v>
      </c>
      <c r="AZ46" s="129"/>
      <c r="BA46" s="164"/>
      <c r="BB46" s="166"/>
      <c r="BC46" s="168"/>
      <c r="BD46" s="168"/>
      <c r="BE46" s="168"/>
      <c r="BF46" s="163">
        <f t="shared" si="21"/>
        <v>0</v>
      </c>
      <c r="BG46" s="129"/>
      <c r="BI46" s="59" t="s">
        <v>187</v>
      </c>
      <c r="BJ46" s="59" t="s">
        <v>187</v>
      </c>
      <c r="BK46" s="59" t="s">
        <v>187</v>
      </c>
      <c r="BL46" s="59" t="s">
        <v>187</v>
      </c>
      <c r="BM46" s="59" t="s">
        <v>187</v>
      </c>
      <c r="BN46" s="59" t="s">
        <v>187</v>
      </c>
      <c r="BO46" s="59" t="s">
        <v>187</v>
      </c>
      <c r="BP46" s="59" t="s">
        <v>187</v>
      </c>
      <c r="BQ46" s="59"/>
      <c r="BR46" s="59"/>
      <c r="BS46" s="59"/>
      <c r="BT46" s="59"/>
      <c r="BU46" s="59"/>
      <c r="BV46" s="59"/>
      <c r="BW46" s="59"/>
      <c r="BX46" s="59"/>
      <c r="BY46" s="59"/>
      <c r="BZ46" s="59"/>
    </row>
    <row r="53" spans="4:23"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</row>
    <row r="54" spans="4:23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</row>
    <row r="55" spans="4:23"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</row>
    <row r="56" spans="4:23"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</row>
    <row r="57" spans="4:23"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</row>
    <row r="58" spans="4:23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</row>
    <row r="59" spans="4:23"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</row>
    <row r="60" spans="4:23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</row>
    <row r="61" spans="4:23"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</row>
    <row r="62" spans="4:23"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4:23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</row>
    <row r="64" spans="4:23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</row>
    <row r="65" spans="4:23"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</row>
    <row r="66" spans="4:23"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</row>
    <row r="67" spans="4:23"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</row>
    <row r="68" spans="4:23"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</row>
    <row r="69" spans="4:23">
      <c r="D69" s="45"/>
      <c r="E69" s="45"/>
      <c r="F69" s="45"/>
      <c r="G69" s="45"/>
      <c r="H69" s="45"/>
      <c r="R69" s="45"/>
      <c r="S69" s="45"/>
      <c r="T69" s="45"/>
      <c r="U69" s="45"/>
      <c r="V69" s="45"/>
    </row>
    <row r="70" spans="4:23">
      <c r="D70" s="45"/>
      <c r="E70" s="45"/>
      <c r="F70" s="45"/>
      <c r="G70" s="45"/>
      <c r="H70" s="45"/>
    </row>
    <row r="71" spans="4:23">
      <c r="D71" s="45"/>
      <c r="E71" s="45"/>
      <c r="F71" s="45"/>
      <c r="G71" s="45"/>
      <c r="H71" s="45"/>
    </row>
    <row r="72" spans="4:23">
      <c r="D72" s="169"/>
      <c r="E72" s="169"/>
      <c r="F72" s="169"/>
      <c r="G72" s="169"/>
      <c r="H72" s="45"/>
    </row>
  </sheetData>
  <mergeCells count="12">
    <mergeCell ref="AM5:AS5"/>
    <mergeCell ref="AT5:AZ5"/>
    <mergeCell ref="BA5:BG5"/>
    <mergeCell ref="A8:A23"/>
    <mergeCell ref="A24:A33"/>
    <mergeCell ref="Y5:AE5"/>
    <mergeCell ref="AF5:AL5"/>
    <mergeCell ref="A36:A43"/>
    <mergeCell ref="A5:C7"/>
    <mergeCell ref="D5:J5"/>
    <mergeCell ref="K5:Q5"/>
    <mergeCell ref="R5:X5"/>
  </mergeCells>
  <phoneticPr fontId="3"/>
  <pageMargins left="0.7" right="0.7" top="0.75" bottom="0.75" header="0.3" footer="0.3"/>
  <pageSetup paperSize="9" scale="56" orientation="landscape" r:id="rId1"/>
  <colBreaks count="3" manualBreakCount="3">
    <brk id="17" max="45" man="1"/>
    <brk id="31" max="45" man="1"/>
    <brk id="45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42"/>
  <sheetViews>
    <sheetView showZero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54" sqref="B54"/>
    </sheetView>
  </sheetViews>
  <sheetFormatPr defaultColWidth="8.125" defaultRowHeight="10.5"/>
  <cols>
    <col min="1" max="1" width="14.25" style="9" customWidth="1"/>
    <col min="2" max="9" width="13.625" style="9" customWidth="1"/>
    <col min="10" max="10" width="8.125" style="170"/>
    <col min="11" max="256" width="8.125" style="9"/>
    <col min="257" max="257" width="14.25" style="9" customWidth="1"/>
    <col min="258" max="265" width="13.625" style="9" customWidth="1"/>
    <col min="266" max="512" width="8.125" style="9"/>
    <col min="513" max="513" width="14.25" style="9" customWidth="1"/>
    <col min="514" max="521" width="13.625" style="9" customWidth="1"/>
    <col min="522" max="768" width="8.125" style="9"/>
    <col min="769" max="769" width="14.25" style="9" customWidth="1"/>
    <col min="770" max="777" width="13.625" style="9" customWidth="1"/>
    <col min="778" max="1024" width="8.125" style="9"/>
    <col min="1025" max="1025" width="14.25" style="9" customWidth="1"/>
    <col min="1026" max="1033" width="13.625" style="9" customWidth="1"/>
    <col min="1034" max="1280" width="8.125" style="9"/>
    <col min="1281" max="1281" width="14.25" style="9" customWidth="1"/>
    <col min="1282" max="1289" width="13.625" style="9" customWidth="1"/>
    <col min="1290" max="1536" width="8.125" style="9"/>
    <col min="1537" max="1537" width="14.25" style="9" customWidth="1"/>
    <col min="1538" max="1545" width="13.625" style="9" customWidth="1"/>
    <col min="1546" max="1792" width="8.125" style="9"/>
    <col min="1793" max="1793" width="14.25" style="9" customWidth="1"/>
    <col min="1794" max="1801" width="13.625" style="9" customWidth="1"/>
    <col min="1802" max="2048" width="8.125" style="9"/>
    <col min="2049" max="2049" width="14.25" style="9" customWidth="1"/>
    <col min="2050" max="2057" width="13.625" style="9" customWidth="1"/>
    <col min="2058" max="2304" width="8.125" style="9"/>
    <col min="2305" max="2305" width="14.25" style="9" customWidth="1"/>
    <col min="2306" max="2313" width="13.625" style="9" customWidth="1"/>
    <col min="2314" max="2560" width="8.125" style="9"/>
    <col min="2561" max="2561" width="14.25" style="9" customWidth="1"/>
    <col min="2562" max="2569" width="13.625" style="9" customWidth="1"/>
    <col min="2570" max="2816" width="8.125" style="9"/>
    <col min="2817" max="2817" width="14.25" style="9" customWidth="1"/>
    <col min="2818" max="2825" width="13.625" style="9" customWidth="1"/>
    <col min="2826" max="3072" width="8.125" style="9"/>
    <col min="3073" max="3073" width="14.25" style="9" customWidth="1"/>
    <col min="3074" max="3081" width="13.625" style="9" customWidth="1"/>
    <col min="3082" max="3328" width="8.125" style="9"/>
    <col min="3329" max="3329" width="14.25" style="9" customWidth="1"/>
    <col min="3330" max="3337" width="13.625" style="9" customWidth="1"/>
    <col min="3338" max="3584" width="8.125" style="9"/>
    <col min="3585" max="3585" width="14.25" style="9" customWidth="1"/>
    <col min="3586" max="3593" width="13.625" style="9" customWidth="1"/>
    <col min="3594" max="3840" width="8.125" style="9"/>
    <col min="3841" max="3841" width="14.25" style="9" customWidth="1"/>
    <col min="3842" max="3849" width="13.625" style="9" customWidth="1"/>
    <col min="3850" max="4096" width="8.125" style="9"/>
    <col min="4097" max="4097" width="14.25" style="9" customWidth="1"/>
    <col min="4098" max="4105" width="13.625" style="9" customWidth="1"/>
    <col min="4106" max="4352" width="8.125" style="9"/>
    <col min="4353" max="4353" width="14.25" style="9" customWidth="1"/>
    <col min="4354" max="4361" width="13.625" style="9" customWidth="1"/>
    <col min="4362" max="4608" width="8.125" style="9"/>
    <col min="4609" max="4609" width="14.25" style="9" customWidth="1"/>
    <col min="4610" max="4617" width="13.625" style="9" customWidth="1"/>
    <col min="4618" max="4864" width="8.125" style="9"/>
    <col min="4865" max="4865" width="14.25" style="9" customWidth="1"/>
    <col min="4866" max="4873" width="13.625" style="9" customWidth="1"/>
    <col min="4874" max="5120" width="8.125" style="9"/>
    <col min="5121" max="5121" width="14.25" style="9" customWidth="1"/>
    <col min="5122" max="5129" width="13.625" style="9" customWidth="1"/>
    <col min="5130" max="5376" width="8.125" style="9"/>
    <col min="5377" max="5377" width="14.25" style="9" customWidth="1"/>
    <col min="5378" max="5385" width="13.625" style="9" customWidth="1"/>
    <col min="5386" max="5632" width="8.125" style="9"/>
    <col min="5633" max="5633" width="14.25" style="9" customWidth="1"/>
    <col min="5634" max="5641" width="13.625" style="9" customWidth="1"/>
    <col min="5642" max="5888" width="8.125" style="9"/>
    <col min="5889" max="5889" width="14.25" style="9" customWidth="1"/>
    <col min="5890" max="5897" width="13.625" style="9" customWidth="1"/>
    <col min="5898" max="6144" width="8.125" style="9"/>
    <col min="6145" max="6145" width="14.25" style="9" customWidth="1"/>
    <col min="6146" max="6153" width="13.625" style="9" customWidth="1"/>
    <col min="6154" max="6400" width="8.125" style="9"/>
    <col min="6401" max="6401" width="14.25" style="9" customWidth="1"/>
    <col min="6402" max="6409" width="13.625" style="9" customWidth="1"/>
    <col min="6410" max="6656" width="8.125" style="9"/>
    <col min="6657" max="6657" width="14.25" style="9" customWidth="1"/>
    <col min="6658" max="6665" width="13.625" style="9" customWidth="1"/>
    <col min="6666" max="6912" width="8.125" style="9"/>
    <col min="6913" max="6913" width="14.25" style="9" customWidth="1"/>
    <col min="6914" max="6921" width="13.625" style="9" customWidth="1"/>
    <col min="6922" max="7168" width="8.125" style="9"/>
    <col min="7169" max="7169" width="14.25" style="9" customWidth="1"/>
    <col min="7170" max="7177" width="13.625" style="9" customWidth="1"/>
    <col min="7178" max="7424" width="8.125" style="9"/>
    <col min="7425" max="7425" width="14.25" style="9" customWidth="1"/>
    <col min="7426" max="7433" width="13.625" style="9" customWidth="1"/>
    <col min="7434" max="7680" width="8.125" style="9"/>
    <col min="7681" max="7681" width="14.25" style="9" customWidth="1"/>
    <col min="7682" max="7689" width="13.625" style="9" customWidth="1"/>
    <col min="7690" max="7936" width="8.125" style="9"/>
    <col min="7937" max="7937" width="14.25" style="9" customWidth="1"/>
    <col min="7938" max="7945" width="13.625" style="9" customWidth="1"/>
    <col min="7946" max="8192" width="8.125" style="9"/>
    <col min="8193" max="8193" width="14.25" style="9" customWidth="1"/>
    <col min="8194" max="8201" width="13.625" style="9" customWidth="1"/>
    <col min="8202" max="8448" width="8.125" style="9"/>
    <col min="8449" max="8449" width="14.25" style="9" customWidth="1"/>
    <col min="8450" max="8457" width="13.625" style="9" customWidth="1"/>
    <col min="8458" max="8704" width="8.125" style="9"/>
    <col min="8705" max="8705" width="14.25" style="9" customWidth="1"/>
    <col min="8706" max="8713" width="13.625" style="9" customWidth="1"/>
    <col min="8714" max="8960" width="8.125" style="9"/>
    <col min="8961" max="8961" width="14.25" style="9" customWidth="1"/>
    <col min="8962" max="8969" width="13.625" style="9" customWidth="1"/>
    <col min="8970" max="9216" width="8.125" style="9"/>
    <col min="9217" max="9217" width="14.25" style="9" customWidth="1"/>
    <col min="9218" max="9225" width="13.625" style="9" customWidth="1"/>
    <col min="9226" max="9472" width="8.125" style="9"/>
    <col min="9473" max="9473" width="14.25" style="9" customWidth="1"/>
    <col min="9474" max="9481" width="13.625" style="9" customWidth="1"/>
    <col min="9482" max="9728" width="8.125" style="9"/>
    <col min="9729" max="9729" width="14.25" style="9" customWidth="1"/>
    <col min="9730" max="9737" width="13.625" style="9" customWidth="1"/>
    <col min="9738" max="9984" width="8.125" style="9"/>
    <col min="9985" max="9985" width="14.25" style="9" customWidth="1"/>
    <col min="9986" max="9993" width="13.625" style="9" customWidth="1"/>
    <col min="9994" max="10240" width="8.125" style="9"/>
    <col min="10241" max="10241" width="14.25" style="9" customWidth="1"/>
    <col min="10242" max="10249" width="13.625" style="9" customWidth="1"/>
    <col min="10250" max="10496" width="8.125" style="9"/>
    <col min="10497" max="10497" width="14.25" style="9" customWidth="1"/>
    <col min="10498" max="10505" width="13.625" style="9" customWidth="1"/>
    <col min="10506" max="10752" width="8.125" style="9"/>
    <col min="10753" max="10753" width="14.25" style="9" customWidth="1"/>
    <col min="10754" max="10761" width="13.625" style="9" customWidth="1"/>
    <col min="10762" max="11008" width="8.125" style="9"/>
    <col min="11009" max="11009" width="14.25" style="9" customWidth="1"/>
    <col min="11010" max="11017" width="13.625" style="9" customWidth="1"/>
    <col min="11018" max="11264" width="8.125" style="9"/>
    <col min="11265" max="11265" width="14.25" style="9" customWidth="1"/>
    <col min="11266" max="11273" width="13.625" style="9" customWidth="1"/>
    <col min="11274" max="11520" width="8.125" style="9"/>
    <col min="11521" max="11521" width="14.25" style="9" customWidth="1"/>
    <col min="11522" max="11529" width="13.625" style="9" customWidth="1"/>
    <col min="11530" max="11776" width="8.125" style="9"/>
    <col min="11777" max="11777" width="14.25" style="9" customWidth="1"/>
    <col min="11778" max="11785" width="13.625" style="9" customWidth="1"/>
    <col min="11786" max="12032" width="8.125" style="9"/>
    <col min="12033" max="12033" width="14.25" style="9" customWidth="1"/>
    <col min="12034" max="12041" width="13.625" style="9" customWidth="1"/>
    <col min="12042" max="12288" width="8.125" style="9"/>
    <col min="12289" max="12289" width="14.25" style="9" customWidth="1"/>
    <col min="12290" max="12297" width="13.625" style="9" customWidth="1"/>
    <col min="12298" max="12544" width="8.125" style="9"/>
    <col min="12545" max="12545" width="14.25" style="9" customWidth="1"/>
    <col min="12546" max="12553" width="13.625" style="9" customWidth="1"/>
    <col min="12554" max="12800" width="8.125" style="9"/>
    <col min="12801" max="12801" width="14.25" style="9" customWidth="1"/>
    <col min="12802" max="12809" width="13.625" style="9" customWidth="1"/>
    <col min="12810" max="13056" width="8.125" style="9"/>
    <col min="13057" max="13057" width="14.25" style="9" customWidth="1"/>
    <col min="13058" max="13065" width="13.625" style="9" customWidth="1"/>
    <col min="13066" max="13312" width="8.125" style="9"/>
    <col min="13313" max="13313" width="14.25" style="9" customWidth="1"/>
    <col min="13314" max="13321" width="13.625" style="9" customWidth="1"/>
    <col min="13322" max="13568" width="8.125" style="9"/>
    <col min="13569" max="13569" width="14.25" style="9" customWidth="1"/>
    <col min="13570" max="13577" width="13.625" style="9" customWidth="1"/>
    <col min="13578" max="13824" width="8.125" style="9"/>
    <col min="13825" max="13825" width="14.25" style="9" customWidth="1"/>
    <col min="13826" max="13833" width="13.625" style="9" customWidth="1"/>
    <col min="13834" max="14080" width="8.125" style="9"/>
    <col min="14081" max="14081" width="14.25" style="9" customWidth="1"/>
    <col min="14082" max="14089" width="13.625" style="9" customWidth="1"/>
    <col min="14090" max="14336" width="8.125" style="9"/>
    <col min="14337" max="14337" width="14.25" style="9" customWidth="1"/>
    <col min="14338" max="14345" width="13.625" style="9" customWidth="1"/>
    <col min="14346" max="14592" width="8.125" style="9"/>
    <col min="14593" max="14593" width="14.25" style="9" customWidth="1"/>
    <col min="14594" max="14601" width="13.625" style="9" customWidth="1"/>
    <col min="14602" max="14848" width="8.125" style="9"/>
    <col min="14849" max="14849" width="14.25" style="9" customWidth="1"/>
    <col min="14850" max="14857" width="13.625" style="9" customWidth="1"/>
    <col min="14858" max="15104" width="8.125" style="9"/>
    <col min="15105" max="15105" width="14.25" style="9" customWidth="1"/>
    <col min="15106" max="15113" width="13.625" style="9" customWidth="1"/>
    <col min="15114" max="15360" width="8.125" style="9"/>
    <col min="15361" max="15361" width="14.25" style="9" customWidth="1"/>
    <col min="15362" max="15369" width="13.625" style="9" customWidth="1"/>
    <col min="15370" max="15616" width="8.125" style="9"/>
    <col min="15617" max="15617" width="14.25" style="9" customWidth="1"/>
    <col min="15618" max="15625" width="13.625" style="9" customWidth="1"/>
    <col min="15626" max="15872" width="8.125" style="9"/>
    <col min="15873" max="15873" width="14.25" style="9" customWidth="1"/>
    <col min="15874" max="15881" width="13.625" style="9" customWidth="1"/>
    <col min="15882" max="16128" width="8.125" style="9"/>
    <col min="16129" max="16129" width="14.25" style="9" customWidth="1"/>
    <col min="16130" max="16137" width="13.625" style="9" customWidth="1"/>
    <col min="16138" max="16384" width="8.125" style="9"/>
  </cols>
  <sheetData>
    <row r="1" spans="1:18" ht="15" customHeight="1">
      <c r="A1" s="4" t="s">
        <v>188</v>
      </c>
    </row>
    <row r="2" spans="1:18" ht="12" customHeight="1">
      <c r="A2" s="171" t="s">
        <v>189</v>
      </c>
    </row>
    <row r="3" spans="1:18" ht="10.5" customHeight="1">
      <c r="A3" s="447" t="s">
        <v>190</v>
      </c>
      <c r="B3" s="439" t="s">
        <v>191</v>
      </c>
      <c r="C3" s="441"/>
      <c r="D3" s="172" t="s">
        <v>192</v>
      </c>
      <c r="E3" s="173" t="s">
        <v>192</v>
      </c>
      <c r="F3" s="439" t="s">
        <v>193</v>
      </c>
      <c r="G3" s="441"/>
      <c r="H3" s="439" t="s">
        <v>194</v>
      </c>
      <c r="I3" s="441"/>
    </row>
    <row r="4" spans="1:18" ht="10.5" customHeight="1">
      <c r="A4" s="448"/>
      <c r="B4" s="174" t="s">
        <v>195</v>
      </c>
      <c r="C4" s="175" t="s">
        <v>196</v>
      </c>
      <c r="D4" s="176" t="s">
        <v>197</v>
      </c>
      <c r="E4" s="177" t="s">
        <v>198</v>
      </c>
      <c r="F4" s="178" t="s">
        <v>199</v>
      </c>
      <c r="G4" s="179" t="s">
        <v>200</v>
      </c>
      <c r="H4" s="46" t="s">
        <v>199</v>
      </c>
      <c r="I4" s="179" t="s">
        <v>200</v>
      </c>
      <c r="J4" s="170" t="s">
        <v>201</v>
      </c>
      <c r="K4" s="170" t="s">
        <v>202</v>
      </c>
      <c r="M4" s="9" t="s">
        <v>203</v>
      </c>
      <c r="N4" s="9" t="s">
        <v>204</v>
      </c>
      <c r="O4" s="9" t="s">
        <v>205</v>
      </c>
      <c r="P4" s="9" t="s">
        <v>206</v>
      </c>
      <c r="Q4" s="9" t="s">
        <v>207</v>
      </c>
      <c r="R4" s="9" t="s">
        <v>208</v>
      </c>
    </row>
    <row r="5" spans="1:18" ht="10.5" customHeight="1">
      <c r="A5" s="449"/>
      <c r="B5" s="180" t="s">
        <v>209</v>
      </c>
      <c r="C5" s="181" t="s">
        <v>210</v>
      </c>
      <c r="D5" s="182" t="s">
        <v>211</v>
      </c>
      <c r="E5" s="183" t="s">
        <v>211</v>
      </c>
      <c r="F5" s="184" t="s">
        <v>211</v>
      </c>
      <c r="G5" s="185" t="s">
        <v>212</v>
      </c>
      <c r="H5" s="55" t="s">
        <v>211</v>
      </c>
      <c r="I5" s="185" t="s">
        <v>212</v>
      </c>
      <c r="J5" s="186" t="s">
        <v>213</v>
      </c>
      <c r="K5" s="187" t="s">
        <v>214</v>
      </c>
      <c r="L5" s="187"/>
      <c r="M5" s="187" t="s">
        <v>215</v>
      </c>
      <c r="N5" s="187" t="s">
        <v>216</v>
      </c>
      <c r="O5" s="187" t="s">
        <v>217</v>
      </c>
      <c r="P5" s="187" t="s">
        <v>218</v>
      </c>
      <c r="Q5" s="187" t="s">
        <v>219</v>
      </c>
      <c r="R5" s="187" t="s">
        <v>220</v>
      </c>
    </row>
    <row r="6" spans="1:18" ht="10.5" customHeight="1">
      <c r="A6" s="188" t="s">
        <v>221</v>
      </c>
      <c r="B6" s="189">
        <v>281603</v>
      </c>
      <c r="C6" s="190">
        <v>113247</v>
      </c>
      <c r="D6" s="191">
        <v>2219938</v>
      </c>
      <c r="E6" s="192"/>
      <c r="F6" s="193"/>
      <c r="G6" s="194">
        <f>F6/(J6-K6)*100</f>
        <v>0</v>
      </c>
      <c r="H6" s="119"/>
      <c r="I6" s="195">
        <f t="shared" ref="I6:I35" si="0">H6/(J6-K6)*100</f>
        <v>0</v>
      </c>
      <c r="J6" s="196">
        <v>5808697</v>
      </c>
      <c r="K6" s="197">
        <v>38913</v>
      </c>
      <c r="L6" s="198"/>
    </row>
    <row r="7" spans="1:18" ht="10.5" customHeight="1">
      <c r="A7" s="199" t="s">
        <v>222</v>
      </c>
      <c r="B7" s="200">
        <v>50340</v>
      </c>
      <c r="C7" s="201">
        <v>25970</v>
      </c>
      <c r="D7" s="202">
        <v>78901</v>
      </c>
      <c r="E7" s="203"/>
      <c r="F7" s="204"/>
      <c r="G7" s="205">
        <f t="shared" ref="G7:G33" si="1">F7/(J7-K7)*100</f>
        <v>0</v>
      </c>
      <c r="H7" s="73"/>
      <c r="I7" s="206">
        <f t="shared" si="0"/>
        <v>0</v>
      </c>
      <c r="J7" s="207">
        <v>870042</v>
      </c>
      <c r="K7" s="197">
        <v>6257</v>
      </c>
      <c r="L7" s="198"/>
    </row>
    <row r="8" spans="1:18" ht="10.5" customHeight="1">
      <c r="A8" s="199" t="s">
        <v>223</v>
      </c>
      <c r="B8" s="200">
        <v>36000</v>
      </c>
      <c r="C8" s="201">
        <v>17040</v>
      </c>
      <c r="D8" s="202">
        <v>72213</v>
      </c>
      <c r="E8" s="203"/>
      <c r="F8" s="204"/>
      <c r="G8" s="205">
        <f t="shared" si="1"/>
        <v>0</v>
      </c>
      <c r="H8" s="73"/>
      <c r="I8" s="206">
        <f t="shared" si="0"/>
        <v>0</v>
      </c>
      <c r="J8" s="207">
        <v>629321</v>
      </c>
      <c r="K8" s="197">
        <v>0</v>
      </c>
      <c r="L8" s="198"/>
    </row>
    <row r="9" spans="1:18" ht="10.5" customHeight="1">
      <c r="A9" s="199" t="s">
        <v>224</v>
      </c>
      <c r="B9" s="200">
        <v>7918</v>
      </c>
      <c r="C9" s="201">
        <v>3479</v>
      </c>
      <c r="D9" s="202">
        <v>0</v>
      </c>
      <c r="E9" s="203">
        <v>49677</v>
      </c>
      <c r="F9" s="204">
        <v>-49677</v>
      </c>
      <c r="G9" s="205">
        <f>F9/(J9-K9)*100</f>
        <v>-54.926914486632313</v>
      </c>
      <c r="H9" s="73"/>
      <c r="I9" s="206">
        <f>H9/(J9-K9)*100</f>
        <v>0</v>
      </c>
      <c r="J9" s="207">
        <v>90442</v>
      </c>
      <c r="K9" s="197">
        <v>0</v>
      </c>
      <c r="L9" s="198"/>
    </row>
    <row r="10" spans="1:18" ht="10.5" customHeight="1">
      <c r="A10" s="199" t="s">
        <v>225</v>
      </c>
      <c r="B10" s="200">
        <v>32300</v>
      </c>
      <c r="C10" s="201">
        <v>14600</v>
      </c>
      <c r="D10" s="202">
        <v>0</v>
      </c>
      <c r="E10" s="203">
        <v>43632</v>
      </c>
      <c r="F10" s="204">
        <v>-381772</v>
      </c>
      <c r="G10" s="205">
        <f>F10/(J10-K10)*100</f>
        <v>-52.8349306300384</v>
      </c>
      <c r="H10" s="73"/>
      <c r="I10" s="206">
        <f t="shared" si="0"/>
        <v>0</v>
      </c>
      <c r="J10" s="207">
        <v>732767</v>
      </c>
      <c r="K10" s="197">
        <v>10192</v>
      </c>
      <c r="L10" s="198"/>
    </row>
    <row r="11" spans="1:18" ht="10.5" customHeight="1">
      <c r="A11" s="199" t="s">
        <v>226</v>
      </c>
      <c r="B11" s="200">
        <v>25225</v>
      </c>
      <c r="C11" s="201">
        <v>18777</v>
      </c>
      <c r="D11" s="202">
        <v>88724</v>
      </c>
      <c r="E11" s="203"/>
      <c r="F11" s="204"/>
      <c r="G11" s="205">
        <f t="shared" si="1"/>
        <v>0</v>
      </c>
      <c r="H11" s="73"/>
      <c r="I11" s="206">
        <f t="shared" si="0"/>
        <v>0</v>
      </c>
      <c r="J11" s="207">
        <v>541919</v>
      </c>
      <c r="K11" s="197">
        <v>0</v>
      </c>
      <c r="L11" s="198"/>
    </row>
    <row r="12" spans="1:18" ht="10.5" customHeight="1">
      <c r="A12" s="199" t="s">
        <v>227</v>
      </c>
      <c r="B12" s="200">
        <v>105700</v>
      </c>
      <c r="C12" s="201">
        <v>65831</v>
      </c>
      <c r="D12" s="202">
        <v>501506</v>
      </c>
      <c r="E12" s="203"/>
      <c r="F12" s="204"/>
      <c r="G12" s="205">
        <f t="shared" si="1"/>
        <v>0</v>
      </c>
      <c r="H12" s="73"/>
      <c r="I12" s="206">
        <f t="shared" si="0"/>
        <v>0</v>
      </c>
      <c r="J12" s="207">
        <v>2365913</v>
      </c>
      <c r="K12" s="197">
        <v>0</v>
      </c>
      <c r="L12" s="198"/>
    </row>
    <row r="13" spans="1:18" ht="10.5" customHeight="1">
      <c r="A13" s="199" t="s">
        <v>228</v>
      </c>
      <c r="B13" s="200">
        <v>24763</v>
      </c>
      <c r="C13" s="201">
        <v>7424</v>
      </c>
      <c r="D13" s="202">
        <v>20248</v>
      </c>
      <c r="E13" s="203"/>
      <c r="F13" s="204"/>
      <c r="G13" s="205">
        <f>F13/(J13-K13)*100</f>
        <v>0</v>
      </c>
      <c r="H13" s="73"/>
      <c r="I13" s="206">
        <f>H13/(J13-K13)*100</f>
        <v>0</v>
      </c>
      <c r="J13" s="207">
        <v>366769</v>
      </c>
      <c r="K13" s="197">
        <v>941</v>
      </c>
      <c r="L13" s="198"/>
    </row>
    <row r="14" spans="1:18" ht="10.5" customHeight="1">
      <c r="A14" s="199" t="s">
        <v>229</v>
      </c>
      <c r="B14" s="200">
        <v>31641</v>
      </c>
      <c r="C14" s="201">
        <v>27424</v>
      </c>
      <c r="D14" s="202">
        <v>129363</v>
      </c>
      <c r="E14" s="203"/>
      <c r="F14" s="204"/>
      <c r="G14" s="205">
        <f t="shared" si="1"/>
        <v>0</v>
      </c>
      <c r="H14" s="73"/>
      <c r="I14" s="206">
        <f t="shared" si="0"/>
        <v>0</v>
      </c>
      <c r="J14" s="207">
        <v>653230</v>
      </c>
      <c r="K14" s="197">
        <v>0</v>
      </c>
      <c r="L14" s="198"/>
    </row>
    <row r="15" spans="1:18" ht="10.5" customHeight="1">
      <c r="A15" s="199" t="s">
        <v>230</v>
      </c>
      <c r="B15" s="200">
        <v>24790</v>
      </c>
      <c r="C15" s="201">
        <v>10440</v>
      </c>
      <c r="D15" s="202">
        <v>52743</v>
      </c>
      <c r="E15" s="203"/>
      <c r="F15" s="204"/>
      <c r="G15" s="205">
        <f t="shared" si="1"/>
        <v>0</v>
      </c>
      <c r="H15" s="73"/>
      <c r="I15" s="206">
        <f t="shared" si="0"/>
        <v>0</v>
      </c>
      <c r="J15" s="207">
        <v>502699</v>
      </c>
      <c r="K15" s="197">
        <v>0</v>
      </c>
      <c r="L15" s="198"/>
    </row>
    <row r="16" spans="1:18" ht="10.5" customHeight="1">
      <c r="A16" s="199" t="s">
        <v>231</v>
      </c>
      <c r="B16" s="200">
        <v>22105</v>
      </c>
      <c r="C16" s="201">
        <v>16964</v>
      </c>
      <c r="D16" s="202">
        <v>44523</v>
      </c>
      <c r="E16" s="203"/>
      <c r="F16" s="204"/>
      <c r="G16" s="205">
        <f t="shared" si="1"/>
        <v>0</v>
      </c>
      <c r="H16" s="73"/>
      <c r="I16" s="206">
        <f t="shared" si="0"/>
        <v>0</v>
      </c>
      <c r="J16" s="207">
        <v>404605</v>
      </c>
      <c r="K16" s="197">
        <v>21545</v>
      </c>
      <c r="L16" s="198"/>
    </row>
    <row r="17" spans="1:12" ht="10.5" customHeight="1">
      <c r="A17" s="199" t="s">
        <v>232</v>
      </c>
      <c r="B17" s="200">
        <v>111200</v>
      </c>
      <c r="C17" s="201">
        <v>69471</v>
      </c>
      <c r="D17" s="202">
        <v>163502</v>
      </c>
      <c r="E17" s="203"/>
      <c r="F17" s="204"/>
      <c r="G17" s="205">
        <f t="shared" si="1"/>
        <v>0</v>
      </c>
      <c r="H17" s="73"/>
      <c r="I17" s="206">
        <f t="shared" si="0"/>
        <v>0</v>
      </c>
      <c r="J17" s="208">
        <v>2318971</v>
      </c>
      <c r="K17" s="209">
        <v>0</v>
      </c>
      <c r="L17" s="198"/>
    </row>
    <row r="18" spans="1:12" ht="10.5" customHeight="1">
      <c r="A18" s="199" t="s">
        <v>233</v>
      </c>
      <c r="B18" s="200">
        <v>50750</v>
      </c>
      <c r="C18" s="201">
        <v>19860</v>
      </c>
      <c r="D18" s="202">
        <v>151700</v>
      </c>
      <c r="E18" s="203"/>
      <c r="F18" s="204"/>
      <c r="G18" s="205"/>
      <c r="H18" s="73"/>
      <c r="I18" s="206"/>
      <c r="J18" s="208">
        <v>948766</v>
      </c>
      <c r="K18" s="209">
        <v>0</v>
      </c>
      <c r="L18" s="198"/>
    </row>
    <row r="19" spans="1:12" ht="10.5" customHeight="1">
      <c r="A19" s="199" t="s">
        <v>234</v>
      </c>
      <c r="B19" s="200">
        <v>14666</v>
      </c>
      <c r="C19" s="201">
        <v>8731</v>
      </c>
      <c r="D19" s="202">
        <v>15644</v>
      </c>
      <c r="E19" s="203"/>
      <c r="F19" s="204">
        <v>0</v>
      </c>
      <c r="G19" s="205">
        <f t="shared" si="1"/>
        <v>0</v>
      </c>
      <c r="H19" s="73"/>
      <c r="I19" s="206">
        <f t="shared" si="0"/>
        <v>0</v>
      </c>
      <c r="J19" s="207">
        <v>299136</v>
      </c>
      <c r="K19" s="197">
        <v>0</v>
      </c>
      <c r="L19" s="198"/>
    </row>
    <row r="20" spans="1:12" ht="10.5" customHeight="1">
      <c r="A20" s="199" t="s">
        <v>235</v>
      </c>
      <c r="B20" s="200">
        <v>6240</v>
      </c>
      <c r="C20" s="201">
        <v>4570</v>
      </c>
      <c r="D20" s="202">
        <v>0</v>
      </c>
      <c r="E20" s="203">
        <v>18221</v>
      </c>
      <c r="F20" s="204">
        <v>-136085</v>
      </c>
      <c r="G20" s="205">
        <f t="shared" si="1"/>
        <v>-122.41822892303264</v>
      </c>
      <c r="H20" s="73"/>
      <c r="I20" s="206">
        <f t="shared" si="0"/>
        <v>0</v>
      </c>
      <c r="J20" s="207">
        <v>111164</v>
      </c>
      <c r="K20" s="197">
        <v>0</v>
      </c>
      <c r="L20" s="198"/>
    </row>
    <row r="21" spans="1:12" ht="10.5" customHeight="1">
      <c r="A21" s="199" t="s">
        <v>236</v>
      </c>
      <c r="B21" s="200">
        <v>9454</v>
      </c>
      <c r="C21" s="201">
        <v>5500</v>
      </c>
      <c r="D21" s="202">
        <v>0</v>
      </c>
      <c r="E21" s="203">
        <v>4039</v>
      </c>
      <c r="F21" s="204">
        <v>-14903</v>
      </c>
      <c r="G21" s="205">
        <f t="shared" si="1"/>
        <v>-7.4724227837946247</v>
      </c>
      <c r="H21" s="73"/>
      <c r="I21" s="206">
        <f t="shared" si="0"/>
        <v>0</v>
      </c>
      <c r="J21" s="207">
        <v>199440</v>
      </c>
      <c r="K21" s="197">
        <v>0</v>
      </c>
      <c r="L21" s="198"/>
    </row>
    <row r="22" spans="1:12" ht="10.5" customHeight="1">
      <c r="A22" s="199" t="s">
        <v>237</v>
      </c>
      <c r="B22" s="200">
        <v>30000</v>
      </c>
      <c r="C22" s="201">
        <v>13000</v>
      </c>
      <c r="D22" s="202">
        <v>309846</v>
      </c>
      <c r="E22" s="203"/>
      <c r="F22" s="204">
        <v>0</v>
      </c>
      <c r="G22" s="205">
        <f t="shared" si="1"/>
        <v>0</v>
      </c>
      <c r="H22" s="73"/>
      <c r="I22" s="206">
        <f t="shared" si="0"/>
        <v>0</v>
      </c>
      <c r="J22" s="207">
        <v>776049</v>
      </c>
      <c r="K22" s="197">
        <v>0</v>
      </c>
      <c r="L22" s="198"/>
    </row>
    <row r="23" spans="1:12" ht="10.5" customHeight="1">
      <c r="A23" s="199" t="s">
        <v>238</v>
      </c>
      <c r="B23" s="200">
        <v>5500</v>
      </c>
      <c r="C23" s="201">
        <v>3652</v>
      </c>
      <c r="D23" s="202">
        <v>0</v>
      </c>
      <c r="E23" s="203">
        <v>220565</v>
      </c>
      <c r="F23" s="204">
        <v>-615304</v>
      </c>
      <c r="G23" s="205">
        <f>F23/(J23-K23)*100</f>
        <v>-546.53852303210101</v>
      </c>
      <c r="H23" s="73"/>
      <c r="I23" s="206">
        <f>H23/(J23-K23)*100</f>
        <v>0</v>
      </c>
      <c r="J23" s="207">
        <v>112582</v>
      </c>
      <c r="K23" s="197">
        <v>0</v>
      </c>
      <c r="L23" s="198"/>
    </row>
    <row r="24" spans="1:12" ht="10.5" customHeight="1">
      <c r="A24" s="199" t="s">
        <v>239</v>
      </c>
      <c r="B24" s="200">
        <v>16450</v>
      </c>
      <c r="C24" s="201">
        <v>14736</v>
      </c>
      <c r="D24" s="202">
        <v>31587</v>
      </c>
      <c r="E24" s="203"/>
      <c r="F24" s="204">
        <v>0</v>
      </c>
      <c r="G24" s="205">
        <f t="shared" si="1"/>
        <v>0</v>
      </c>
      <c r="H24" s="210"/>
      <c r="I24" s="211">
        <f t="shared" si="0"/>
        <v>0</v>
      </c>
      <c r="J24" s="207">
        <v>331875</v>
      </c>
      <c r="K24" s="197">
        <v>0</v>
      </c>
      <c r="L24" s="198"/>
    </row>
    <row r="25" spans="1:12" ht="10.5" customHeight="1">
      <c r="A25" s="199" t="s">
        <v>240</v>
      </c>
      <c r="B25" s="200">
        <v>10680</v>
      </c>
      <c r="C25" s="201">
        <v>5079</v>
      </c>
      <c r="D25" s="202">
        <v>21491</v>
      </c>
      <c r="E25" s="203"/>
      <c r="F25" s="204">
        <v>0</v>
      </c>
      <c r="G25" s="205">
        <f t="shared" si="1"/>
        <v>0</v>
      </c>
      <c r="H25" s="212"/>
      <c r="I25" s="206">
        <f t="shared" si="0"/>
        <v>0</v>
      </c>
      <c r="J25" s="207">
        <v>201449</v>
      </c>
      <c r="K25" s="197">
        <v>0</v>
      </c>
      <c r="L25" s="198"/>
    </row>
    <row r="26" spans="1:12" ht="10.5" customHeight="1">
      <c r="A26" s="199" t="s">
        <v>241</v>
      </c>
      <c r="B26" s="200">
        <v>3860</v>
      </c>
      <c r="C26" s="201">
        <v>1967</v>
      </c>
      <c r="D26" s="202">
        <v>29985</v>
      </c>
      <c r="E26" s="203"/>
      <c r="F26" s="204">
        <v>0</v>
      </c>
      <c r="G26" s="205">
        <f>F26/(J26-K26)*100</f>
        <v>0</v>
      </c>
      <c r="H26" s="212"/>
      <c r="I26" s="206">
        <f>H26/(J26-K26)*100</f>
        <v>0</v>
      </c>
      <c r="J26" s="207">
        <v>73712</v>
      </c>
      <c r="K26" s="197">
        <v>752</v>
      </c>
      <c r="L26" s="198"/>
    </row>
    <row r="27" spans="1:12" ht="10.5" customHeight="1">
      <c r="A27" s="199" t="s">
        <v>242</v>
      </c>
      <c r="B27" s="200">
        <v>11456</v>
      </c>
      <c r="C27" s="201">
        <v>5400</v>
      </c>
      <c r="D27" s="202">
        <v>56955</v>
      </c>
      <c r="E27" s="203"/>
      <c r="F27" s="204">
        <v>-412403</v>
      </c>
      <c r="G27" s="205">
        <f>F27/(J27-K27)*100</f>
        <v>-184.45763409310482</v>
      </c>
      <c r="H27" s="212"/>
      <c r="I27" s="206">
        <f t="shared" si="0"/>
        <v>0</v>
      </c>
      <c r="J27" s="207">
        <v>223576</v>
      </c>
      <c r="K27" s="197">
        <v>0</v>
      </c>
      <c r="L27" s="198"/>
    </row>
    <row r="28" spans="1:12" ht="10.5" customHeight="1">
      <c r="A28" s="199" t="s">
        <v>243</v>
      </c>
      <c r="B28" s="200">
        <v>15270</v>
      </c>
      <c r="C28" s="201">
        <v>7390</v>
      </c>
      <c r="D28" s="202">
        <v>24445</v>
      </c>
      <c r="E28" s="203"/>
      <c r="F28" s="204"/>
      <c r="G28" s="205">
        <f>F28/(J28-K28)*100</f>
        <v>0</v>
      </c>
      <c r="H28" s="212"/>
      <c r="I28" s="206">
        <f>H28/(J28-K28)*100</f>
        <v>0</v>
      </c>
      <c r="J28" s="207">
        <v>278592</v>
      </c>
      <c r="K28" s="197"/>
      <c r="L28" s="198"/>
    </row>
    <row r="29" spans="1:12" ht="10.5" customHeight="1">
      <c r="A29" s="199" t="s">
        <v>244</v>
      </c>
      <c r="B29" s="200">
        <v>6450</v>
      </c>
      <c r="C29" s="201">
        <v>6044</v>
      </c>
      <c r="D29" s="202">
        <v>0</v>
      </c>
      <c r="E29" s="203">
        <v>68450</v>
      </c>
      <c r="F29" s="204">
        <v>-68450</v>
      </c>
      <c r="G29" s="205">
        <f t="shared" si="1"/>
        <v>-45.793917336794358</v>
      </c>
      <c r="H29" s="212"/>
      <c r="I29" s="206">
        <f t="shared" si="0"/>
        <v>0</v>
      </c>
      <c r="J29" s="207">
        <v>149474</v>
      </c>
      <c r="K29" s="197">
        <v>0</v>
      </c>
      <c r="L29" s="198"/>
    </row>
    <row r="30" spans="1:12" ht="10.5" customHeight="1">
      <c r="A30" s="199" t="s">
        <v>245</v>
      </c>
      <c r="B30" s="200">
        <v>7050</v>
      </c>
      <c r="C30" s="201">
        <v>3579</v>
      </c>
      <c r="D30" s="202">
        <v>16841</v>
      </c>
      <c r="E30" s="203"/>
      <c r="F30" s="204">
        <v>0</v>
      </c>
      <c r="G30" s="205">
        <f t="shared" si="1"/>
        <v>0</v>
      </c>
      <c r="H30" s="212"/>
      <c r="I30" s="206">
        <f t="shared" si="0"/>
        <v>0</v>
      </c>
      <c r="J30" s="207">
        <v>169521</v>
      </c>
      <c r="K30" s="197">
        <v>0</v>
      </c>
      <c r="L30" s="198"/>
    </row>
    <row r="31" spans="1:12" ht="10.5" customHeight="1">
      <c r="A31" s="199" t="s">
        <v>246</v>
      </c>
      <c r="B31" s="200">
        <v>6370</v>
      </c>
      <c r="C31" s="201">
        <v>2326</v>
      </c>
      <c r="D31" s="202">
        <v>22571</v>
      </c>
      <c r="E31" s="203"/>
      <c r="F31" s="204">
        <v>0</v>
      </c>
      <c r="G31" s="205">
        <f t="shared" si="1"/>
        <v>0</v>
      </c>
      <c r="H31" s="212"/>
      <c r="I31" s="206">
        <f t="shared" si="0"/>
        <v>0</v>
      </c>
      <c r="J31" s="208">
        <v>113329</v>
      </c>
      <c r="K31" s="209">
        <v>0</v>
      </c>
      <c r="L31" s="198"/>
    </row>
    <row r="32" spans="1:12" ht="10.5" customHeight="1">
      <c r="A32" s="199" t="s">
        <v>247</v>
      </c>
      <c r="B32" s="200">
        <v>14200</v>
      </c>
      <c r="C32" s="201">
        <v>11584</v>
      </c>
      <c r="D32" s="202">
        <v>23079</v>
      </c>
      <c r="E32" s="203"/>
      <c r="F32" s="204">
        <v>0</v>
      </c>
      <c r="G32" s="205">
        <f t="shared" si="1"/>
        <v>0</v>
      </c>
      <c r="H32" s="96"/>
      <c r="I32" s="213">
        <f t="shared" si="0"/>
        <v>0</v>
      </c>
      <c r="J32" s="208">
        <v>259165</v>
      </c>
      <c r="K32" s="209">
        <v>0</v>
      </c>
      <c r="L32" s="198"/>
    </row>
    <row r="33" spans="1:18" ht="10.5" customHeight="1">
      <c r="A33" s="199" t="s">
        <v>248</v>
      </c>
      <c r="B33" s="214">
        <v>11614</v>
      </c>
      <c r="C33" s="215">
        <v>7469</v>
      </c>
      <c r="D33" s="202">
        <v>53596</v>
      </c>
      <c r="E33" s="203"/>
      <c r="F33" s="204">
        <v>0</v>
      </c>
      <c r="G33" s="205">
        <f t="shared" si="1"/>
        <v>0</v>
      </c>
      <c r="H33" s="73"/>
      <c r="I33" s="206">
        <f t="shared" si="0"/>
        <v>0</v>
      </c>
      <c r="J33" s="208">
        <v>281325</v>
      </c>
      <c r="K33" s="209">
        <v>0</v>
      </c>
      <c r="L33" s="198"/>
    </row>
    <row r="34" spans="1:18" ht="10.5" customHeight="1" thickBot="1">
      <c r="A34" s="216" t="s">
        <v>249</v>
      </c>
      <c r="B34" s="217">
        <v>211000</v>
      </c>
      <c r="C34" s="218">
        <v>97952</v>
      </c>
      <c r="D34" s="219">
        <v>431363</v>
      </c>
      <c r="E34" s="220"/>
      <c r="F34" s="221"/>
      <c r="G34" s="222"/>
      <c r="H34" s="210"/>
      <c r="I34" s="211"/>
      <c r="J34" s="223">
        <v>5252941</v>
      </c>
      <c r="K34" s="224">
        <v>51546</v>
      </c>
      <c r="L34" s="198"/>
    </row>
    <row r="35" spans="1:18" ht="10.5" customHeight="1" thickTop="1">
      <c r="A35" s="225" t="s">
        <v>250</v>
      </c>
      <c r="B35" s="226">
        <f>SUM(B6:B34)</f>
        <v>1184595</v>
      </c>
      <c r="C35" s="227">
        <f>SUM(C6:C34)</f>
        <v>609506</v>
      </c>
      <c r="D35" s="226">
        <f>SUM(D6:D34)</f>
        <v>4560764</v>
      </c>
      <c r="E35" s="228">
        <f>SUM(E6:E34)</f>
        <v>404584</v>
      </c>
      <c r="F35" s="229">
        <f>SUM(F6:F34)</f>
        <v>-1678594</v>
      </c>
      <c r="G35" s="230">
        <f>F35/(J35-K35)*100</f>
        <v>-6.7312512468759174</v>
      </c>
      <c r="H35" s="231">
        <f>SUM(H6:H33)</f>
        <v>0</v>
      </c>
      <c r="I35" s="227">
        <f t="shared" si="0"/>
        <v>0</v>
      </c>
      <c r="J35" s="170">
        <f>SUM(J6:J34)</f>
        <v>25067471</v>
      </c>
      <c r="K35" s="170">
        <f>SUM(K6:K34)</f>
        <v>130146</v>
      </c>
      <c r="L35" s="198"/>
    </row>
    <row r="36" spans="1:18" ht="10.5" customHeight="1">
      <c r="A36" s="232" t="s">
        <v>251</v>
      </c>
      <c r="B36" s="445">
        <v>29</v>
      </c>
      <c r="C36" s="446"/>
      <c r="D36" s="233">
        <v>23</v>
      </c>
      <c r="E36" s="234">
        <v>6</v>
      </c>
      <c r="F36" s="235">
        <v>7</v>
      </c>
      <c r="G36" s="236"/>
      <c r="H36" s="90"/>
      <c r="I36" s="237"/>
      <c r="K36" s="170"/>
      <c r="L36" s="170"/>
    </row>
    <row r="37" spans="1:18" ht="10.5" customHeight="1">
      <c r="A37" s="238"/>
      <c r="B37" s="239"/>
      <c r="C37" s="239"/>
      <c r="D37" s="239"/>
      <c r="E37" s="239"/>
      <c r="F37" s="239"/>
      <c r="G37" s="239"/>
      <c r="H37" s="240"/>
      <c r="I37" s="240"/>
      <c r="K37" s="170"/>
      <c r="L37" s="170"/>
    </row>
    <row r="38" spans="1:18" ht="10.5" customHeight="1">
      <c r="A38" s="241" t="s">
        <v>252</v>
      </c>
      <c r="B38" s="240"/>
      <c r="C38" s="240"/>
      <c r="D38" s="240"/>
      <c r="E38" s="240"/>
      <c r="F38" s="240"/>
      <c r="G38" s="240"/>
      <c r="H38" s="240"/>
      <c r="I38" s="240"/>
      <c r="K38" s="170"/>
      <c r="L38" s="170"/>
    </row>
    <row r="39" spans="1:18" ht="10.5" customHeight="1" thickBot="1">
      <c r="A39" s="242" t="s">
        <v>253</v>
      </c>
      <c r="B39" s="243">
        <v>127650</v>
      </c>
      <c r="C39" s="244">
        <v>14600</v>
      </c>
      <c r="D39" s="245">
        <v>154060</v>
      </c>
      <c r="E39" s="245">
        <v>0</v>
      </c>
      <c r="F39" s="246">
        <v>0</v>
      </c>
      <c r="G39" s="247">
        <f>F39/(J39-K39)*100</f>
        <v>0</v>
      </c>
      <c r="H39" s="246"/>
      <c r="I39" s="248">
        <f>H39/(J39-K39)*100</f>
        <v>0</v>
      </c>
      <c r="J39" s="170">
        <v>534876</v>
      </c>
      <c r="K39" s="170">
        <v>0</v>
      </c>
      <c r="L39" s="198"/>
    </row>
    <row r="40" spans="1:18" ht="10.5" customHeight="1" thickTop="1">
      <c r="A40" s="249" t="s">
        <v>250</v>
      </c>
      <c r="B40" s="250">
        <f>SUM(B39:B39)</f>
        <v>127650</v>
      </c>
      <c r="C40" s="227">
        <f>SUM(C39:C39)</f>
        <v>14600</v>
      </c>
      <c r="D40" s="251">
        <f>SUM(D39:D39)</f>
        <v>154060</v>
      </c>
      <c r="E40" s="251"/>
      <c r="F40" s="231">
        <f>SUM(F39:F39)</f>
        <v>0</v>
      </c>
      <c r="G40" s="252">
        <f>F40/(J40-K40)*100</f>
        <v>0</v>
      </c>
      <c r="H40" s="231">
        <f>SUM(H39:H39)</f>
        <v>0</v>
      </c>
      <c r="I40" s="227">
        <f>H40/(J40-K40)*100</f>
        <v>0</v>
      </c>
      <c r="J40" s="170">
        <f>SUM(J39:J39)</f>
        <v>534876</v>
      </c>
      <c r="K40" s="170">
        <f>SUM(K39:K39)</f>
        <v>0</v>
      </c>
      <c r="L40" s="198"/>
    </row>
    <row r="41" spans="1:18" ht="10.5" customHeight="1">
      <c r="A41" s="253" t="s">
        <v>251</v>
      </c>
      <c r="B41" s="445">
        <v>1</v>
      </c>
      <c r="C41" s="446"/>
      <c r="D41" s="234">
        <v>1</v>
      </c>
      <c r="E41" s="234"/>
      <c r="F41" s="90"/>
      <c r="G41" s="254"/>
      <c r="H41" s="90"/>
      <c r="I41" s="237"/>
      <c r="K41" s="170"/>
      <c r="L41" s="170"/>
    </row>
    <row r="42" spans="1:18" ht="10.5" customHeight="1">
      <c r="A42" s="241"/>
      <c r="B42" s="241"/>
      <c r="C42" s="241"/>
      <c r="D42" s="241"/>
      <c r="E42" s="241"/>
      <c r="F42" s="241"/>
      <c r="G42" s="241"/>
      <c r="H42" s="241"/>
      <c r="I42" s="241"/>
      <c r="K42" s="170"/>
      <c r="L42" s="170"/>
    </row>
    <row r="43" spans="1:18" ht="12" customHeight="1">
      <c r="A43" s="171" t="s">
        <v>254</v>
      </c>
      <c r="B43" s="241"/>
      <c r="C43" s="241"/>
      <c r="D43" s="241"/>
      <c r="E43" s="241"/>
      <c r="F43" s="241"/>
      <c r="G43" s="241"/>
      <c r="H43" s="241"/>
      <c r="I43" s="241"/>
      <c r="K43" s="170"/>
      <c r="L43" s="170"/>
    </row>
    <row r="44" spans="1:18" ht="10.5" customHeight="1">
      <c r="A44" s="447" t="s">
        <v>190</v>
      </c>
      <c r="B44" s="439" t="s">
        <v>191</v>
      </c>
      <c r="C44" s="441"/>
      <c r="D44" s="173" t="s">
        <v>192</v>
      </c>
      <c r="E44" s="173" t="s">
        <v>192</v>
      </c>
      <c r="F44" s="439" t="s">
        <v>255</v>
      </c>
      <c r="G44" s="441"/>
      <c r="H44" s="450" t="s">
        <v>194</v>
      </c>
      <c r="I44" s="451"/>
      <c r="K44" s="170"/>
      <c r="L44" s="170"/>
    </row>
    <row r="45" spans="1:18" ht="10.5" customHeight="1">
      <c r="A45" s="448"/>
      <c r="B45" s="188" t="s">
        <v>256</v>
      </c>
      <c r="C45" s="255" t="s">
        <v>257</v>
      </c>
      <c r="D45" s="188" t="s">
        <v>197</v>
      </c>
      <c r="E45" s="256" t="s">
        <v>198</v>
      </c>
      <c r="F45" s="188" t="s">
        <v>199</v>
      </c>
      <c r="G45" s="255" t="s">
        <v>200</v>
      </c>
      <c r="H45" s="257" t="s">
        <v>199</v>
      </c>
      <c r="I45" s="258" t="s">
        <v>200</v>
      </c>
      <c r="J45" s="259" t="s">
        <v>258</v>
      </c>
      <c r="K45" s="260"/>
      <c r="L45" s="170"/>
      <c r="M45" s="9" t="s">
        <v>259</v>
      </c>
      <c r="N45" s="9" t="s">
        <v>260</v>
      </c>
      <c r="O45" s="9" t="s">
        <v>205</v>
      </c>
      <c r="P45" s="9" t="s">
        <v>206</v>
      </c>
      <c r="Q45" s="9" t="s">
        <v>207</v>
      </c>
      <c r="R45" s="9" t="s">
        <v>208</v>
      </c>
    </row>
    <row r="46" spans="1:18" ht="10.5" customHeight="1">
      <c r="A46" s="449"/>
      <c r="B46" s="184" t="s">
        <v>261</v>
      </c>
      <c r="C46" s="185" t="s">
        <v>262</v>
      </c>
      <c r="D46" s="183" t="s">
        <v>211</v>
      </c>
      <c r="E46" s="183" t="s">
        <v>211</v>
      </c>
      <c r="F46" s="184" t="s">
        <v>211</v>
      </c>
      <c r="G46" s="185" t="s">
        <v>212</v>
      </c>
      <c r="H46" s="184" t="s">
        <v>211</v>
      </c>
      <c r="I46" s="185" t="s">
        <v>212</v>
      </c>
      <c r="J46" s="170" t="s">
        <v>37</v>
      </c>
      <c r="K46" s="170"/>
      <c r="L46" s="170"/>
      <c r="M46" s="187" t="s">
        <v>263</v>
      </c>
      <c r="N46" s="187" t="s">
        <v>264</v>
      </c>
      <c r="O46" s="9" t="s">
        <v>93</v>
      </c>
      <c r="P46" s="187" t="s">
        <v>218</v>
      </c>
      <c r="Q46" s="187" t="s">
        <v>219</v>
      </c>
      <c r="R46" s="187" t="s">
        <v>220</v>
      </c>
    </row>
    <row r="47" spans="1:18" ht="10.5" customHeight="1">
      <c r="A47" s="261" t="s">
        <v>221</v>
      </c>
      <c r="B47" s="262">
        <v>268</v>
      </c>
      <c r="C47" s="263">
        <v>85</v>
      </c>
      <c r="D47" s="264">
        <v>575074</v>
      </c>
      <c r="E47" s="265"/>
      <c r="F47" s="266">
        <v>-6939493</v>
      </c>
      <c r="G47" s="267">
        <f>F47/(J47-K47)*100</f>
        <v>-205.99767152191748</v>
      </c>
      <c r="H47" s="119">
        <v>0</v>
      </c>
      <c r="I47" s="268"/>
      <c r="J47" s="170">
        <v>3368724</v>
      </c>
      <c r="K47" s="170"/>
      <c r="L47" s="170"/>
    </row>
    <row r="48" spans="1:18" ht="10.5" customHeight="1">
      <c r="A48" s="269" t="s">
        <v>265</v>
      </c>
      <c r="B48" s="212">
        <v>44</v>
      </c>
      <c r="C48" s="270">
        <v>10</v>
      </c>
      <c r="D48" s="271">
        <v>26153</v>
      </c>
      <c r="E48" s="272">
        <v>0</v>
      </c>
      <c r="F48" s="273"/>
      <c r="G48" s="205">
        <f>F48/(J48-K48)*100</f>
        <v>0</v>
      </c>
      <c r="H48" s="73"/>
      <c r="I48" s="274">
        <f>H48/(J48-K48)*100</f>
        <v>0</v>
      </c>
      <c r="J48" s="170">
        <v>865460</v>
      </c>
      <c r="K48" s="170"/>
      <c r="L48" s="170"/>
    </row>
    <row r="49" spans="1:13" ht="10.5" customHeight="1">
      <c r="A49" s="269" t="s">
        <v>231</v>
      </c>
      <c r="B49" s="212">
        <v>60</v>
      </c>
      <c r="C49" s="270">
        <v>7</v>
      </c>
      <c r="D49" s="271">
        <v>95768</v>
      </c>
      <c r="E49" s="272"/>
      <c r="F49" s="273"/>
      <c r="G49" s="275">
        <f t="shared" ref="G49:G55" si="2">F49/(J49-K49)*100</f>
        <v>0</v>
      </c>
      <c r="H49" s="73"/>
      <c r="I49" s="276">
        <f t="shared" ref="I49:I55" si="3">H49/(J49-K49)*100</f>
        <v>0</v>
      </c>
      <c r="J49" s="170">
        <v>899259</v>
      </c>
      <c r="K49" s="170"/>
      <c r="L49" s="170"/>
    </row>
    <row r="50" spans="1:13" ht="10.5" customHeight="1">
      <c r="A50" s="269" t="s">
        <v>266</v>
      </c>
      <c r="B50" s="212">
        <v>149</v>
      </c>
      <c r="C50" s="270">
        <v>17</v>
      </c>
      <c r="D50" s="271">
        <v>0</v>
      </c>
      <c r="E50" s="272">
        <v>337905</v>
      </c>
      <c r="F50" s="273">
        <f>-1891458-337905</f>
        <v>-2229363</v>
      </c>
      <c r="G50" s="275">
        <f t="shared" si="2"/>
        <v>-123.71404677727162</v>
      </c>
      <c r="H50" s="73"/>
      <c r="I50" s="276">
        <f t="shared" si="3"/>
        <v>0</v>
      </c>
      <c r="J50" s="170">
        <v>1802029</v>
      </c>
      <c r="K50" s="170"/>
      <c r="L50" s="170"/>
    </row>
    <row r="51" spans="1:13" ht="10.5" customHeight="1">
      <c r="A51" s="269" t="s">
        <v>267</v>
      </c>
      <c r="B51" s="212">
        <v>48</v>
      </c>
      <c r="C51" s="270">
        <v>8</v>
      </c>
      <c r="D51" s="271">
        <v>0</v>
      </c>
      <c r="E51" s="272">
        <v>89854</v>
      </c>
      <c r="F51" s="273">
        <f>-479564-89854</f>
        <v>-569418</v>
      </c>
      <c r="G51" s="205">
        <f t="shared" si="2"/>
        <v>-74.89563083171771</v>
      </c>
      <c r="H51" s="73"/>
      <c r="I51" s="274">
        <f t="shared" si="3"/>
        <v>0</v>
      </c>
      <c r="J51" s="170">
        <v>760282</v>
      </c>
      <c r="K51" s="170"/>
      <c r="L51" s="170"/>
    </row>
    <row r="52" spans="1:13" ht="10.5" customHeight="1">
      <c r="A52" s="269" t="s">
        <v>268</v>
      </c>
      <c r="B52" s="212">
        <v>60</v>
      </c>
      <c r="C52" s="270">
        <v>42</v>
      </c>
      <c r="D52" s="271"/>
      <c r="E52" s="272">
        <v>45616</v>
      </c>
      <c r="F52" s="273">
        <v>-626704</v>
      </c>
      <c r="G52" s="205">
        <f t="shared" si="2"/>
        <v>-96.788262548262551</v>
      </c>
      <c r="H52" s="73"/>
      <c r="I52" s="274">
        <f t="shared" si="3"/>
        <v>0</v>
      </c>
      <c r="J52" s="170">
        <v>647500</v>
      </c>
      <c r="K52" s="170"/>
      <c r="L52" s="170"/>
    </row>
    <row r="53" spans="1:13" ht="10.5" customHeight="1">
      <c r="A53" s="269" t="s">
        <v>269</v>
      </c>
      <c r="B53" s="212">
        <v>40</v>
      </c>
      <c r="C53" s="270">
        <v>5</v>
      </c>
      <c r="D53" s="271">
        <v>0</v>
      </c>
      <c r="E53" s="272">
        <v>60374</v>
      </c>
      <c r="F53" s="273">
        <v>-763828</v>
      </c>
      <c r="G53" s="205">
        <f t="shared" si="2"/>
        <v>-126.56153949393808</v>
      </c>
      <c r="H53" s="73"/>
      <c r="I53" s="274">
        <f t="shared" si="3"/>
        <v>0</v>
      </c>
      <c r="J53" s="170">
        <v>603523</v>
      </c>
      <c r="K53" s="170"/>
      <c r="L53" s="170"/>
    </row>
    <row r="54" spans="1:13" ht="10.5" customHeight="1" thickBot="1">
      <c r="A54" s="277" t="s">
        <v>247</v>
      </c>
      <c r="B54" s="278">
        <v>41</v>
      </c>
      <c r="C54" s="279">
        <v>4</v>
      </c>
      <c r="D54" s="280">
        <v>0</v>
      </c>
      <c r="E54" s="281">
        <v>69605</v>
      </c>
      <c r="F54" s="282">
        <v>-299201</v>
      </c>
      <c r="G54" s="283">
        <f t="shared" si="2"/>
        <v>-60.585768466751844</v>
      </c>
      <c r="H54" s="210"/>
      <c r="I54" s="284">
        <f t="shared" si="3"/>
        <v>0</v>
      </c>
      <c r="J54" s="170">
        <v>493847</v>
      </c>
      <c r="K54" s="170"/>
      <c r="L54" s="170"/>
    </row>
    <row r="55" spans="1:13" ht="10.5" customHeight="1" thickTop="1">
      <c r="A55" s="285" t="s">
        <v>250</v>
      </c>
      <c r="B55" s="286">
        <f>SUM(B47:B54)</f>
        <v>710</v>
      </c>
      <c r="C55" s="276">
        <f>SUM(C47:C54)</f>
        <v>178</v>
      </c>
      <c r="D55" s="287">
        <f>SUM(D47:D54)</f>
        <v>696995</v>
      </c>
      <c r="E55" s="288">
        <f>SUM(E47:E54)</f>
        <v>603354</v>
      </c>
      <c r="F55" s="289">
        <f>SUM(F47:F54)</f>
        <v>-11428007</v>
      </c>
      <c r="G55" s="275">
        <f t="shared" si="2"/>
        <v>-121.05139448409344</v>
      </c>
      <c r="H55" s="250">
        <f>SUM(H47:H54)</f>
        <v>0</v>
      </c>
      <c r="I55" s="252">
        <f t="shared" si="3"/>
        <v>0</v>
      </c>
      <c r="J55" s="198">
        <f>SUM(J47:J54)</f>
        <v>9440624</v>
      </c>
      <c r="K55" s="170"/>
      <c r="L55" s="170"/>
    </row>
    <row r="56" spans="1:13" ht="10.5" customHeight="1">
      <c r="A56" s="253" t="s">
        <v>251</v>
      </c>
      <c r="B56" s="452">
        <v>7</v>
      </c>
      <c r="C56" s="453"/>
      <c r="D56" s="234">
        <v>3</v>
      </c>
      <c r="E56" s="234">
        <v>4</v>
      </c>
      <c r="F56" s="90">
        <v>5</v>
      </c>
      <c r="G56" s="236"/>
      <c r="H56" s="235">
        <v>0</v>
      </c>
      <c r="I56" s="290"/>
      <c r="K56" s="170"/>
      <c r="L56" s="170"/>
    </row>
    <row r="57" spans="1:13" ht="10.5" customHeight="1">
      <c r="A57" s="241"/>
      <c r="B57" s="241"/>
      <c r="C57" s="241"/>
      <c r="D57" s="241"/>
      <c r="E57" s="241"/>
      <c r="F57" s="241"/>
      <c r="G57" s="241"/>
      <c r="H57" s="291"/>
      <c r="I57" s="292"/>
      <c r="K57" s="170"/>
      <c r="L57" s="170"/>
    </row>
    <row r="58" spans="1:13" ht="12" customHeight="1">
      <c r="A58" s="171" t="s">
        <v>270</v>
      </c>
      <c r="B58" s="241"/>
      <c r="C58" s="241"/>
      <c r="D58" s="241"/>
      <c r="E58" s="241"/>
      <c r="F58" s="241"/>
      <c r="G58" s="241"/>
      <c r="H58" s="293"/>
      <c r="I58" s="294"/>
      <c r="K58" s="170"/>
      <c r="L58" s="170"/>
    </row>
    <row r="59" spans="1:13" ht="10.5" customHeight="1">
      <c r="A59" s="454" t="s">
        <v>190</v>
      </c>
      <c r="B59" s="450" t="s">
        <v>191</v>
      </c>
      <c r="C59" s="457"/>
      <c r="D59" s="173" t="s">
        <v>192</v>
      </c>
      <c r="E59" s="173" t="s">
        <v>192</v>
      </c>
      <c r="F59" s="439" t="s">
        <v>255</v>
      </c>
      <c r="G59" s="441"/>
      <c r="H59" s="462" t="s">
        <v>194</v>
      </c>
      <c r="I59" s="463"/>
      <c r="K59" s="170"/>
      <c r="L59" s="170"/>
    </row>
    <row r="60" spans="1:13" ht="10.5" customHeight="1">
      <c r="A60" s="455"/>
      <c r="B60" s="458"/>
      <c r="C60" s="459"/>
      <c r="D60" s="177" t="s">
        <v>197</v>
      </c>
      <c r="E60" s="177" t="s">
        <v>198</v>
      </c>
      <c r="F60" s="178" t="s">
        <v>199</v>
      </c>
      <c r="G60" s="179" t="s">
        <v>200</v>
      </c>
      <c r="H60" s="295" t="s">
        <v>199</v>
      </c>
      <c r="I60" s="296" t="s">
        <v>200</v>
      </c>
      <c r="K60" s="170"/>
      <c r="L60" s="170"/>
    </row>
    <row r="61" spans="1:13" ht="10.5" customHeight="1">
      <c r="A61" s="456"/>
      <c r="B61" s="460"/>
      <c r="C61" s="461"/>
      <c r="D61" s="183" t="s">
        <v>211</v>
      </c>
      <c r="E61" s="183" t="s">
        <v>211</v>
      </c>
      <c r="F61" s="184" t="s">
        <v>211</v>
      </c>
      <c r="G61" s="185" t="s">
        <v>212</v>
      </c>
      <c r="H61" s="297" t="s">
        <v>211</v>
      </c>
      <c r="I61" s="298" t="s">
        <v>212</v>
      </c>
      <c r="L61" s="170"/>
    </row>
    <row r="62" spans="1:13" ht="10.5" customHeight="1">
      <c r="A62" s="299"/>
      <c r="B62" s="300"/>
      <c r="C62" s="300"/>
      <c r="D62" s="300"/>
      <c r="E62" s="300"/>
      <c r="F62" s="300"/>
      <c r="G62" s="300"/>
      <c r="H62" s="301"/>
      <c r="I62" s="302"/>
      <c r="J62" s="170" t="s">
        <v>201</v>
      </c>
      <c r="K62" s="170" t="s">
        <v>202</v>
      </c>
      <c r="L62" s="170"/>
      <c r="M62" s="170" t="s">
        <v>271</v>
      </c>
    </row>
    <row r="63" spans="1:13" ht="10.5" customHeight="1">
      <c r="A63" s="299" t="s">
        <v>272</v>
      </c>
      <c r="B63" s="300"/>
      <c r="C63" s="300"/>
      <c r="D63" s="293"/>
      <c r="E63" s="303"/>
      <c r="F63" s="127"/>
      <c r="G63" s="127"/>
      <c r="H63" s="293"/>
      <c r="I63" s="304"/>
      <c r="J63" s="186" t="s">
        <v>213</v>
      </c>
      <c r="K63" s="187" t="s">
        <v>214</v>
      </c>
      <c r="L63" s="170"/>
      <c r="M63" s="170" t="s">
        <v>273</v>
      </c>
    </row>
    <row r="64" spans="1:13" ht="10.5" customHeight="1">
      <c r="A64" s="305" t="s">
        <v>265</v>
      </c>
      <c r="B64" s="306" t="s">
        <v>274</v>
      </c>
      <c r="C64" s="307"/>
      <c r="D64" s="287">
        <v>17944</v>
      </c>
      <c r="E64" s="288"/>
      <c r="F64" s="308"/>
      <c r="G64" s="213"/>
      <c r="H64" s="308"/>
      <c r="I64" s="276"/>
      <c r="J64" s="170">
        <v>36588</v>
      </c>
      <c r="K64" s="170">
        <v>0</v>
      </c>
      <c r="L64" s="170"/>
    </row>
    <row r="65" spans="1:18" ht="10.5" customHeight="1">
      <c r="A65" s="253" t="s">
        <v>275</v>
      </c>
      <c r="B65" s="445">
        <v>1</v>
      </c>
      <c r="C65" s="464"/>
      <c r="D65" s="234">
        <v>1</v>
      </c>
      <c r="E65" s="309"/>
      <c r="F65" s="90"/>
      <c r="G65" s="254"/>
      <c r="H65" s="90"/>
      <c r="I65" s="290"/>
      <c r="K65" s="170"/>
      <c r="L65" s="170"/>
    </row>
    <row r="66" spans="1:18" ht="10.5" customHeight="1">
      <c r="A66" s="299"/>
      <c r="B66" s="300"/>
      <c r="C66" s="300"/>
      <c r="D66" s="291"/>
      <c r="E66" s="310"/>
      <c r="F66" s="300"/>
      <c r="G66" s="300"/>
      <c r="H66" s="311"/>
      <c r="I66" s="312"/>
      <c r="J66" s="170" t="s">
        <v>201</v>
      </c>
      <c r="K66" s="170" t="s">
        <v>202</v>
      </c>
      <c r="M66" s="9" t="s">
        <v>276</v>
      </c>
      <c r="O66" s="9" t="s">
        <v>205</v>
      </c>
      <c r="P66" s="9" t="s">
        <v>206</v>
      </c>
      <c r="Q66" s="9" t="s">
        <v>207</v>
      </c>
      <c r="R66" s="9" t="s">
        <v>208</v>
      </c>
    </row>
    <row r="67" spans="1:18" ht="10.5" customHeight="1">
      <c r="A67" s="299" t="s">
        <v>277</v>
      </c>
      <c r="B67" s="300"/>
      <c r="C67" s="300"/>
      <c r="D67" s="293"/>
      <c r="E67" s="303"/>
      <c r="F67" s="127"/>
      <c r="G67" s="127"/>
      <c r="H67" s="162"/>
      <c r="I67" s="313"/>
      <c r="J67" s="186" t="s">
        <v>213</v>
      </c>
      <c r="K67" s="187" t="s">
        <v>214</v>
      </c>
      <c r="L67" s="187"/>
      <c r="M67" s="187" t="s">
        <v>278</v>
      </c>
      <c r="N67" s="187"/>
      <c r="O67" s="187" t="s">
        <v>217</v>
      </c>
      <c r="P67" s="187" t="s">
        <v>218</v>
      </c>
      <c r="Q67" s="187" t="s">
        <v>219</v>
      </c>
      <c r="R67" s="187" t="s">
        <v>220</v>
      </c>
    </row>
    <row r="68" spans="1:18" ht="10.5" customHeight="1">
      <c r="A68" s="305" t="s">
        <v>232</v>
      </c>
      <c r="B68" s="306" t="s">
        <v>279</v>
      </c>
      <c r="C68" s="314"/>
      <c r="D68" s="315">
        <v>4332</v>
      </c>
      <c r="E68" s="316">
        <v>0</v>
      </c>
      <c r="F68" s="317">
        <v>-157410</v>
      </c>
      <c r="G68" s="222">
        <f>F68/(J68-K68)*100</f>
        <v>-992.12151771082824</v>
      </c>
      <c r="H68" s="318">
        <v>39135</v>
      </c>
      <c r="I68" s="319">
        <f>H68/(J68-K68)*100</f>
        <v>246.65952350939114</v>
      </c>
      <c r="J68" s="170">
        <v>15866</v>
      </c>
      <c r="K68" s="170"/>
      <c r="L68" s="260"/>
      <c r="M68" s="240"/>
    </row>
    <row r="69" spans="1:18" ht="10.5" customHeight="1">
      <c r="A69" s="253" t="s">
        <v>275</v>
      </c>
      <c r="B69" s="445">
        <v>1</v>
      </c>
      <c r="C69" s="464"/>
      <c r="D69" s="234">
        <v>1</v>
      </c>
      <c r="E69" s="309"/>
      <c r="F69" s="235">
        <v>1</v>
      </c>
      <c r="G69" s="254"/>
      <c r="H69" s="90">
        <v>1</v>
      </c>
      <c r="I69" s="290"/>
      <c r="K69" s="170"/>
      <c r="L69" s="260"/>
      <c r="M69" s="240" t="s">
        <v>280</v>
      </c>
      <c r="N69" s="9" t="s">
        <v>30</v>
      </c>
    </row>
    <row r="70" spans="1:18" ht="10.5" customHeight="1">
      <c r="A70" s="299"/>
      <c r="B70" s="300"/>
      <c r="C70" s="300"/>
      <c r="D70" s="291"/>
      <c r="E70" s="310"/>
      <c r="F70" s="300"/>
      <c r="G70" s="300"/>
      <c r="H70" s="301"/>
      <c r="I70" s="302"/>
      <c r="J70" s="170" t="s">
        <v>201</v>
      </c>
      <c r="K70" s="170" t="s">
        <v>202</v>
      </c>
      <c r="M70" s="9" t="s">
        <v>281</v>
      </c>
      <c r="O70" s="9" t="s">
        <v>205</v>
      </c>
      <c r="P70" s="9" t="s">
        <v>206</v>
      </c>
      <c r="Q70" s="9" t="s">
        <v>207</v>
      </c>
      <c r="R70" s="9" t="s">
        <v>208</v>
      </c>
    </row>
    <row r="71" spans="1:18" ht="10.5" customHeight="1">
      <c r="A71" s="299" t="s">
        <v>282</v>
      </c>
      <c r="B71" s="300"/>
      <c r="C71" s="300"/>
      <c r="D71" s="293"/>
      <c r="E71" s="303"/>
      <c r="F71" s="127"/>
      <c r="G71" s="127"/>
      <c r="H71" s="127"/>
      <c r="I71" s="128"/>
      <c r="J71" s="186" t="s">
        <v>213</v>
      </c>
      <c r="K71" s="187" t="s">
        <v>214</v>
      </c>
      <c r="L71" s="187"/>
      <c r="M71" s="187" t="s">
        <v>283</v>
      </c>
      <c r="N71" s="187" t="s">
        <v>283</v>
      </c>
      <c r="O71" s="187" t="s">
        <v>217</v>
      </c>
      <c r="P71" s="187" t="s">
        <v>218</v>
      </c>
      <c r="Q71" s="187" t="s">
        <v>219</v>
      </c>
      <c r="R71" s="187" t="s">
        <v>220</v>
      </c>
    </row>
    <row r="72" spans="1:18" ht="10.5" customHeight="1">
      <c r="A72" s="305" t="s">
        <v>284</v>
      </c>
      <c r="B72" s="306"/>
      <c r="C72" s="320"/>
      <c r="D72" s="321">
        <v>407262</v>
      </c>
      <c r="E72" s="322">
        <v>0</v>
      </c>
      <c r="F72" s="323">
        <v>0</v>
      </c>
      <c r="G72" s="267">
        <f t="shared" ref="G72:G120" si="4">F72/(J72-K72)*100</f>
        <v>0</v>
      </c>
      <c r="H72" s="262">
        <v>0</v>
      </c>
      <c r="I72" s="268">
        <f>H72/(J72-K72)*100</f>
        <v>0</v>
      </c>
      <c r="J72" s="324">
        <v>5374173</v>
      </c>
      <c r="K72" s="170">
        <v>22769</v>
      </c>
      <c r="L72" s="170"/>
    </row>
    <row r="73" spans="1:18" ht="10.5" customHeight="1">
      <c r="A73" s="325" t="s">
        <v>285</v>
      </c>
      <c r="B73" s="326" t="s">
        <v>286</v>
      </c>
      <c r="C73" s="327"/>
      <c r="D73" s="328">
        <v>121349</v>
      </c>
      <c r="E73" s="329">
        <v>0</v>
      </c>
      <c r="F73" s="330">
        <v>0</v>
      </c>
      <c r="G73" s="205">
        <f t="shared" si="4"/>
        <v>0</v>
      </c>
      <c r="H73" s="212">
        <v>0</v>
      </c>
      <c r="I73" s="274">
        <f>H73/(J73-K73)*100</f>
        <v>0</v>
      </c>
      <c r="J73" s="324">
        <v>575037</v>
      </c>
      <c r="K73" s="170">
        <v>0</v>
      </c>
      <c r="L73" s="170"/>
    </row>
    <row r="74" spans="1:18" ht="10.5" customHeight="1">
      <c r="A74" s="325" t="s">
        <v>287</v>
      </c>
      <c r="B74" s="326" t="s">
        <v>288</v>
      </c>
      <c r="C74" s="327"/>
      <c r="D74" s="328">
        <v>209707</v>
      </c>
      <c r="E74" s="329">
        <v>0</v>
      </c>
      <c r="F74" s="330">
        <v>-533327</v>
      </c>
      <c r="G74" s="205">
        <f t="shared" si="4"/>
        <v>-241.30041353349441</v>
      </c>
      <c r="H74" s="212">
        <v>0</v>
      </c>
      <c r="I74" s="274">
        <f>H74/(J74-K74)*100</f>
        <v>0</v>
      </c>
      <c r="J74" s="324">
        <v>221022</v>
      </c>
      <c r="K74" s="170">
        <v>0</v>
      </c>
      <c r="L74" s="170"/>
    </row>
    <row r="75" spans="1:18" ht="10.5" customHeight="1">
      <c r="A75" s="325" t="s">
        <v>289</v>
      </c>
      <c r="B75" s="326" t="s">
        <v>290</v>
      </c>
      <c r="C75" s="327"/>
      <c r="D75" s="328">
        <v>78493</v>
      </c>
      <c r="E75" s="329">
        <v>0</v>
      </c>
      <c r="F75" s="330">
        <v>0</v>
      </c>
      <c r="G75" s="205">
        <f t="shared" si="4"/>
        <v>0</v>
      </c>
      <c r="H75" s="212">
        <v>0</v>
      </c>
      <c r="I75" s="274">
        <f t="shared" ref="I75:I120" si="5">H75/(J75-K75)*100</f>
        <v>0</v>
      </c>
      <c r="J75" s="324">
        <v>764017</v>
      </c>
      <c r="K75" s="170">
        <v>0</v>
      </c>
      <c r="L75" s="170"/>
    </row>
    <row r="76" spans="1:18" ht="10.5" customHeight="1">
      <c r="A76" s="325" t="s">
        <v>291</v>
      </c>
      <c r="B76" s="331"/>
      <c r="C76" s="332"/>
      <c r="D76" s="328">
        <v>36473</v>
      </c>
      <c r="E76" s="329">
        <v>0</v>
      </c>
      <c r="F76" s="330">
        <v>-91698</v>
      </c>
      <c r="G76" s="205">
        <f t="shared" si="4"/>
        <v>-7.2687407999277074</v>
      </c>
      <c r="H76" s="212">
        <v>0</v>
      </c>
      <c r="I76" s="274">
        <f t="shared" si="5"/>
        <v>0</v>
      </c>
      <c r="J76" s="324">
        <v>1261539</v>
      </c>
      <c r="K76" s="170">
        <v>0</v>
      </c>
      <c r="L76" s="170"/>
    </row>
    <row r="77" spans="1:18" ht="10.5" customHeight="1">
      <c r="A77" s="325" t="s">
        <v>292</v>
      </c>
      <c r="B77" s="326" t="s">
        <v>293</v>
      </c>
      <c r="C77" s="333"/>
      <c r="D77" s="328">
        <v>35928</v>
      </c>
      <c r="E77" s="329">
        <v>0</v>
      </c>
      <c r="F77" s="330">
        <v>0</v>
      </c>
      <c r="G77" s="205">
        <f t="shared" si="4"/>
        <v>0</v>
      </c>
      <c r="H77" s="212">
        <v>0</v>
      </c>
      <c r="I77" s="274">
        <f t="shared" si="5"/>
        <v>0</v>
      </c>
      <c r="J77" s="324">
        <v>248076</v>
      </c>
      <c r="K77" s="170">
        <v>0</v>
      </c>
      <c r="L77" s="170"/>
    </row>
    <row r="78" spans="1:18" ht="10.5" customHeight="1">
      <c r="A78" s="325" t="s">
        <v>294</v>
      </c>
      <c r="B78" s="326" t="s">
        <v>295</v>
      </c>
      <c r="C78" s="333"/>
      <c r="D78" s="328">
        <v>4523</v>
      </c>
      <c r="E78" s="329">
        <v>0</v>
      </c>
      <c r="F78" s="330">
        <v>0</v>
      </c>
      <c r="G78" s="205">
        <f t="shared" si="4"/>
        <v>0</v>
      </c>
      <c r="H78" s="212">
        <v>0</v>
      </c>
      <c r="I78" s="274">
        <f>H78/(J78-K78)*100</f>
        <v>0</v>
      </c>
      <c r="J78" s="324">
        <v>123414</v>
      </c>
      <c r="K78" s="170">
        <v>0</v>
      </c>
      <c r="L78" s="170"/>
    </row>
    <row r="79" spans="1:18" ht="10.5" customHeight="1">
      <c r="A79" s="325" t="s">
        <v>296</v>
      </c>
      <c r="B79" s="326" t="s">
        <v>297</v>
      </c>
      <c r="C79" s="333"/>
      <c r="D79" s="328">
        <v>177689</v>
      </c>
      <c r="E79" s="329">
        <v>0</v>
      </c>
      <c r="F79" s="330">
        <v>0</v>
      </c>
      <c r="G79" s="205">
        <f t="shared" si="4"/>
        <v>0</v>
      </c>
      <c r="H79" s="212">
        <v>0</v>
      </c>
      <c r="I79" s="274">
        <f>H79/(J79-K79)*100</f>
        <v>0</v>
      </c>
      <c r="J79" s="324">
        <v>582592</v>
      </c>
      <c r="K79" s="170">
        <v>0</v>
      </c>
      <c r="L79" s="170"/>
    </row>
    <row r="80" spans="1:18" ht="10.5" customHeight="1">
      <c r="A80" s="325" t="s">
        <v>298</v>
      </c>
      <c r="B80" s="326" t="s">
        <v>299</v>
      </c>
      <c r="C80" s="333"/>
      <c r="D80" s="328">
        <v>0</v>
      </c>
      <c r="E80" s="329">
        <v>34609</v>
      </c>
      <c r="F80" s="330">
        <v>-22878</v>
      </c>
      <c r="G80" s="205">
        <f t="shared" si="4"/>
        <v>-4.3860859962730352</v>
      </c>
      <c r="H80" s="212">
        <v>0</v>
      </c>
      <c r="I80" s="274">
        <f t="shared" si="5"/>
        <v>0</v>
      </c>
      <c r="J80" s="324">
        <v>521604</v>
      </c>
      <c r="K80" s="170">
        <v>0</v>
      </c>
      <c r="L80" s="170"/>
    </row>
    <row r="81" spans="1:12" ht="10.5" customHeight="1">
      <c r="A81" s="325" t="s">
        <v>300</v>
      </c>
      <c r="B81" s="331" t="s">
        <v>301</v>
      </c>
      <c r="C81" s="332"/>
      <c r="D81" s="328">
        <v>29882</v>
      </c>
      <c r="E81" s="329">
        <v>0</v>
      </c>
      <c r="F81" s="330">
        <v>0</v>
      </c>
      <c r="G81" s="205">
        <f t="shared" si="4"/>
        <v>0</v>
      </c>
      <c r="H81" s="212">
        <v>0</v>
      </c>
      <c r="I81" s="274">
        <f>H81/(J81-K81)*100</f>
        <v>0</v>
      </c>
      <c r="J81" s="324">
        <v>89288</v>
      </c>
      <c r="K81" s="170">
        <v>19958</v>
      </c>
      <c r="L81" s="170"/>
    </row>
    <row r="82" spans="1:12" ht="10.5" customHeight="1">
      <c r="A82" s="325" t="s">
        <v>302</v>
      </c>
      <c r="B82" s="331" t="s">
        <v>303</v>
      </c>
      <c r="C82" s="332"/>
      <c r="D82" s="328">
        <v>25673</v>
      </c>
      <c r="E82" s="329">
        <v>0</v>
      </c>
      <c r="F82" s="330">
        <v>0</v>
      </c>
      <c r="G82" s="205">
        <f t="shared" si="4"/>
        <v>0</v>
      </c>
      <c r="H82" s="212">
        <v>0</v>
      </c>
      <c r="I82" s="274">
        <f>H82/(J82-K82)*100</f>
        <v>0</v>
      </c>
      <c r="J82" s="324">
        <v>809087</v>
      </c>
      <c r="K82" s="170">
        <v>0</v>
      </c>
      <c r="L82" s="170"/>
    </row>
    <row r="83" spans="1:12" ht="10.5" customHeight="1">
      <c r="A83" s="325" t="s">
        <v>304</v>
      </c>
      <c r="B83" s="331"/>
      <c r="C83" s="332"/>
      <c r="D83" s="328">
        <v>133577</v>
      </c>
      <c r="E83" s="329">
        <v>0</v>
      </c>
      <c r="F83" s="330">
        <v>0</v>
      </c>
      <c r="G83" s="205">
        <f t="shared" si="4"/>
        <v>0</v>
      </c>
      <c r="H83" s="212">
        <v>0</v>
      </c>
      <c r="I83" s="274">
        <f t="shared" si="5"/>
        <v>0</v>
      </c>
      <c r="J83" s="324">
        <v>543503</v>
      </c>
      <c r="K83" s="170">
        <v>0</v>
      </c>
      <c r="L83" s="170"/>
    </row>
    <row r="84" spans="1:12" ht="10.5" customHeight="1">
      <c r="A84" s="325" t="s">
        <v>305</v>
      </c>
      <c r="B84" s="331"/>
      <c r="C84" s="332"/>
      <c r="D84" s="328">
        <v>10383</v>
      </c>
      <c r="E84" s="329">
        <v>0</v>
      </c>
      <c r="F84" s="330">
        <v>-5297</v>
      </c>
      <c r="G84" s="205">
        <f t="shared" si="4"/>
        <v>-4.1070930124368079</v>
      </c>
      <c r="H84" s="212">
        <v>0</v>
      </c>
      <c r="I84" s="274">
        <f t="shared" si="5"/>
        <v>0</v>
      </c>
      <c r="J84" s="324">
        <v>128972</v>
      </c>
      <c r="K84" s="170">
        <v>0</v>
      </c>
      <c r="L84" s="170"/>
    </row>
    <row r="85" spans="1:12" ht="10.5" customHeight="1">
      <c r="A85" s="325" t="s">
        <v>306</v>
      </c>
      <c r="B85" s="331" t="s">
        <v>303</v>
      </c>
      <c r="C85" s="332"/>
      <c r="D85" s="328">
        <v>6943</v>
      </c>
      <c r="E85" s="329">
        <v>0</v>
      </c>
      <c r="F85" s="330">
        <v>0</v>
      </c>
      <c r="G85" s="205">
        <f t="shared" si="4"/>
        <v>0</v>
      </c>
      <c r="H85" s="212">
        <v>0</v>
      </c>
      <c r="I85" s="274">
        <f t="shared" si="5"/>
        <v>0</v>
      </c>
      <c r="J85" s="324">
        <v>61223</v>
      </c>
      <c r="K85" s="170">
        <v>0</v>
      </c>
      <c r="L85" s="170"/>
    </row>
    <row r="86" spans="1:12" ht="10.5" customHeight="1">
      <c r="A86" s="325" t="s">
        <v>307</v>
      </c>
      <c r="B86" s="331" t="s">
        <v>308</v>
      </c>
      <c r="C86" s="332"/>
      <c r="D86" s="328">
        <v>0</v>
      </c>
      <c r="E86" s="329">
        <v>9210</v>
      </c>
      <c r="F86" s="330">
        <v>-200896</v>
      </c>
      <c r="G86" s="205">
        <f t="shared" si="4"/>
        <v>-51.763444849834059</v>
      </c>
      <c r="H86" s="212">
        <v>0</v>
      </c>
      <c r="I86" s="274">
        <f t="shared" si="5"/>
        <v>0</v>
      </c>
      <c r="J86" s="324">
        <v>388104</v>
      </c>
      <c r="K86" s="170">
        <v>0</v>
      </c>
      <c r="L86" s="170"/>
    </row>
    <row r="87" spans="1:12" ht="10.5" customHeight="1">
      <c r="A87" s="325" t="s">
        <v>309</v>
      </c>
      <c r="B87" s="331"/>
      <c r="C87" s="332"/>
      <c r="D87" s="328">
        <v>187322</v>
      </c>
      <c r="E87" s="329">
        <v>0</v>
      </c>
      <c r="F87" s="330">
        <v>0</v>
      </c>
      <c r="G87" s="205">
        <f t="shared" si="4"/>
        <v>0</v>
      </c>
      <c r="H87" s="212">
        <v>0</v>
      </c>
      <c r="I87" s="274">
        <f t="shared" si="5"/>
        <v>0</v>
      </c>
      <c r="J87" s="324">
        <v>458264</v>
      </c>
      <c r="K87" s="170">
        <v>0</v>
      </c>
      <c r="L87" s="170"/>
    </row>
    <row r="88" spans="1:12" ht="10.5" customHeight="1">
      <c r="A88" s="325" t="s">
        <v>310</v>
      </c>
      <c r="B88" s="331"/>
      <c r="C88" s="332"/>
      <c r="D88" s="328">
        <v>90138</v>
      </c>
      <c r="E88" s="329">
        <v>0</v>
      </c>
      <c r="F88" s="330">
        <v>0</v>
      </c>
      <c r="G88" s="205">
        <f t="shared" si="4"/>
        <v>0</v>
      </c>
      <c r="H88" s="212">
        <v>0</v>
      </c>
      <c r="I88" s="274">
        <f>H88/(J88-K88)*100</f>
        <v>0</v>
      </c>
      <c r="J88" s="324">
        <v>212711</v>
      </c>
      <c r="K88" s="170">
        <v>0</v>
      </c>
      <c r="L88" s="170"/>
    </row>
    <row r="89" spans="1:12" ht="10.5" customHeight="1">
      <c r="A89" s="325" t="s">
        <v>311</v>
      </c>
      <c r="B89" s="331"/>
      <c r="C89" s="332"/>
      <c r="D89" s="328">
        <v>6361</v>
      </c>
      <c r="E89" s="329">
        <v>0</v>
      </c>
      <c r="F89" s="330">
        <v>0</v>
      </c>
      <c r="G89" s="205">
        <f t="shared" si="4"/>
        <v>0</v>
      </c>
      <c r="H89" s="212">
        <v>0</v>
      </c>
      <c r="I89" s="274">
        <f>H89/(J89-K89)*100</f>
        <v>0</v>
      </c>
      <c r="J89" s="324">
        <v>50882</v>
      </c>
      <c r="K89" s="170">
        <v>0</v>
      </c>
      <c r="L89" s="170"/>
    </row>
    <row r="90" spans="1:12" ht="10.5" customHeight="1">
      <c r="A90" s="325" t="s">
        <v>312</v>
      </c>
      <c r="B90" s="331" t="s">
        <v>313</v>
      </c>
      <c r="C90" s="332"/>
      <c r="D90" s="328">
        <v>0</v>
      </c>
      <c r="E90" s="329">
        <v>64821</v>
      </c>
      <c r="F90" s="330">
        <v>-64821</v>
      </c>
      <c r="G90" s="205">
        <f t="shared" si="4"/>
        <v>-42.392711862189842</v>
      </c>
      <c r="H90" s="212">
        <v>0</v>
      </c>
      <c r="I90" s="274">
        <f>H90/(J90-K90)*100</f>
        <v>0</v>
      </c>
      <c r="J90" s="324">
        <v>152906</v>
      </c>
      <c r="K90" s="170">
        <v>0</v>
      </c>
      <c r="L90" s="170"/>
    </row>
    <row r="91" spans="1:12" ht="10.5" customHeight="1">
      <c r="A91" s="334" t="s">
        <v>314</v>
      </c>
      <c r="B91" s="335" t="s">
        <v>315</v>
      </c>
      <c r="C91" s="336"/>
      <c r="D91" s="328">
        <v>23509</v>
      </c>
      <c r="E91" s="329">
        <v>0</v>
      </c>
      <c r="F91" s="337">
        <v>0</v>
      </c>
      <c r="G91" s="338">
        <f t="shared" si="4"/>
        <v>0</v>
      </c>
      <c r="H91" s="339">
        <v>0</v>
      </c>
      <c r="I91" s="284">
        <f t="shared" si="5"/>
        <v>0</v>
      </c>
      <c r="J91" s="324">
        <v>135283</v>
      </c>
      <c r="K91" s="170">
        <v>0</v>
      </c>
      <c r="L91" s="170"/>
    </row>
    <row r="92" spans="1:12" ht="10.5" customHeight="1">
      <c r="A92" s="325" t="s">
        <v>316</v>
      </c>
      <c r="B92" s="326" t="s">
        <v>317</v>
      </c>
      <c r="C92" s="327"/>
      <c r="D92" s="328">
        <v>2546</v>
      </c>
      <c r="E92" s="329">
        <v>0</v>
      </c>
      <c r="F92" s="330">
        <v>-235908</v>
      </c>
      <c r="G92" s="205">
        <f t="shared" si="4"/>
        <v>-1214.2680667078444</v>
      </c>
      <c r="H92" s="212">
        <v>0</v>
      </c>
      <c r="I92" s="274">
        <f t="shared" si="5"/>
        <v>0</v>
      </c>
      <c r="J92" s="324">
        <v>19428</v>
      </c>
      <c r="K92" s="170">
        <v>0</v>
      </c>
      <c r="L92" s="170"/>
    </row>
    <row r="93" spans="1:12" ht="10.5" customHeight="1">
      <c r="A93" s="334" t="s">
        <v>318</v>
      </c>
      <c r="B93" s="335" t="s">
        <v>319</v>
      </c>
      <c r="C93" s="336"/>
      <c r="D93" s="328">
        <v>5704</v>
      </c>
      <c r="E93" s="329">
        <v>0</v>
      </c>
      <c r="F93" s="337">
        <v>-37262</v>
      </c>
      <c r="G93" s="338">
        <f t="shared" si="4"/>
        <v>-104.89837283936716</v>
      </c>
      <c r="H93" s="339">
        <v>0</v>
      </c>
      <c r="I93" s="284">
        <f>H93/(J93-K93)*100</f>
        <v>0</v>
      </c>
      <c r="J93" s="324">
        <v>35522</v>
      </c>
      <c r="K93" s="170">
        <v>0</v>
      </c>
      <c r="L93" s="170"/>
    </row>
    <row r="94" spans="1:12" ht="10.5" customHeight="1">
      <c r="A94" s="334" t="s">
        <v>320</v>
      </c>
      <c r="B94" s="335" t="s">
        <v>321</v>
      </c>
      <c r="C94" s="336"/>
      <c r="D94" s="328">
        <v>0</v>
      </c>
      <c r="E94" s="329">
        <v>1118</v>
      </c>
      <c r="F94" s="337">
        <v>0</v>
      </c>
      <c r="G94" s="338">
        <f t="shared" si="4"/>
        <v>0</v>
      </c>
      <c r="H94" s="339">
        <v>0</v>
      </c>
      <c r="I94" s="284">
        <f>H94/(J94-K94)*100</f>
        <v>0</v>
      </c>
      <c r="J94" s="324">
        <v>12164</v>
      </c>
      <c r="K94" s="170">
        <v>0</v>
      </c>
      <c r="L94" s="170"/>
    </row>
    <row r="95" spans="1:12" ht="10.5" customHeight="1">
      <c r="A95" s="334" t="s">
        <v>322</v>
      </c>
      <c r="B95" s="335" t="s">
        <v>323</v>
      </c>
      <c r="C95" s="336"/>
      <c r="D95" s="328">
        <v>49258</v>
      </c>
      <c r="E95" s="329">
        <v>0</v>
      </c>
      <c r="F95" s="337">
        <v>0</v>
      </c>
      <c r="G95" s="338">
        <f t="shared" si="4"/>
        <v>0</v>
      </c>
      <c r="H95" s="339">
        <v>0</v>
      </c>
      <c r="I95" s="284">
        <f>H95/(J95-K95)*100</f>
        <v>0</v>
      </c>
      <c r="J95" s="324">
        <v>107916</v>
      </c>
      <c r="K95" s="170">
        <v>0</v>
      </c>
      <c r="L95" s="170"/>
    </row>
    <row r="96" spans="1:12" ht="10.5" customHeight="1">
      <c r="A96" s="334" t="s">
        <v>324</v>
      </c>
      <c r="B96" s="335"/>
      <c r="C96" s="336"/>
      <c r="D96" s="328">
        <v>8601</v>
      </c>
      <c r="E96" s="329">
        <v>0</v>
      </c>
      <c r="F96" s="337">
        <v>0</v>
      </c>
      <c r="G96" s="338">
        <f t="shared" si="4"/>
        <v>0</v>
      </c>
      <c r="H96" s="339">
        <v>0</v>
      </c>
      <c r="I96" s="284">
        <f t="shared" si="5"/>
        <v>0</v>
      </c>
      <c r="J96" s="324">
        <v>11462</v>
      </c>
      <c r="K96" s="170">
        <v>0</v>
      </c>
      <c r="L96" s="170"/>
    </row>
    <row r="97" spans="1:12" ht="10.5" customHeight="1">
      <c r="A97" s="334" t="s">
        <v>325</v>
      </c>
      <c r="B97" s="335"/>
      <c r="C97" s="336"/>
      <c r="D97" s="328">
        <v>9670</v>
      </c>
      <c r="E97" s="329">
        <v>0</v>
      </c>
      <c r="F97" s="337">
        <v>0</v>
      </c>
      <c r="G97" s="338">
        <f t="shared" si="4"/>
        <v>0</v>
      </c>
      <c r="H97" s="339">
        <v>0</v>
      </c>
      <c r="I97" s="284">
        <f>H97/(J97-K97)*100</f>
        <v>0</v>
      </c>
      <c r="J97" s="324">
        <v>36063</v>
      </c>
      <c r="K97" s="170">
        <v>0</v>
      </c>
      <c r="L97" s="170"/>
    </row>
    <row r="98" spans="1:12" ht="10.5" customHeight="1">
      <c r="A98" s="334" t="s">
        <v>326</v>
      </c>
      <c r="B98" s="335" t="s">
        <v>327</v>
      </c>
      <c r="C98" s="336"/>
      <c r="D98" s="328">
        <v>36857</v>
      </c>
      <c r="E98" s="329">
        <v>0</v>
      </c>
      <c r="F98" s="337">
        <v>0</v>
      </c>
      <c r="G98" s="338">
        <f t="shared" si="4"/>
        <v>0</v>
      </c>
      <c r="H98" s="339">
        <v>0</v>
      </c>
      <c r="I98" s="284">
        <f>H98/(J98-K98)*100</f>
        <v>0</v>
      </c>
      <c r="J98" s="324">
        <v>31669</v>
      </c>
      <c r="K98" s="170">
        <v>0</v>
      </c>
      <c r="L98" s="170"/>
    </row>
    <row r="99" spans="1:12" ht="10.5" customHeight="1">
      <c r="A99" s="334" t="s">
        <v>328</v>
      </c>
      <c r="B99" s="335" t="s">
        <v>329</v>
      </c>
      <c r="C99" s="336"/>
      <c r="D99" s="328">
        <v>0</v>
      </c>
      <c r="E99" s="329">
        <v>2283</v>
      </c>
      <c r="F99" s="337">
        <v>-66423</v>
      </c>
      <c r="G99" s="338">
        <f t="shared" si="4"/>
        <v>-44.795958969240417</v>
      </c>
      <c r="H99" s="339">
        <v>40215</v>
      </c>
      <c r="I99" s="284">
        <f t="shared" si="5"/>
        <v>27.121170226397535</v>
      </c>
      <c r="J99" s="324">
        <v>148279</v>
      </c>
      <c r="K99" s="170">
        <v>0</v>
      </c>
      <c r="L99" s="170"/>
    </row>
    <row r="100" spans="1:12" ht="10.5" customHeight="1">
      <c r="A100" s="334" t="s">
        <v>330</v>
      </c>
      <c r="B100" s="335" t="s">
        <v>331</v>
      </c>
      <c r="C100" s="336"/>
      <c r="D100" s="328">
        <v>7873</v>
      </c>
      <c r="E100" s="329">
        <v>0</v>
      </c>
      <c r="F100" s="337">
        <v>0</v>
      </c>
      <c r="G100" s="338">
        <f t="shared" si="4"/>
        <v>0</v>
      </c>
      <c r="H100" s="339">
        <v>0</v>
      </c>
      <c r="I100" s="284">
        <f>H100/(J100-K100)*100</f>
        <v>0</v>
      </c>
      <c r="J100" s="324">
        <v>163456</v>
      </c>
      <c r="K100" s="170">
        <v>0</v>
      </c>
      <c r="L100" s="170"/>
    </row>
    <row r="101" spans="1:12" ht="10.5" customHeight="1">
      <c r="A101" s="334" t="s">
        <v>332</v>
      </c>
      <c r="B101" s="335" t="s">
        <v>333</v>
      </c>
      <c r="C101" s="336"/>
      <c r="D101" s="328">
        <v>259</v>
      </c>
      <c r="E101" s="329">
        <v>0</v>
      </c>
      <c r="F101" s="337">
        <v>0</v>
      </c>
      <c r="G101" s="338">
        <f t="shared" si="4"/>
        <v>0</v>
      </c>
      <c r="H101" s="339">
        <v>0</v>
      </c>
      <c r="I101" s="284">
        <f>H101/(J101-K101)*100</f>
        <v>0</v>
      </c>
      <c r="J101" s="324">
        <v>6950</v>
      </c>
      <c r="K101" s="170">
        <v>0</v>
      </c>
      <c r="L101" s="170"/>
    </row>
    <row r="102" spans="1:12" ht="10.5" customHeight="1">
      <c r="A102" s="334" t="s">
        <v>334</v>
      </c>
      <c r="B102" s="335" t="s">
        <v>335</v>
      </c>
      <c r="C102" s="336"/>
      <c r="D102" s="328">
        <v>30918</v>
      </c>
      <c r="E102" s="329">
        <v>0</v>
      </c>
      <c r="F102" s="337">
        <v>0</v>
      </c>
      <c r="G102" s="338">
        <f t="shared" si="4"/>
        <v>0</v>
      </c>
      <c r="H102" s="339">
        <v>0</v>
      </c>
      <c r="I102" s="284">
        <f>H102/(J102-K102)*100</f>
        <v>0</v>
      </c>
      <c r="J102" s="324">
        <v>43908</v>
      </c>
      <c r="K102" s="170">
        <v>0</v>
      </c>
      <c r="L102" s="170"/>
    </row>
    <row r="103" spans="1:12" ht="10.5" customHeight="1">
      <c r="A103" s="334" t="s">
        <v>336</v>
      </c>
      <c r="B103" s="335" t="s">
        <v>337</v>
      </c>
      <c r="C103" s="336"/>
      <c r="D103" s="328">
        <v>0</v>
      </c>
      <c r="E103" s="329">
        <v>111</v>
      </c>
      <c r="F103" s="337">
        <v>-14940</v>
      </c>
      <c r="G103" s="338">
        <f t="shared" si="4"/>
        <v>-148.81960354616993</v>
      </c>
      <c r="H103" s="339">
        <v>0</v>
      </c>
      <c r="I103" s="284">
        <f>H103/(J103-K103)*100</f>
        <v>0</v>
      </c>
      <c r="J103" s="324">
        <v>10039</v>
      </c>
      <c r="K103" s="170">
        <v>0</v>
      </c>
      <c r="L103" s="170"/>
    </row>
    <row r="104" spans="1:12" ht="10.5" customHeight="1">
      <c r="A104" s="334" t="s">
        <v>338</v>
      </c>
      <c r="B104" s="335" t="s">
        <v>339</v>
      </c>
      <c r="C104" s="336"/>
      <c r="D104" s="328">
        <v>36104</v>
      </c>
      <c r="E104" s="329">
        <v>0</v>
      </c>
      <c r="F104" s="337">
        <v>0</v>
      </c>
      <c r="G104" s="338">
        <f t="shared" si="4"/>
        <v>0</v>
      </c>
      <c r="H104" s="339">
        <v>0</v>
      </c>
      <c r="I104" s="284">
        <f t="shared" si="5"/>
        <v>0</v>
      </c>
      <c r="J104" s="324">
        <v>76811</v>
      </c>
      <c r="K104" s="170">
        <v>0</v>
      </c>
      <c r="L104" s="170"/>
    </row>
    <row r="105" spans="1:12" ht="10.5" customHeight="1">
      <c r="A105" s="334" t="s">
        <v>340</v>
      </c>
      <c r="B105" s="335" t="s">
        <v>341</v>
      </c>
      <c r="C105" s="336"/>
      <c r="D105" s="328">
        <v>34132</v>
      </c>
      <c r="E105" s="329">
        <v>0</v>
      </c>
      <c r="F105" s="337">
        <v>0</v>
      </c>
      <c r="G105" s="338">
        <f t="shared" si="4"/>
        <v>0</v>
      </c>
      <c r="H105" s="339">
        <v>0</v>
      </c>
      <c r="I105" s="284">
        <f t="shared" si="5"/>
        <v>0</v>
      </c>
      <c r="J105" s="324">
        <v>201030</v>
      </c>
      <c r="K105" s="170">
        <v>0</v>
      </c>
      <c r="L105" s="170"/>
    </row>
    <row r="106" spans="1:12" ht="10.5" customHeight="1">
      <c r="A106" s="334" t="s">
        <v>342</v>
      </c>
      <c r="B106" s="335" t="s">
        <v>343</v>
      </c>
      <c r="C106" s="336"/>
      <c r="D106" s="328">
        <v>2576</v>
      </c>
      <c r="E106" s="329">
        <v>0</v>
      </c>
      <c r="F106" s="337">
        <v>0</v>
      </c>
      <c r="G106" s="338">
        <f t="shared" si="4"/>
        <v>0</v>
      </c>
      <c r="H106" s="339">
        <v>0</v>
      </c>
      <c r="I106" s="284">
        <f t="shared" si="5"/>
        <v>0</v>
      </c>
      <c r="J106" s="324">
        <v>16161</v>
      </c>
      <c r="K106" s="170">
        <v>0</v>
      </c>
      <c r="L106" s="170"/>
    </row>
    <row r="107" spans="1:12" ht="10.5" customHeight="1">
      <c r="A107" s="334" t="s">
        <v>344</v>
      </c>
      <c r="B107" s="335" t="s">
        <v>345</v>
      </c>
      <c r="C107" s="336"/>
      <c r="D107" s="328">
        <v>0</v>
      </c>
      <c r="E107" s="329">
        <v>0</v>
      </c>
      <c r="F107" s="337">
        <v>-255865</v>
      </c>
      <c r="G107" s="338">
        <f t="shared" si="4"/>
        <v>-369.31481935884295</v>
      </c>
      <c r="H107" s="339">
        <v>0</v>
      </c>
      <c r="I107" s="284">
        <f t="shared" si="5"/>
        <v>0</v>
      </c>
      <c r="J107" s="324">
        <v>69281</v>
      </c>
      <c r="K107" s="170">
        <v>0</v>
      </c>
      <c r="L107" s="170"/>
    </row>
    <row r="108" spans="1:12" ht="10.5" customHeight="1">
      <c r="A108" s="334" t="s">
        <v>346</v>
      </c>
      <c r="B108" s="335" t="s">
        <v>347</v>
      </c>
      <c r="C108" s="336"/>
      <c r="D108" s="328">
        <v>0</v>
      </c>
      <c r="E108" s="329">
        <v>12164</v>
      </c>
      <c r="F108" s="337">
        <v>-114085</v>
      </c>
      <c r="G108" s="338">
        <f t="shared" si="4"/>
        <v>-212.84912031940894</v>
      </c>
      <c r="H108" s="339">
        <v>324908</v>
      </c>
      <c r="I108" s="284">
        <f t="shared" si="5"/>
        <v>606.18295117446223</v>
      </c>
      <c r="J108" s="324">
        <v>53599</v>
      </c>
      <c r="K108" s="170">
        <v>0</v>
      </c>
      <c r="L108" s="170"/>
    </row>
    <row r="109" spans="1:12" ht="10.5" customHeight="1">
      <c r="A109" s="325" t="s">
        <v>348</v>
      </c>
      <c r="B109" s="331" t="s">
        <v>349</v>
      </c>
      <c r="C109" s="332"/>
      <c r="D109" s="328">
        <v>75582</v>
      </c>
      <c r="E109" s="329">
        <v>0</v>
      </c>
      <c r="F109" s="330">
        <v>0</v>
      </c>
      <c r="G109" s="205">
        <f t="shared" si="4"/>
        <v>0</v>
      </c>
      <c r="H109" s="212">
        <v>0</v>
      </c>
      <c r="I109" s="274">
        <f>H109/(J109-K109)*100</f>
        <v>0</v>
      </c>
      <c r="J109" s="324">
        <v>97907</v>
      </c>
      <c r="K109" s="170">
        <v>0</v>
      </c>
      <c r="L109" s="170"/>
    </row>
    <row r="110" spans="1:12" ht="10.5" customHeight="1">
      <c r="A110" s="325" t="s">
        <v>350</v>
      </c>
      <c r="B110" s="331" t="s">
        <v>351</v>
      </c>
      <c r="C110" s="332"/>
      <c r="D110" s="328">
        <v>3278</v>
      </c>
      <c r="E110" s="329">
        <v>0</v>
      </c>
      <c r="F110" s="330">
        <v>0</v>
      </c>
      <c r="G110" s="205">
        <f t="shared" si="4"/>
        <v>0</v>
      </c>
      <c r="H110" s="212">
        <v>0</v>
      </c>
      <c r="I110" s="274">
        <f>H110/(J110-K110)*100</f>
        <v>0</v>
      </c>
      <c r="J110" s="324">
        <v>10045</v>
      </c>
      <c r="K110" s="170">
        <v>0</v>
      </c>
      <c r="L110" s="170"/>
    </row>
    <row r="111" spans="1:12" ht="9.6" customHeight="1">
      <c r="A111" s="325" t="s">
        <v>352</v>
      </c>
      <c r="B111" s="331" t="s">
        <v>353</v>
      </c>
      <c r="C111" s="332"/>
      <c r="D111" s="328">
        <v>0</v>
      </c>
      <c r="E111" s="329">
        <v>24539</v>
      </c>
      <c r="F111" s="330">
        <v>-23345</v>
      </c>
      <c r="G111" s="205">
        <f t="shared" si="4"/>
        <v>-321.82244279018471</v>
      </c>
      <c r="H111" s="212">
        <v>0</v>
      </c>
      <c r="I111" s="274">
        <f>H111/(J111-K111)*100</f>
        <v>0</v>
      </c>
      <c r="J111" s="324">
        <v>7254</v>
      </c>
      <c r="K111" s="170">
        <v>0</v>
      </c>
      <c r="L111" s="170"/>
    </row>
    <row r="112" spans="1:12" ht="9.6" customHeight="1">
      <c r="A112" s="325" t="s">
        <v>354</v>
      </c>
      <c r="B112" s="331" t="s">
        <v>355</v>
      </c>
      <c r="C112" s="332"/>
      <c r="D112" s="328">
        <v>941</v>
      </c>
      <c r="E112" s="329">
        <v>0</v>
      </c>
      <c r="F112" s="330">
        <v>0</v>
      </c>
      <c r="G112" s="205">
        <f t="shared" si="4"/>
        <v>0</v>
      </c>
      <c r="H112" s="212">
        <v>0</v>
      </c>
      <c r="I112" s="274">
        <f t="shared" si="5"/>
        <v>0</v>
      </c>
      <c r="J112" s="324">
        <v>26476</v>
      </c>
      <c r="K112" s="170">
        <v>0</v>
      </c>
      <c r="L112" s="170"/>
    </row>
    <row r="113" spans="1:18" ht="10.5" customHeight="1">
      <c r="A113" s="334" t="s">
        <v>356</v>
      </c>
      <c r="B113" s="335" t="s">
        <v>357</v>
      </c>
      <c r="C113" s="336"/>
      <c r="D113" s="328">
        <v>0</v>
      </c>
      <c r="E113" s="329">
        <v>509</v>
      </c>
      <c r="F113" s="337">
        <v>0</v>
      </c>
      <c r="G113" s="338">
        <f t="shared" si="4"/>
        <v>0</v>
      </c>
      <c r="H113" s="339">
        <v>0</v>
      </c>
      <c r="I113" s="284">
        <f>H113/(J113-K113)*100</f>
        <v>0</v>
      </c>
      <c r="J113" s="324">
        <v>7556</v>
      </c>
      <c r="K113" s="170">
        <v>0</v>
      </c>
      <c r="L113" s="170"/>
    </row>
    <row r="114" spans="1:18" ht="10.5" customHeight="1">
      <c r="A114" s="334" t="s">
        <v>358</v>
      </c>
      <c r="B114" s="335" t="s">
        <v>359</v>
      </c>
      <c r="C114" s="336"/>
      <c r="D114" s="328">
        <v>0</v>
      </c>
      <c r="E114" s="329">
        <v>46619</v>
      </c>
      <c r="F114" s="337">
        <v>-46619</v>
      </c>
      <c r="G114" s="338">
        <f t="shared" si="4"/>
        <v>-129.76034737105797</v>
      </c>
      <c r="H114" s="339">
        <v>0</v>
      </c>
      <c r="I114" s="284">
        <f t="shared" si="5"/>
        <v>0</v>
      </c>
      <c r="J114" s="324">
        <v>35927</v>
      </c>
      <c r="K114" s="170">
        <v>0</v>
      </c>
      <c r="L114" s="170"/>
    </row>
    <row r="115" spans="1:18" ht="10.5" customHeight="1">
      <c r="A115" s="325" t="s">
        <v>360</v>
      </c>
      <c r="B115" s="326" t="s">
        <v>361</v>
      </c>
      <c r="C115" s="327"/>
      <c r="D115" s="328">
        <v>0</v>
      </c>
      <c r="E115" s="329">
        <v>4</v>
      </c>
      <c r="F115" s="330">
        <v>0</v>
      </c>
      <c r="G115" s="205">
        <f t="shared" si="4"/>
        <v>0</v>
      </c>
      <c r="H115" s="212">
        <v>0</v>
      </c>
      <c r="I115" s="274">
        <f t="shared" si="5"/>
        <v>0</v>
      </c>
      <c r="J115" s="324">
        <v>729</v>
      </c>
      <c r="K115" s="170">
        <v>0</v>
      </c>
      <c r="L115" s="170"/>
    </row>
    <row r="116" spans="1:18" ht="10.5" customHeight="1">
      <c r="A116" s="325" t="s">
        <v>362</v>
      </c>
      <c r="B116" s="326" t="s">
        <v>363</v>
      </c>
      <c r="C116" s="327"/>
      <c r="D116" s="328">
        <v>0</v>
      </c>
      <c r="E116" s="329">
        <v>20057</v>
      </c>
      <c r="F116" s="330">
        <v>-102830</v>
      </c>
      <c r="G116" s="205">
        <f t="shared" si="4"/>
        <v>-162.48202632452163</v>
      </c>
      <c r="H116" s="212">
        <v>8905</v>
      </c>
      <c r="I116" s="274">
        <f t="shared" si="5"/>
        <v>14.07082023164315</v>
      </c>
      <c r="J116" s="324">
        <v>63287</v>
      </c>
      <c r="K116" s="170"/>
      <c r="L116" s="170"/>
    </row>
    <row r="117" spans="1:18" ht="10.5" customHeight="1">
      <c r="A117" s="325" t="s">
        <v>364</v>
      </c>
      <c r="B117" s="326" t="s">
        <v>365</v>
      </c>
      <c r="C117" s="327"/>
      <c r="D117" s="328">
        <v>7571</v>
      </c>
      <c r="E117" s="329"/>
      <c r="F117" s="330">
        <v>0</v>
      </c>
      <c r="G117" s="205">
        <f t="shared" si="4"/>
        <v>0</v>
      </c>
      <c r="H117" s="212">
        <v>0</v>
      </c>
      <c r="I117" s="274">
        <f t="shared" si="5"/>
        <v>0</v>
      </c>
      <c r="J117" s="324">
        <v>22282</v>
      </c>
      <c r="K117" s="170"/>
      <c r="L117" s="170"/>
    </row>
    <row r="118" spans="1:18" ht="10.5" customHeight="1">
      <c r="A118" s="325" t="s">
        <v>366</v>
      </c>
      <c r="B118" s="326" t="s">
        <v>367</v>
      </c>
      <c r="C118" s="327"/>
      <c r="D118" s="328">
        <v>0</v>
      </c>
      <c r="E118" s="329"/>
      <c r="F118" s="330">
        <v>-39440</v>
      </c>
      <c r="G118" s="205">
        <f t="shared" si="4"/>
        <v>-120.11938843881342</v>
      </c>
      <c r="H118" s="212">
        <v>0</v>
      </c>
      <c r="I118" s="274">
        <f t="shared" si="5"/>
        <v>0</v>
      </c>
      <c r="J118" s="324">
        <v>32834</v>
      </c>
      <c r="K118" s="170"/>
      <c r="L118" s="170"/>
    </row>
    <row r="119" spans="1:18" ht="10.5" customHeight="1" thickBot="1">
      <c r="A119" s="340" t="s">
        <v>368</v>
      </c>
      <c r="B119" s="341" t="s">
        <v>369</v>
      </c>
      <c r="C119" s="342"/>
      <c r="D119" s="343">
        <v>6151</v>
      </c>
      <c r="E119" s="344"/>
      <c r="F119" s="345">
        <v>0</v>
      </c>
      <c r="G119" s="346">
        <f t="shared" si="4"/>
        <v>0</v>
      </c>
      <c r="H119" s="347">
        <v>0</v>
      </c>
      <c r="I119" s="348">
        <f t="shared" si="5"/>
        <v>0</v>
      </c>
      <c r="J119" s="324">
        <v>5873</v>
      </c>
      <c r="K119" s="170"/>
      <c r="L119" s="170"/>
    </row>
    <row r="120" spans="1:18" ht="10.5" customHeight="1" thickTop="1">
      <c r="A120" s="249" t="s">
        <v>250</v>
      </c>
      <c r="B120" s="349"/>
      <c r="C120" s="350"/>
      <c r="D120" s="251">
        <f>SUM(D72:D119)</f>
        <v>1903233</v>
      </c>
      <c r="E120" s="351">
        <f>SUM(E72:E119)</f>
        <v>216044</v>
      </c>
      <c r="F120" s="352">
        <f>SUM(F72:F119)</f>
        <v>-1855634</v>
      </c>
      <c r="G120" s="230">
        <f t="shared" si="4"/>
        <v>-13.24234750348929</v>
      </c>
      <c r="H120" s="250">
        <f>SUM(H72:H119)</f>
        <v>374028</v>
      </c>
      <c r="I120" s="252">
        <f t="shared" si="5"/>
        <v>2.6691733132908171</v>
      </c>
      <c r="J120" s="170">
        <f>SUM(J72:J119)</f>
        <v>14055605</v>
      </c>
      <c r="K120" s="170">
        <f>SUM(K72:K119)</f>
        <v>42727</v>
      </c>
      <c r="L120" s="170"/>
    </row>
    <row r="121" spans="1:18" ht="10.5" customHeight="1">
      <c r="A121" s="253" t="s">
        <v>275</v>
      </c>
      <c r="B121" s="445">
        <v>29</v>
      </c>
      <c r="C121" s="465"/>
      <c r="D121" s="234">
        <v>23</v>
      </c>
      <c r="E121" s="234">
        <v>6</v>
      </c>
      <c r="F121" s="235">
        <v>10</v>
      </c>
      <c r="G121" s="236"/>
      <c r="H121" s="235">
        <v>2</v>
      </c>
      <c r="I121" s="254"/>
      <c r="K121" s="170"/>
      <c r="L121" s="170"/>
    </row>
    <row r="122" spans="1:18" ht="10.5" customHeight="1">
      <c r="A122" s="176"/>
      <c r="B122" s="301"/>
      <c r="C122" s="301"/>
      <c r="D122" s="301"/>
      <c r="E122" s="301"/>
      <c r="F122" s="301"/>
      <c r="G122" s="301"/>
      <c r="H122" s="301"/>
      <c r="I122" s="353"/>
      <c r="J122" s="170" t="s">
        <v>370</v>
      </c>
      <c r="K122" s="170"/>
      <c r="L122" s="170"/>
      <c r="M122" s="9" t="s">
        <v>371</v>
      </c>
      <c r="O122" s="9" t="s">
        <v>205</v>
      </c>
      <c r="P122" s="9" t="s">
        <v>206</v>
      </c>
      <c r="Q122" s="9" t="s">
        <v>207</v>
      </c>
      <c r="R122" s="9" t="s">
        <v>208</v>
      </c>
    </row>
    <row r="123" spans="1:18" ht="10.5" customHeight="1">
      <c r="A123" s="299" t="s">
        <v>372</v>
      </c>
      <c r="B123" s="300"/>
      <c r="C123" s="300"/>
      <c r="D123" s="300"/>
      <c r="E123" s="300"/>
      <c r="F123" s="300"/>
      <c r="G123" s="300"/>
      <c r="H123" s="300"/>
      <c r="I123" s="354"/>
      <c r="J123" s="186" t="s">
        <v>213</v>
      </c>
      <c r="K123" s="187"/>
      <c r="L123" s="170"/>
      <c r="M123" s="9" t="s">
        <v>373</v>
      </c>
      <c r="O123" s="187" t="s">
        <v>217</v>
      </c>
      <c r="P123" s="187" t="s">
        <v>218</v>
      </c>
      <c r="Q123" s="187" t="s">
        <v>219</v>
      </c>
      <c r="R123" s="187" t="s">
        <v>220</v>
      </c>
    </row>
    <row r="124" spans="1:18" ht="10.5" customHeight="1">
      <c r="A124" s="305" t="s">
        <v>265</v>
      </c>
      <c r="B124" s="306" t="s">
        <v>374</v>
      </c>
      <c r="C124" s="314"/>
      <c r="D124" s="355">
        <v>7486</v>
      </c>
      <c r="E124" s="356"/>
      <c r="F124" s="357"/>
      <c r="G124" s="267">
        <f>F124/(J124-K124)*100</f>
        <v>0</v>
      </c>
      <c r="H124" s="358"/>
      <c r="I124" s="268">
        <f>H124/(J124-K124)*100</f>
        <v>0</v>
      </c>
      <c r="J124" s="170">
        <v>861076</v>
      </c>
      <c r="K124" s="170"/>
      <c r="L124" s="170"/>
    </row>
    <row r="125" spans="1:18" ht="10.5" customHeight="1" thickBot="1">
      <c r="A125" s="173" t="s">
        <v>375</v>
      </c>
      <c r="B125" s="359" t="s">
        <v>376</v>
      </c>
      <c r="C125" s="291"/>
      <c r="D125" s="360"/>
      <c r="E125" s="361">
        <v>19685</v>
      </c>
      <c r="F125" s="362">
        <v>-32901</v>
      </c>
      <c r="G125" s="363">
        <f>F125/(J125-K125)*100</f>
        <v>-18.538594603122728</v>
      </c>
      <c r="H125" s="364">
        <v>0</v>
      </c>
      <c r="I125" s="365">
        <f>H125/(J125-K125)*100</f>
        <v>0</v>
      </c>
      <c r="J125" s="170">
        <v>177473</v>
      </c>
      <c r="K125" s="170"/>
      <c r="L125" s="170"/>
    </row>
    <row r="126" spans="1:18" ht="10.5" customHeight="1" thickTop="1">
      <c r="A126" s="366" t="s">
        <v>11</v>
      </c>
      <c r="B126" s="367"/>
      <c r="C126" s="368"/>
      <c r="D126" s="369">
        <f>SUM(D124:D125)</f>
        <v>7486</v>
      </c>
      <c r="E126" s="370">
        <f>SUM(E124:E125)</f>
        <v>19685</v>
      </c>
      <c r="F126" s="371">
        <f>SUM(F124:F125)</f>
        <v>-32901</v>
      </c>
      <c r="G126" s="230">
        <f>F126/(J126-K126)*100</f>
        <v>-3.1679776303284681</v>
      </c>
      <c r="H126" s="372">
        <f>SUM(H124:H125)</f>
        <v>0</v>
      </c>
      <c r="I126" s="373">
        <f>SUM(I124:I125)</f>
        <v>0</v>
      </c>
      <c r="J126" s="170">
        <f>SUM(J124:J125)</f>
        <v>1038549</v>
      </c>
      <c r="K126" s="170"/>
      <c r="L126" s="170"/>
    </row>
    <row r="127" spans="1:18" ht="10.5" customHeight="1">
      <c r="A127" s="253" t="s">
        <v>275</v>
      </c>
      <c r="B127" s="445">
        <v>2</v>
      </c>
      <c r="C127" s="464"/>
      <c r="D127" s="234">
        <v>1</v>
      </c>
      <c r="E127" s="234">
        <v>1</v>
      </c>
      <c r="F127" s="233">
        <v>1</v>
      </c>
      <c r="G127" s="236"/>
      <c r="H127" s="374"/>
      <c r="I127" s="254"/>
      <c r="K127" s="170"/>
      <c r="L127" s="170"/>
      <c r="O127" s="9" t="s">
        <v>205</v>
      </c>
      <c r="P127" s="9" t="s">
        <v>206</v>
      </c>
      <c r="Q127" s="9" t="s">
        <v>207</v>
      </c>
      <c r="R127" s="9" t="s">
        <v>208</v>
      </c>
    </row>
    <row r="128" spans="1:18" ht="10.5" customHeight="1">
      <c r="A128" s="176"/>
      <c r="B128" s="301"/>
      <c r="C128" s="301"/>
      <c r="D128" s="301"/>
      <c r="E128" s="301"/>
      <c r="F128" s="301"/>
      <c r="G128" s="375"/>
      <c r="H128" s="301"/>
      <c r="I128" s="353"/>
      <c r="J128" s="170" t="s">
        <v>201</v>
      </c>
      <c r="K128" s="170"/>
      <c r="L128" s="170"/>
      <c r="O128" s="187" t="s">
        <v>217</v>
      </c>
      <c r="P128" s="187" t="s">
        <v>218</v>
      </c>
      <c r="Q128" s="187" t="s">
        <v>219</v>
      </c>
      <c r="R128" s="187" t="s">
        <v>220</v>
      </c>
    </row>
    <row r="129" spans="1:12" ht="10.5" customHeight="1">
      <c r="A129" s="299" t="s">
        <v>377</v>
      </c>
      <c r="B129" s="300"/>
      <c r="C129" s="300"/>
      <c r="D129" s="300"/>
      <c r="E129" s="300"/>
      <c r="F129" s="300"/>
      <c r="G129" s="375"/>
      <c r="H129" s="300"/>
      <c r="I129" s="354"/>
      <c r="J129" s="170" t="s">
        <v>37</v>
      </c>
      <c r="K129" s="170"/>
      <c r="L129" s="170"/>
    </row>
    <row r="130" spans="1:12" ht="10.5" customHeight="1">
      <c r="A130" s="305" t="s">
        <v>265</v>
      </c>
      <c r="B130" s="306" t="s">
        <v>378</v>
      </c>
      <c r="C130" s="314"/>
      <c r="D130" s="355">
        <v>4091</v>
      </c>
      <c r="E130" s="356"/>
      <c r="F130" s="376"/>
      <c r="G130" s="267">
        <f>F130/(J130-K130)*100</f>
        <v>0</v>
      </c>
      <c r="H130" s="63"/>
      <c r="I130" s="268">
        <f>H130/(J130-K130)*100</f>
        <v>0</v>
      </c>
      <c r="J130" s="170">
        <v>109474</v>
      </c>
      <c r="K130" s="170"/>
      <c r="L130" s="170"/>
    </row>
    <row r="131" spans="1:12" ht="10.5" customHeight="1">
      <c r="A131" s="253" t="s">
        <v>275</v>
      </c>
      <c r="B131" s="445">
        <v>1</v>
      </c>
      <c r="C131" s="464"/>
      <c r="D131" s="234">
        <v>1</v>
      </c>
      <c r="E131" s="234"/>
      <c r="F131" s="235"/>
      <c r="G131" s="236"/>
      <c r="H131" s="90"/>
      <c r="I131" s="254"/>
      <c r="K131" s="170"/>
      <c r="L131" s="170"/>
    </row>
    <row r="132" spans="1:12" ht="10.5" customHeight="1">
      <c r="A132" s="176"/>
      <c r="B132" s="301"/>
      <c r="C132" s="301"/>
      <c r="D132" s="301"/>
      <c r="E132" s="301"/>
      <c r="F132" s="301"/>
      <c r="G132" s="375"/>
      <c r="H132" s="301"/>
      <c r="I132" s="353"/>
      <c r="K132" s="170"/>
      <c r="L132" s="170"/>
    </row>
    <row r="133" spans="1:12" ht="10.5" customHeight="1">
      <c r="A133" s="299" t="s">
        <v>379</v>
      </c>
      <c r="B133" s="300"/>
      <c r="C133" s="300"/>
      <c r="D133" s="300"/>
      <c r="E133" s="300"/>
      <c r="F133" s="300"/>
      <c r="G133" s="375"/>
      <c r="H133" s="300"/>
      <c r="I133" s="354"/>
      <c r="K133" s="170"/>
      <c r="L133" s="170"/>
    </row>
    <row r="134" spans="1:12" ht="10.5" customHeight="1">
      <c r="A134" s="377" t="s">
        <v>380</v>
      </c>
      <c r="B134" s="306"/>
      <c r="C134" s="320"/>
      <c r="D134" s="358">
        <f t="shared" ref="D134:F135" si="6">D64+D68+D120+D126+D130</f>
        <v>1937086</v>
      </c>
      <c r="E134" s="356">
        <f t="shared" si="6"/>
        <v>235729</v>
      </c>
      <c r="F134" s="378">
        <f t="shared" si="6"/>
        <v>-2045945</v>
      </c>
      <c r="G134" s="267">
        <f>F134/(J134-K134)*100</f>
        <v>-13.410684342152853</v>
      </c>
      <c r="H134" s="63">
        <f>H64+H68+H120+H124+H130</f>
        <v>413163</v>
      </c>
      <c r="I134" s="268">
        <f>H134/(J134-K134)*100</f>
        <v>2.7081854961188592</v>
      </c>
      <c r="J134" s="198">
        <f>J64+J68+J120+J126+J130</f>
        <v>15256082</v>
      </c>
      <c r="K134" s="170"/>
      <c r="L134" s="198"/>
    </row>
    <row r="135" spans="1:12" ht="10.5" customHeight="1">
      <c r="A135" s="379" t="s">
        <v>381</v>
      </c>
      <c r="B135" s="445">
        <f>B65+B69+B121+B127+B131</f>
        <v>34</v>
      </c>
      <c r="C135" s="446"/>
      <c r="D135" s="380">
        <f t="shared" si="6"/>
        <v>27</v>
      </c>
      <c r="E135" s="380">
        <f t="shared" si="6"/>
        <v>7</v>
      </c>
      <c r="F135" s="235">
        <f t="shared" si="6"/>
        <v>12</v>
      </c>
      <c r="G135" s="381"/>
      <c r="H135" s="235">
        <f>H65+H69+H121+H125+H131</f>
        <v>3</v>
      </c>
      <c r="I135" s="382"/>
      <c r="K135" s="170"/>
      <c r="L135" s="170"/>
    </row>
    <row r="136" spans="1:12" ht="10.5" customHeight="1">
      <c r="A136" s="300"/>
      <c r="B136" s="301"/>
      <c r="C136" s="383"/>
      <c r="D136" s="301"/>
      <c r="E136" s="301"/>
      <c r="F136" s="301"/>
      <c r="G136" s="301"/>
      <c r="H136" s="301"/>
      <c r="I136" s="301"/>
      <c r="K136" s="170"/>
      <c r="L136" s="170"/>
    </row>
    <row r="137" spans="1:12" ht="12" customHeight="1">
      <c r="A137" s="171" t="s">
        <v>382</v>
      </c>
      <c r="B137" s="241"/>
      <c r="C137" s="241"/>
      <c r="D137" s="241"/>
      <c r="E137" s="241"/>
      <c r="F137" s="241"/>
      <c r="G137" s="241"/>
      <c r="H137" s="241"/>
      <c r="I137" s="241"/>
      <c r="K137" s="170"/>
      <c r="L137" s="170"/>
    </row>
    <row r="138" spans="1:12" ht="10.5" customHeight="1">
      <c r="A138" s="454" t="s">
        <v>190</v>
      </c>
      <c r="B138" s="450" t="s">
        <v>383</v>
      </c>
      <c r="C138" s="451"/>
      <c r="D138" s="173" t="s">
        <v>192</v>
      </c>
      <c r="E138" s="173" t="s">
        <v>192</v>
      </c>
      <c r="F138" s="439" t="s">
        <v>255</v>
      </c>
      <c r="G138" s="441"/>
      <c r="H138" s="439" t="s">
        <v>194</v>
      </c>
      <c r="I138" s="441"/>
      <c r="K138" s="170"/>
      <c r="L138" s="170"/>
    </row>
    <row r="139" spans="1:12" ht="10.5" customHeight="1">
      <c r="A139" s="455"/>
      <c r="B139" s="466"/>
      <c r="C139" s="467"/>
      <c r="D139" s="177" t="s">
        <v>197</v>
      </c>
      <c r="E139" s="177" t="s">
        <v>198</v>
      </c>
      <c r="F139" s="178" t="s">
        <v>199</v>
      </c>
      <c r="G139" s="179" t="s">
        <v>200</v>
      </c>
      <c r="H139" s="178" t="s">
        <v>199</v>
      </c>
      <c r="I139" s="179" t="s">
        <v>200</v>
      </c>
      <c r="K139" s="170"/>
      <c r="L139" s="170"/>
    </row>
    <row r="140" spans="1:12" ht="10.5" customHeight="1">
      <c r="A140" s="456"/>
      <c r="B140" s="468"/>
      <c r="C140" s="469"/>
      <c r="D140" s="183" t="s">
        <v>211</v>
      </c>
      <c r="E140" s="183" t="s">
        <v>211</v>
      </c>
      <c r="F140" s="184" t="s">
        <v>211</v>
      </c>
      <c r="G140" s="185" t="s">
        <v>212</v>
      </c>
      <c r="H140" s="184" t="s">
        <v>211</v>
      </c>
      <c r="I140" s="185" t="s">
        <v>212</v>
      </c>
      <c r="K140" s="170"/>
      <c r="L140" s="170"/>
    </row>
    <row r="141" spans="1:12" ht="10.5" customHeight="1">
      <c r="A141" s="384" t="s">
        <v>384</v>
      </c>
      <c r="B141" s="306"/>
      <c r="C141" s="385"/>
      <c r="D141" s="355">
        <f t="shared" ref="D141:F142" si="7">D35+D40+D55+D134</f>
        <v>7348905</v>
      </c>
      <c r="E141" s="356">
        <f t="shared" si="7"/>
        <v>1243667</v>
      </c>
      <c r="F141" s="378">
        <f t="shared" si="7"/>
        <v>-15152546</v>
      </c>
      <c r="G141" s="267">
        <f>F141/(J141-K141)*100</f>
        <v>-30.22880658370536</v>
      </c>
      <c r="H141" s="63">
        <f>H35+H40+H55+H134</f>
        <v>413163</v>
      </c>
      <c r="I141" s="268">
        <f>H141/(J141-K141)*100</f>
        <v>0.82424593296357307</v>
      </c>
      <c r="J141" s="170">
        <f>J35+J40+J55+J134</f>
        <v>50299053</v>
      </c>
      <c r="K141" s="170">
        <f>K35+K40+K55+K134+K120</f>
        <v>172873</v>
      </c>
      <c r="L141" s="170"/>
    </row>
    <row r="142" spans="1:12" ht="10.5" customHeight="1">
      <c r="A142" s="379" t="s">
        <v>381</v>
      </c>
      <c r="B142" s="445">
        <f>B36+B41+B56+B135</f>
        <v>71</v>
      </c>
      <c r="C142" s="446"/>
      <c r="D142" s="234">
        <f t="shared" si="7"/>
        <v>54</v>
      </c>
      <c r="E142" s="234">
        <f t="shared" si="7"/>
        <v>17</v>
      </c>
      <c r="F142" s="90">
        <f t="shared" si="7"/>
        <v>24</v>
      </c>
      <c r="G142" s="254"/>
      <c r="H142" s="90">
        <f>H36+H41+H56+H135</f>
        <v>3</v>
      </c>
      <c r="I142" s="254"/>
      <c r="J142" s="198"/>
    </row>
  </sheetData>
  <mergeCells count="26">
    <mergeCell ref="A138:A140"/>
    <mergeCell ref="B138:C140"/>
    <mergeCell ref="F138:G138"/>
    <mergeCell ref="H138:I138"/>
    <mergeCell ref="B142:C142"/>
    <mergeCell ref="B135:C135"/>
    <mergeCell ref="A44:A46"/>
    <mergeCell ref="B44:C44"/>
    <mergeCell ref="F44:G44"/>
    <mergeCell ref="H44:I44"/>
    <mergeCell ref="B56:C56"/>
    <mergeCell ref="A59:A61"/>
    <mergeCell ref="B59:C61"/>
    <mergeCell ref="F59:G59"/>
    <mergeCell ref="H59:I59"/>
    <mergeCell ref="B65:C65"/>
    <mergeCell ref="B69:C69"/>
    <mergeCell ref="B121:C121"/>
    <mergeCell ref="B127:C127"/>
    <mergeCell ref="B131:C131"/>
    <mergeCell ref="B41:C41"/>
    <mergeCell ref="A3:A5"/>
    <mergeCell ref="B3:C3"/>
    <mergeCell ref="F3:G3"/>
    <mergeCell ref="H3:I3"/>
    <mergeCell ref="B36:C36"/>
  </mergeCells>
  <phoneticPr fontId="3"/>
  <pageMargins left="0.7" right="0.7" top="0.75" bottom="0.75" header="0.3" footer="0.3"/>
  <pageSetup paperSize="9" scale="54" orientation="landscape" r:id="rId1"/>
  <rowBreaks count="1" manualBreakCount="1">
    <brk id="7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（1）</vt:lpstr>
      <vt:lpstr>（2）</vt:lpstr>
      <vt:lpstr>（3）</vt:lpstr>
      <vt:lpstr>'（1）'!Print_Area</vt:lpstr>
      <vt:lpstr>'（2）'!Print_Area</vt:lpstr>
      <vt:lpstr>'（3）'!Print_Area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021282</dc:creator>
  <cp:lastModifiedBy>小野寺祥史</cp:lastModifiedBy>
  <cp:lastPrinted>2023-03-31T03:52:54Z</cp:lastPrinted>
  <dcterms:created xsi:type="dcterms:W3CDTF">2022-12-27T07:12:45Z</dcterms:created>
  <dcterms:modified xsi:type="dcterms:W3CDTF">2023-03-31T03:53:15Z</dcterms:modified>
</cp:coreProperties>
</file>