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drawings/drawing4.xml" ContentType="application/vnd.openxmlformats-officedocument.drawingml.chartshapes+xml"/>
  <Override PartName="/xl/charts/chart5.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81.13\市町村課nas_2\01_行政\43 市町村概要（全国市町村要覧,職員録含む）\令和４年度\06_資料集起案\資料集②（市町村税編）【済】\第１編\R3\"/>
    </mc:Choice>
  </mc:AlternateContent>
  <bookViews>
    <workbookView xWindow="0" yWindow="0" windowWidth="23040" windowHeight="9555"/>
  </bookViews>
  <sheets>
    <sheet name="図1～3" sheetId="1" r:id="rId1"/>
    <sheet name="図4第1表" sheetId="2" r:id="rId2"/>
    <sheet name="第2表" sheetId="3" r:id="rId3"/>
    <sheet name="第3表" sheetId="4" r:id="rId4"/>
    <sheet name="第4表" sheetId="5" r:id="rId5"/>
    <sheet name="第5表" sheetId="6" r:id="rId6"/>
    <sheet name="第6表" sheetId="7" r:id="rId7"/>
    <sheet name="第7表" sheetId="25" r:id="rId8"/>
    <sheet name="第8表" sheetId="27" r:id="rId9"/>
    <sheet name="第9-1表" sheetId="28" r:id="rId10"/>
    <sheet name="第9-2表" sheetId="49" r:id="rId11"/>
    <sheet name="第9-3表" sheetId="50" r:id="rId12"/>
    <sheet name="第10･11表" sheetId="29" r:id="rId13"/>
    <sheet name="第12表" sheetId="52" r:id="rId14"/>
  </sheets>
  <definedNames>
    <definedName name="_xlnm.Print_Area" localSheetId="0">'図1～3'!$A$1:$BN$53</definedName>
    <definedName name="_xlnm.Print_Area" localSheetId="1">図4第1表!$A$1:$K$64</definedName>
    <definedName name="_xlnm.Print_Area" localSheetId="2">第2表!$A$1:$P$23</definedName>
    <definedName name="_xlnm.Print_Area" localSheetId="3">第3表!$A$1:$L$39</definedName>
    <definedName name="_xlnm.Print_Area" localSheetId="4">第4表!$A$1:$Q$27</definedName>
    <definedName name="_xlnm.Print_Area" localSheetId="5">第5表!$A$1:$N$21</definedName>
    <definedName name="_xlnm.Print_Area" localSheetId="6">第6表!$A$1:$K$19</definedName>
    <definedName name="_xlnm.Print_Area" localSheetId="7">第7表!$A$1:$O$40</definedName>
    <definedName name="_xlnm.Print_Area" localSheetId="8">第8表!$A$1:$AF$18</definedName>
    <definedName name="_xlnm.Print_Area" localSheetId="9">'第9-1表'!$A$1:$U$45</definedName>
    <definedName name="_xlnm.Print_Area" localSheetId="10">'第9-2表'!$A$1:$U$45</definedName>
    <definedName name="_xlnm.Print_Area" localSheetId="11">'第9-3表'!$A$1:$U$45</definedName>
  </definedNames>
  <calcPr calcId="162913"/>
</workbook>
</file>

<file path=xl/calcChain.xml><?xml version="1.0" encoding="utf-8"?>
<calcChain xmlns="http://schemas.openxmlformats.org/spreadsheetml/2006/main">
  <c r="AS20" i="29" l="1"/>
  <c r="AA24" i="29"/>
  <c r="AA22" i="29"/>
  <c r="P22" i="28"/>
  <c r="P31" i="49"/>
  <c r="P30" i="49"/>
  <c r="P29" i="49"/>
  <c r="P28" i="49"/>
  <c r="P27" i="49"/>
  <c r="P26" i="49"/>
  <c r="P25" i="49"/>
  <c r="P24" i="49"/>
  <c r="P23" i="49"/>
  <c r="P22" i="49"/>
  <c r="P21" i="49"/>
  <c r="P19" i="49"/>
  <c r="P18" i="49"/>
  <c r="P17" i="49"/>
  <c r="P16" i="49"/>
  <c r="P15" i="49"/>
  <c r="P14" i="49"/>
  <c r="P13" i="49"/>
  <c r="P12" i="49"/>
  <c r="P11" i="49"/>
  <c r="P10" i="49"/>
  <c r="P9" i="49"/>
  <c r="P8" i="49"/>
  <c r="P7" i="49"/>
  <c r="Q7" i="49"/>
  <c r="Q8" i="49"/>
  <c r="Q9" i="49"/>
  <c r="Q10" i="49"/>
  <c r="Q11" i="49"/>
  <c r="Q12" i="49"/>
  <c r="Q13" i="49"/>
  <c r="Q14" i="49"/>
  <c r="Q15" i="49"/>
  <c r="Q16" i="49"/>
  <c r="Q17" i="49"/>
  <c r="Q18" i="49"/>
  <c r="Q19" i="49"/>
  <c r="Q20" i="49"/>
  <c r="S7" i="49"/>
  <c r="S39" i="25" l="1"/>
  <c r="K39" i="25"/>
  <c r="J10" i="7" l="1"/>
  <c r="J17" i="7"/>
  <c r="M18" i="6" l="1"/>
  <c r="M17" i="6"/>
  <c r="M16" i="6"/>
  <c r="M15" i="6"/>
  <c r="M14" i="6"/>
  <c r="M13" i="6"/>
  <c r="M12" i="6"/>
  <c r="M11" i="6"/>
  <c r="M10" i="6"/>
  <c r="R18" i="6"/>
  <c r="R17" i="6"/>
  <c r="R16" i="6"/>
  <c r="R15" i="6"/>
  <c r="R14" i="6"/>
  <c r="R13" i="6"/>
  <c r="R12" i="6"/>
  <c r="R11" i="6"/>
  <c r="R10" i="6"/>
  <c r="Q18" i="6"/>
  <c r="J5" i="5" l="1"/>
  <c r="P14" i="5"/>
  <c r="D37" i="4" l="1"/>
  <c r="B37" i="4" l="1"/>
  <c r="J37" i="4"/>
  <c r="K15" i="3"/>
  <c r="G4" i="3"/>
  <c r="I27" i="52" l="1"/>
  <c r="I12" i="52" l="1"/>
  <c r="M22" i="28" l="1"/>
  <c r="I22" i="28"/>
  <c r="J42" i="49"/>
  <c r="M42" i="50"/>
  <c r="L42" i="50"/>
  <c r="K42" i="50"/>
  <c r="G42" i="50"/>
  <c r="M42" i="49"/>
  <c r="L42" i="49"/>
  <c r="K42" i="49"/>
  <c r="I42" i="50"/>
  <c r="H42" i="50"/>
  <c r="I42" i="49"/>
  <c r="H42" i="49"/>
  <c r="G42" i="49"/>
  <c r="O22" i="28"/>
  <c r="G40" i="28"/>
  <c r="P29" i="50"/>
  <c r="N42" i="50"/>
  <c r="R23" i="50"/>
  <c r="S23" i="50"/>
  <c r="U23" i="50" s="1"/>
  <c r="Q23" i="50"/>
  <c r="G42" i="28" l="1"/>
  <c r="J42" i="50"/>
  <c r="I44" i="49"/>
  <c r="S22" i="50"/>
  <c r="U22" i="50" s="1"/>
  <c r="P22" i="50"/>
  <c r="S22" i="49"/>
  <c r="U22" i="49" s="1"/>
  <c r="S22" i="28" l="1"/>
  <c r="U22" i="28" s="1"/>
  <c r="H17" i="7" l="1"/>
  <c r="S14" i="25"/>
  <c r="S38" i="25"/>
  <c r="H14" i="7" l="1"/>
  <c r="B16" i="7" l="1"/>
  <c r="P25" i="5" l="1"/>
  <c r="G11" i="3" l="1"/>
  <c r="E7" i="3"/>
  <c r="B39" i="25" l="1"/>
  <c r="C39" i="25"/>
  <c r="E39" i="25"/>
  <c r="F39" i="25"/>
  <c r="BV3" i="1" l="1"/>
  <c r="C16" i="7"/>
  <c r="I30" i="52"/>
  <c r="L30" i="52" s="1"/>
  <c r="P23" i="50"/>
  <c r="P24" i="50"/>
  <c r="R42" i="50"/>
  <c r="O42" i="50"/>
  <c r="Q23" i="49"/>
  <c r="R23" i="49"/>
  <c r="S23" i="49"/>
  <c r="U23" i="49" s="1"/>
  <c r="H23" i="28"/>
  <c r="I23" i="28"/>
  <c r="J23" i="28"/>
  <c r="K23" i="28"/>
  <c r="L23" i="28"/>
  <c r="M23" i="28"/>
  <c r="N23" i="28"/>
  <c r="O23" i="28"/>
  <c r="G23" i="28"/>
  <c r="G24" i="28"/>
  <c r="G25" i="28"/>
  <c r="G26" i="28"/>
  <c r="G27" i="28"/>
  <c r="G28" i="28"/>
  <c r="G29" i="28"/>
  <c r="G30" i="28"/>
  <c r="R42" i="49"/>
  <c r="M42" i="28"/>
  <c r="N42" i="49"/>
  <c r="O42" i="49"/>
  <c r="P32" i="49"/>
  <c r="H39" i="25"/>
  <c r="L39" i="25"/>
  <c r="I39" i="25"/>
  <c r="U38" i="25"/>
  <c r="T38" i="25"/>
  <c r="P24" i="5"/>
  <c r="L5" i="5"/>
  <c r="K5" i="5"/>
  <c r="N18" i="5"/>
  <c r="N9" i="2"/>
  <c r="BU5" i="1"/>
  <c r="BT50" i="1"/>
  <c r="BU50" i="1" s="1"/>
  <c r="BT39" i="1"/>
  <c r="BU33" i="1"/>
  <c r="P10" i="3"/>
  <c r="P9" i="3"/>
  <c r="M10" i="3"/>
  <c r="M9" i="3"/>
  <c r="I42" i="28"/>
  <c r="L10" i="52"/>
  <c r="K10" i="52"/>
  <c r="R21" i="50"/>
  <c r="P33" i="49"/>
  <c r="P34" i="49"/>
  <c r="P35" i="49"/>
  <c r="P36" i="49"/>
  <c r="P37" i="49"/>
  <c r="P38" i="49"/>
  <c r="P39" i="49"/>
  <c r="P40" i="49"/>
  <c r="P41" i="49"/>
  <c r="P7" i="50"/>
  <c r="P8" i="50"/>
  <c r="P9" i="50"/>
  <c r="P10" i="50"/>
  <c r="P11" i="50"/>
  <c r="P12" i="50"/>
  <c r="P13" i="50"/>
  <c r="P14" i="50"/>
  <c r="P15" i="50"/>
  <c r="P16" i="50"/>
  <c r="P17" i="50"/>
  <c r="P17" i="28" s="1"/>
  <c r="P18" i="50"/>
  <c r="P19" i="50"/>
  <c r="P21" i="50"/>
  <c r="A2" i="50"/>
  <c r="A2" i="49"/>
  <c r="G7" i="28"/>
  <c r="G8" i="28"/>
  <c r="G9" i="28"/>
  <c r="G10" i="28"/>
  <c r="G11" i="28"/>
  <c r="G12" i="28"/>
  <c r="G13" i="28"/>
  <c r="G14" i="28"/>
  <c r="G15" i="28"/>
  <c r="G16" i="28"/>
  <c r="G17" i="28"/>
  <c r="G18" i="28"/>
  <c r="G19" i="28"/>
  <c r="G20" i="28"/>
  <c r="H7" i="28"/>
  <c r="H8" i="28"/>
  <c r="H9" i="28"/>
  <c r="H10" i="28"/>
  <c r="H11" i="28"/>
  <c r="H12" i="28"/>
  <c r="H13" i="28"/>
  <c r="H14" i="28"/>
  <c r="H15" i="28"/>
  <c r="H16" i="28"/>
  <c r="H17" i="28"/>
  <c r="H18" i="28"/>
  <c r="H19" i="28"/>
  <c r="G31" i="28"/>
  <c r="G32" i="28"/>
  <c r="G33" i="28"/>
  <c r="G34" i="28"/>
  <c r="G35" i="28"/>
  <c r="G36" i="28"/>
  <c r="G37" i="28"/>
  <c r="G38" i="28"/>
  <c r="G39" i="28"/>
  <c r="N7" i="3"/>
  <c r="F7" i="3"/>
  <c r="O7" i="3" s="1"/>
  <c r="G15" i="3"/>
  <c r="G13" i="3"/>
  <c r="M13" i="3" s="1"/>
  <c r="G12" i="3"/>
  <c r="M12" i="3" s="1"/>
  <c r="G5" i="3"/>
  <c r="M4" i="3"/>
  <c r="P14" i="3"/>
  <c r="I29" i="52"/>
  <c r="I31" i="52" s="1"/>
  <c r="L31" i="52" s="1"/>
  <c r="I25" i="52"/>
  <c r="L25" i="52" s="1"/>
  <c r="I20" i="52"/>
  <c r="I16" i="52"/>
  <c r="L16" i="52" s="1"/>
  <c r="R44" i="50"/>
  <c r="S44" i="50"/>
  <c r="U44" i="50" s="1"/>
  <c r="R43" i="50"/>
  <c r="S43" i="50"/>
  <c r="U43" i="50" s="1"/>
  <c r="R41" i="50"/>
  <c r="S41" i="50"/>
  <c r="U41" i="50" s="1"/>
  <c r="R40" i="50"/>
  <c r="S40" i="50"/>
  <c r="U40" i="50" s="1"/>
  <c r="R33" i="50"/>
  <c r="S33" i="50"/>
  <c r="U33" i="50" s="1"/>
  <c r="R34" i="50"/>
  <c r="S34" i="50"/>
  <c r="U34" i="50" s="1"/>
  <c r="R35" i="50"/>
  <c r="S35" i="50"/>
  <c r="U35" i="50" s="1"/>
  <c r="R36" i="50"/>
  <c r="S36" i="50"/>
  <c r="R37" i="50"/>
  <c r="S37" i="50"/>
  <c r="U37" i="50" s="1"/>
  <c r="R38" i="50"/>
  <c r="S38" i="50"/>
  <c r="U38" i="50" s="1"/>
  <c r="R39" i="50"/>
  <c r="S39" i="50"/>
  <c r="R32" i="50"/>
  <c r="S32" i="50"/>
  <c r="U32" i="50" s="1"/>
  <c r="R31" i="50"/>
  <c r="S31" i="50"/>
  <c r="U31" i="50" s="1"/>
  <c r="S30" i="50"/>
  <c r="R9" i="50"/>
  <c r="S9" i="50"/>
  <c r="U9" i="50" s="1"/>
  <c r="R10" i="50"/>
  <c r="S10" i="50"/>
  <c r="U10" i="50" s="1"/>
  <c r="R11" i="50"/>
  <c r="S11" i="50"/>
  <c r="U11" i="50" s="1"/>
  <c r="R12" i="50"/>
  <c r="S12" i="50"/>
  <c r="U12" i="50" s="1"/>
  <c r="R13" i="50"/>
  <c r="S13" i="50"/>
  <c r="U13" i="50" s="1"/>
  <c r="R14" i="50"/>
  <c r="S14" i="50"/>
  <c r="R15" i="50"/>
  <c r="S15" i="50"/>
  <c r="U15" i="50" s="1"/>
  <c r="R16" i="50"/>
  <c r="S16" i="50"/>
  <c r="U16" i="50" s="1"/>
  <c r="R17" i="50"/>
  <c r="S17" i="50"/>
  <c r="U17" i="50" s="1"/>
  <c r="R18" i="50"/>
  <c r="S18" i="50"/>
  <c r="U18" i="50" s="1"/>
  <c r="R19" i="50"/>
  <c r="S19" i="50"/>
  <c r="U19" i="50" s="1"/>
  <c r="R20" i="50"/>
  <c r="S20" i="50"/>
  <c r="U20" i="50" s="1"/>
  <c r="S21" i="50"/>
  <c r="U21" i="50" s="1"/>
  <c r="R24" i="50"/>
  <c r="S24" i="50"/>
  <c r="U24" i="50" s="1"/>
  <c r="R25" i="50"/>
  <c r="S25" i="50"/>
  <c r="U25" i="50" s="1"/>
  <c r="R26" i="50"/>
  <c r="S26" i="50"/>
  <c r="U26" i="50" s="1"/>
  <c r="R27" i="50"/>
  <c r="S27" i="50"/>
  <c r="U27" i="50" s="1"/>
  <c r="R28" i="50"/>
  <c r="S28" i="50"/>
  <c r="U28" i="50" s="1"/>
  <c r="R29" i="50"/>
  <c r="S29" i="50"/>
  <c r="U29" i="50" s="1"/>
  <c r="S8" i="50"/>
  <c r="U8" i="50" s="1"/>
  <c r="S7" i="50"/>
  <c r="U7" i="50" s="1"/>
  <c r="R30" i="50"/>
  <c r="R8" i="50"/>
  <c r="R7" i="50"/>
  <c r="R7" i="49"/>
  <c r="Q8" i="50"/>
  <c r="Q9" i="50"/>
  <c r="Q10" i="50"/>
  <c r="Q11" i="50"/>
  <c r="Q12" i="50"/>
  <c r="Q13" i="50"/>
  <c r="Q14" i="50"/>
  <c r="Q15" i="50"/>
  <c r="Q16" i="50"/>
  <c r="Q17" i="50"/>
  <c r="Q18" i="50"/>
  <c r="Q19" i="50"/>
  <c r="Q20" i="50"/>
  <c r="Q21" i="50"/>
  <c r="Q24" i="50"/>
  <c r="Q25" i="50"/>
  <c r="Q26" i="50"/>
  <c r="Q27" i="50"/>
  <c r="Q28" i="50"/>
  <c r="Q29" i="50"/>
  <c r="Q30" i="50"/>
  <c r="Q31" i="50"/>
  <c r="Q32" i="50"/>
  <c r="Q33" i="50"/>
  <c r="Q34" i="50"/>
  <c r="Q35" i="50"/>
  <c r="Q36" i="50"/>
  <c r="Q37" i="50"/>
  <c r="Q38" i="50"/>
  <c r="Q39" i="50"/>
  <c r="Q40" i="50"/>
  <c r="Q41" i="50"/>
  <c r="Q42" i="50"/>
  <c r="Q43" i="50"/>
  <c r="Q44" i="50"/>
  <c r="Q7" i="50"/>
  <c r="P25" i="50"/>
  <c r="P26" i="50"/>
  <c r="P27" i="50"/>
  <c r="P28" i="50"/>
  <c r="P30" i="50"/>
  <c r="P31" i="50"/>
  <c r="P32" i="50"/>
  <c r="P34" i="28"/>
  <c r="P35" i="28"/>
  <c r="P40" i="28"/>
  <c r="P43" i="50"/>
  <c r="P44" i="50"/>
  <c r="P44" i="28" s="1"/>
  <c r="T37" i="25"/>
  <c r="S37" i="25"/>
  <c r="U37" i="25"/>
  <c r="K20" i="5"/>
  <c r="O20" i="5"/>
  <c r="N4" i="3"/>
  <c r="K4" i="3"/>
  <c r="BU34" i="1"/>
  <c r="BV46" i="1"/>
  <c r="BV47" i="1"/>
  <c r="BV48" i="1"/>
  <c r="BV49" i="1"/>
  <c r="BV45" i="1"/>
  <c r="O14" i="3"/>
  <c r="L5" i="3"/>
  <c r="L4" i="3"/>
  <c r="K5" i="3"/>
  <c r="J10" i="52"/>
  <c r="R43" i="49"/>
  <c r="Q43" i="49"/>
  <c r="R8" i="49"/>
  <c r="R9" i="49"/>
  <c r="R10" i="49"/>
  <c r="R11" i="49"/>
  <c r="R12" i="49"/>
  <c r="R13" i="49"/>
  <c r="R14" i="49"/>
  <c r="R15" i="49"/>
  <c r="R16" i="49"/>
  <c r="R17" i="49"/>
  <c r="R18" i="49"/>
  <c r="R19" i="49"/>
  <c r="R20" i="49"/>
  <c r="R21" i="49"/>
  <c r="R24" i="49"/>
  <c r="R25" i="49"/>
  <c r="R26" i="49"/>
  <c r="R27" i="49"/>
  <c r="R28" i="49"/>
  <c r="R29" i="49"/>
  <c r="R30" i="49"/>
  <c r="R31" i="49"/>
  <c r="R32" i="49"/>
  <c r="R33" i="49"/>
  <c r="R34" i="49"/>
  <c r="R35" i="49"/>
  <c r="R36" i="49"/>
  <c r="R37" i="49"/>
  <c r="R38" i="49"/>
  <c r="R39" i="49"/>
  <c r="R40" i="49"/>
  <c r="R41" i="49"/>
  <c r="Q21" i="49"/>
  <c r="Q24" i="49"/>
  <c r="Q25" i="49"/>
  <c r="Q26" i="49"/>
  <c r="Q27" i="49"/>
  <c r="Q28" i="49"/>
  <c r="Q29" i="49"/>
  <c r="Q30" i="49"/>
  <c r="Q31" i="49"/>
  <c r="Q32" i="49"/>
  <c r="Q33" i="49"/>
  <c r="Q34" i="49"/>
  <c r="Q35" i="49"/>
  <c r="Q36" i="49"/>
  <c r="Q37" i="49"/>
  <c r="Q38" i="49"/>
  <c r="Q39" i="49"/>
  <c r="Q40" i="49"/>
  <c r="Q41" i="49"/>
  <c r="T36" i="25"/>
  <c r="S36" i="25"/>
  <c r="J6" i="5"/>
  <c r="K6" i="5"/>
  <c r="J7" i="5"/>
  <c r="K7" i="5"/>
  <c r="J8" i="5"/>
  <c r="K8" i="5"/>
  <c r="J9" i="5"/>
  <c r="K9" i="5"/>
  <c r="J10" i="5"/>
  <c r="K10" i="5"/>
  <c r="J11" i="5"/>
  <c r="K11" i="5"/>
  <c r="J12" i="5"/>
  <c r="K12" i="5"/>
  <c r="J13" i="5"/>
  <c r="K13" i="5"/>
  <c r="J14" i="5"/>
  <c r="K14" i="5"/>
  <c r="J15" i="5"/>
  <c r="K15" i="5"/>
  <c r="J16" i="5"/>
  <c r="K16" i="5"/>
  <c r="J17" i="5"/>
  <c r="K17" i="5"/>
  <c r="J18" i="5"/>
  <c r="J19" i="5"/>
  <c r="J20" i="5"/>
  <c r="J21" i="5"/>
  <c r="K21" i="5"/>
  <c r="J22" i="5"/>
  <c r="K22" i="5"/>
  <c r="J23" i="5"/>
  <c r="J25" i="5"/>
  <c r="K25" i="5"/>
  <c r="T14" i="25"/>
  <c r="S15" i="25"/>
  <c r="T15" i="25"/>
  <c r="S16" i="25"/>
  <c r="T16" i="25"/>
  <c r="S17" i="25"/>
  <c r="T17" i="25"/>
  <c r="S18" i="25"/>
  <c r="T18" i="25"/>
  <c r="S19" i="25"/>
  <c r="T19" i="25"/>
  <c r="S20" i="25"/>
  <c r="T20" i="25"/>
  <c r="S21" i="25"/>
  <c r="T21" i="25"/>
  <c r="S22" i="25"/>
  <c r="T22" i="25"/>
  <c r="S23" i="25"/>
  <c r="T23" i="25"/>
  <c r="S24" i="25"/>
  <c r="T24" i="25"/>
  <c r="S25" i="25"/>
  <c r="T25" i="25"/>
  <c r="S26" i="25"/>
  <c r="T26" i="25"/>
  <c r="S27" i="25"/>
  <c r="T27" i="25"/>
  <c r="U27" i="25"/>
  <c r="S28" i="25"/>
  <c r="T28" i="25"/>
  <c r="U28" i="25"/>
  <c r="S29" i="25"/>
  <c r="T29" i="25"/>
  <c r="U29" i="25"/>
  <c r="S30" i="25"/>
  <c r="T30" i="25"/>
  <c r="S31" i="25"/>
  <c r="T31" i="25"/>
  <c r="S32" i="25"/>
  <c r="T32" i="25"/>
  <c r="S33" i="25"/>
  <c r="T33" i="25"/>
  <c r="S34" i="25"/>
  <c r="T34" i="25"/>
  <c r="S35" i="25"/>
  <c r="T35" i="25"/>
  <c r="T39" i="25"/>
  <c r="Q20" i="5"/>
  <c r="J11" i="52"/>
  <c r="K11" i="52"/>
  <c r="L11" i="52"/>
  <c r="J12" i="52"/>
  <c r="K12" i="52"/>
  <c r="J13" i="52"/>
  <c r="K13" i="52"/>
  <c r="L13" i="52"/>
  <c r="J14" i="52"/>
  <c r="K14" i="52"/>
  <c r="L14" i="52"/>
  <c r="J15" i="52"/>
  <c r="K15" i="52"/>
  <c r="L15" i="52"/>
  <c r="J16" i="52"/>
  <c r="K16" i="52"/>
  <c r="J17" i="52"/>
  <c r="K17" i="52"/>
  <c r="L17" i="52"/>
  <c r="J18" i="52"/>
  <c r="K18" i="52"/>
  <c r="L18" i="52"/>
  <c r="J19" i="52"/>
  <c r="K19" i="52"/>
  <c r="L19" i="52"/>
  <c r="J20" i="52"/>
  <c r="K20" i="52"/>
  <c r="L20" i="52"/>
  <c r="J22" i="52"/>
  <c r="K22" i="52"/>
  <c r="L22" i="52"/>
  <c r="J23" i="52"/>
  <c r="K23" i="52"/>
  <c r="L23" i="52"/>
  <c r="J24" i="52"/>
  <c r="K24" i="52"/>
  <c r="L24" i="52"/>
  <c r="J25" i="52"/>
  <c r="K25" i="52"/>
  <c r="J26" i="52"/>
  <c r="K26" i="52"/>
  <c r="L26" i="52"/>
  <c r="J27" i="52"/>
  <c r="K27" i="52"/>
  <c r="L27" i="52"/>
  <c r="J28" i="52"/>
  <c r="K28" i="52"/>
  <c r="L28" i="52"/>
  <c r="J29" i="52"/>
  <c r="K29" i="52"/>
  <c r="J30" i="52"/>
  <c r="K30" i="52"/>
  <c r="J31" i="52"/>
  <c r="K31" i="52"/>
  <c r="J32" i="52"/>
  <c r="K32" i="52"/>
  <c r="L32" i="52"/>
  <c r="J33" i="52"/>
  <c r="K33" i="52"/>
  <c r="L33" i="52"/>
  <c r="I11" i="29"/>
  <c r="X11" i="29"/>
  <c r="X14" i="29" s="1"/>
  <c r="AM11" i="29"/>
  <c r="I12" i="29"/>
  <c r="X12" i="29"/>
  <c r="AM12" i="29"/>
  <c r="I13" i="29"/>
  <c r="I14" i="29"/>
  <c r="X13" i="29"/>
  <c r="AM13" i="29"/>
  <c r="C14" i="29"/>
  <c r="F14" i="29"/>
  <c r="O14" i="29"/>
  <c r="R14" i="29"/>
  <c r="U14" i="29"/>
  <c r="AD14" i="29"/>
  <c r="AM14" i="29"/>
  <c r="AG14" i="29"/>
  <c r="AJ14" i="29"/>
  <c r="AD20" i="29"/>
  <c r="AG20" i="29"/>
  <c r="AM20" i="29"/>
  <c r="AP20" i="29"/>
  <c r="AD21" i="29"/>
  <c r="AG21" i="29"/>
  <c r="AM21" i="29"/>
  <c r="AP21" i="29"/>
  <c r="AG22" i="29"/>
  <c r="AD22" i="29"/>
  <c r="AM22" i="29"/>
  <c r="AP22" i="29"/>
  <c r="AD23" i="29"/>
  <c r="AG23" i="29"/>
  <c r="AM23" i="29"/>
  <c r="AP23" i="29"/>
  <c r="F24" i="29"/>
  <c r="I24" i="29"/>
  <c r="AD24" i="29" s="1"/>
  <c r="L24" i="29"/>
  <c r="R24" i="29"/>
  <c r="U24" i="29"/>
  <c r="X24" i="29"/>
  <c r="U14" i="50"/>
  <c r="U30" i="50"/>
  <c r="U36" i="50"/>
  <c r="U39" i="50"/>
  <c r="M8" i="28"/>
  <c r="M9" i="28"/>
  <c r="M12" i="28"/>
  <c r="I13" i="28"/>
  <c r="M13" i="28"/>
  <c r="I14" i="28"/>
  <c r="M14" i="28"/>
  <c r="M16" i="28"/>
  <c r="M18" i="28"/>
  <c r="M24" i="28"/>
  <c r="M26" i="28"/>
  <c r="I28" i="28"/>
  <c r="I30" i="28"/>
  <c r="M32" i="28"/>
  <c r="M34" i="28"/>
  <c r="I36" i="28"/>
  <c r="M36" i="28"/>
  <c r="S38" i="49"/>
  <c r="U38" i="49" s="1"/>
  <c r="M39" i="28"/>
  <c r="I41" i="28"/>
  <c r="I43" i="28"/>
  <c r="I44" i="28"/>
  <c r="U44" i="49"/>
  <c r="J7" i="28"/>
  <c r="K7" i="28"/>
  <c r="L7" i="28"/>
  <c r="M7" i="28"/>
  <c r="N7" i="28"/>
  <c r="O7" i="28"/>
  <c r="J8" i="28"/>
  <c r="K8" i="28"/>
  <c r="L8" i="28"/>
  <c r="N8" i="28"/>
  <c r="O8" i="28"/>
  <c r="J9" i="28"/>
  <c r="K9" i="28"/>
  <c r="L9" i="28"/>
  <c r="N9" i="28"/>
  <c r="O9" i="28"/>
  <c r="J10" i="28"/>
  <c r="K10" i="28"/>
  <c r="L10" i="28"/>
  <c r="M10" i="28"/>
  <c r="N10" i="28"/>
  <c r="O10" i="28"/>
  <c r="I11" i="28"/>
  <c r="J11" i="28"/>
  <c r="K11" i="28"/>
  <c r="L11" i="28"/>
  <c r="N11" i="28"/>
  <c r="O11" i="28"/>
  <c r="I12" i="28"/>
  <c r="J12" i="28"/>
  <c r="K12" i="28"/>
  <c r="L12" i="28"/>
  <c r="N12" i="28"/>
  <c r="O12" i="28"/>
  <c r="J13" i="28"/>
  <c r="O20" i="29" s="1"/>
  <c r="AJ20" i="29" s="1"/>
  <c r="K13" i="28"/>
  <c r="L13" i="28"/>
  <c r="N13" i="28"/>
  <c r="AA20" i="29" s="1"/>
  <c r="O13" i="28"/>
  <c r="J14" i="28"/>
  <c r="O21" i="29" s="1"/>
  <c r="AJ21" i="29" s="1"/>
  <c r="K14" i="28"/>
  <c r="L14" i="28"/>
  <c r="N14" i="28"/>
  <c r="AA21" i="29" s="1"/>
  <c r="AS21" i="29" s="1"/>
  <c r="O14" i="28"/>
  <c r="J15" i="28"/>
  <c r="O23" i="29" s="1"/>
  <c r="AJ23" i="29" s="1"/>
  <c r="K15" i="28"/>
  <c r="L15" i="28"/>
  <c r="M15" i="28"/>
  <c r="N15" i="28"/>
  <c r="AA23" i="29" s="1"/>
  <c r="AS23" i="29" s="1"/>
  <c r="O15" i="28"/>
  <c r="J16" i="28"/>
  <c r="K16" i="28"/>
  <c r="L16" i="28"/>
  <c r="N16" i="28"/>
  <c r="O16" i="28"/>
  <c r="J17" i="28"/>
  <c r="K17" i="28"/>
  <c r="Q17" i="28" s="1"/>
  <c r="L17" i="28"/>
  <c r="N17" i="28"/>
  <c r="O17" i="28"/>
  <c r="J18" i="28"/>
  <c r="K18" i="28"/>
  <c r="L18" i="28"/>
  <c r="N18" i="28"/>
  <c r="O18" i="28"/>
  <c r="J19" i="28"/>
  <c r="K19" i="28"/>
  <c r="L19" i="28"/>
  <c r="M19" i="28"/>
  <c r="N19" i="28"/>
  <c r="O19" i="28"/>
  <c r="I20" i="28"/>
  <c r="K20" i="28"/>
  <c r="M20" i="28"/>
  <c r="J21" i="28"/>
  <c r="N21" i="28"/>
  <c r="O21" i="28"/>
  <c r="H24" i="28"/>
  <c r="J24" i="28"/>
  <c r="K24" i="28"/>
  <c r="L24" i="28"/>
  <c r="N24" i="28"/>
  <c r="O24" i="28"/>
  <c r="H25" i="28"/>
  <c r="I25" i="28"/>
  <c r="J25" i="28"/>
  <c r="K25" i="28"/>
  <c r="L25" i="28"/>
  <c r="N25" i="28"/>
  <c r="O25" i="28"/>
  <c r="H26" i="28"/>
  <c r="I26" i="28"/>
  <c r="J26" i="28"/>
  <c r="K26" i="28"/>
  <c r="L26" i="28"/>
  <c r="N26" i="28"/>
  <c r="O26" i="28"/>
  <c r="H27" i="28"/>
  <c r="J27" i="28"/>
  <c r="K27" i="28"/>
  <c r="L27" i="28"/>
  <c r="N27" i="28"/>
  <c r="O27" i="28"/>
  <c r="H28" i="28"/>
  <c r="J28" i="28"/>
  <c r="K28" i="28"/>
  <c r="L28" i="28"/>
  <c r="M28" i="28"/>
  <c r="N28" i="28"/>
  <c r="O28" i="28"/>
  <c r="H29" i="28"/>
  <c r="J29" i="28"/>
  <c r="K29" i="28"/>
  <c r="L29" i="28"/>
  <c r="N29" i="28"/>
  <c r="O29" i="28"/>
  <c r="U29" i="28"/>
  <c r="H30" i="28"/>
  <c r="J30" i="28"/>
  <c r="K30" i="28"/>
  <c r="L30" i="28"/>
  <c r="M30" i="28"/>
  <c r="N30" i="28"/>
  <c r="O30" i="28"/>
  <c r="U30" i="28"/>
  <c r="H31" i="28"/>
  <c r="J31" i="28"/>
  <c r="K31" i="28"/>
  <c r="L31" i="28"/>
  <c r="M31" i="28"/>
  <c r="N31" i="28"/>
  <c r="O31" i="28"/>
  <c r="H32" i="28"/>
  <c r="J32" i="28"/>
  <c r="K32" i="28"/>
  <c r="Q32" i="28" s="1"/>
  <c r="L32" i="28"/>
  <c r="N32" i="28"/>
  <c r="O32" i="28"/>
  <c r="H33" i="28"/>
  <c r="J33" i="28"/>
  <c r="K33" i="28"/>
  <c r="L33" i="28"/>
  <c r="N33" i="28"/>
  <c r="O33" i="28"/>
  <c r="U33" i="28"/>
  <c r="H34" i="28"/>
  <c r="J34" i="28"/>
  <c r="K34" i="28"/>
  <c r="L34" i="28"/>
  <c r="N34" i="28"/>
  <c r="O34" i="28"/>
  <c r="H35" i="28"/>
  <c r="J35" i="28"/>
  <c r="K35" i="28"/>
  <c r="L35" i="28"/>
  <c r="M35" i="28"/>
  <c r="N35" i="28"/>
  <c r="O35" i="28"/>
  <c r="H36" i="28"/>
  <c r="J36" i="28"/>
  <c r="K36" i="28"/>
  <c r="L36" i="28"/>
  <c r="N36" i="28"/>
  <c r="O36" i="28"/>
  <c r="H37" i="28"/>
  <c r="J37" i="28"/>
  <c r="K37" i="28"/>
  <c r="L37" i="28"/>
  <c r="N37" i="28"/>
  <c r="O37" i="28"/>
  <c r="U37" i="28"/>
  <c r="H38" i="28"/>
  <c r="J38" i="28"/>
  <c r="K38" i="28"/>
  <c r="L38" i="28"/>
  <c r="M38" i="28"/>
  <c r="N38" i="28"/>
  <c r="O38" i="28"/>
  <c r="U38" i="28"/>
  <c r="H39" i="28"/>
  <c r="I39" i="28"/>
  <c r="J39" i="28"/>
  <c r="K39" i="28"/>
  <c r="L39" i="28"/>
  <c r="N39" i="28"/>
  <c r="O39" i="28"/>
  <c r="U39" i="28"/>
  <c r="H40" i="28"/>
  <c r="I40" i="28"/>
  <c r="J40" i="28"/>
  <c r="K40" i="28"/>
  <c r="L40" i="28"/>
  <c r="M40" i="28"/>
  <c r="N40" i="28"/>
  <c r="O40" i="28"/>
  <c r="U40" i="28"/>
  <c r="G41" i="28"/>
  <c r="H41" i="28"/>
  <c r="J41" i="28"/>
  <c r="K41" i="28"/>
  <c r="L41" i="28"/>
  <c r="N41" i="28"/>
  <c r="O41" i="28"/>
  <c r="U41" i="28"/>
  <c r="H42" i="28"/>
  <c r="J42" i="28"/>
  <c r="G43" i="28"/>
  <c r="H43" i="28"/>
  <c r="J43" i="28"/>
  <c r="K43" i="28"/>
  <c r="L43" i="28"/>
  <c r="M43" i="28"/>
  <c r="N43" i="28"/>
  <c r="O43" i="28"/>
  <c r="G44" i="28"/>
  <c r="H44" i="28"/>
  <c r="J44" i="28"/>
  <c r="K44" i="28"/>
  <c r="L44" i="28"/>
  <c r="N44" i="28"/>
  <c r="O44" i="28"/>
  <c r="U44" i="28"/>
  <c r="D6" i="25"/>
  <c r="G6" i="25"/>
  <c r="J6" i="25" s="1"/>
  <c r="H6" i="25"/>
  <c r="I6" i="25"/>
  <c r="D7" i="25"/>
  <c r="G7" i="25"/>
  <c r="J7" i="25" s="1"/>
  <c r="H7" i="25"/>
  <c r="I7" i="25"/>
  <c r="U17" i="25"/>
  <c r="U21" i="25"/>
  <c r="D39" i="25"/>
  <c r="G39" i="25"/>
  <c r="H10" i="7"/>
  <c r="I10" i="7"/>
  <c r="H11" i="7"/>
  <c r="I11" i="7"/>
  <c r="H12" i="7"/>
  <c r="I12" i="7"/>
  <c r="J13" i="7"/>
  <c r="H13" i="7"/>
  <c r="I13" i="7"/>
  <c r="I14" i="7"/>
  <c r="G16" i="7"/>
  <c r="H15" i="7"/>
  <c r="I15" i="7"/>
  <c r="E16" i="7"/>
  <c r="F16" i="7"/>
  <c r="N39" i="25"/>
  <c r="I17" i="7"/>
  <c r="Q17" i="6"/>
  <c r="L17" i="6" s="1"/>
  <c r="L7" i="5"/>
  <c r="M7" i="5"/>
  <c r="N7" i="5"/>
  <c r="O7" i="5"/>
  <c r="L8" i="5"/>
  <c r="M8" i="5"/>
  <c r="N8" i="5"/>
  <c r="O8" i="5"/>
  <c r="P8" i="5"/>
  <c r="Q8" i="5"/>
  <c r="L9" i="5"/>
  <c r="M9" i="5"/>
  <c r="N9" i="5"/>
  <c r="O9" i="5"/>
  <c r="P9" i="5"/>
  <c r="Q9" i="5"/>
  <c r="L10" i="5"/>
  <c r="M10" i="5"/>
  <c r="N10" i="5"/>
  <c r="O10" i="5"/>
  <c r="P10" i="5"/>
  <c r="Q10" i="5"/>
  <c r="L11" i="5"/>
  <c r="M11" i="5"/>
  <c r="N11" i="5"/>
  <c r="O11" i="5"/>
  <c r="P11" i="5"/>
  <c r="Q11" i="5"/>
  <c r="L12" i="5"/>
  <c r="M12" i="5"/>
  <c r="N12" i="5"/>
  <c r="L13" i="5"/>
  <c r="M13" i="5"/>
  <c r="N13" i="5"/>
  <c r="O13" i="5"/>
  <c r="P13" i="5"/>
  <c r="Q13" i="5"/>
  <c r="L14" i="5"/>
  <c r="M14" i="5"/>
  <c r="N14" i="5"/>
  <c r="O14" i="5"/>
  <c r="Q14" i="5"/>
  <c r="L15" i="5"/>
  <c r="M15" i="5"/>
  <c r="N15" i="5"/>
  <c r="O15" i="5"/>
  <c r="P15" i="5"/>
  <c r="Q15" i="5"/>
  <c r="L16" i="5"/>
  <c r="M16" i="5"/>
  <c r="N16" i="5"/>
  <c r="O16" i="5"/>
  <c r="P16" i="5"/>
  <c r="Q16" i="5"/>
  <c r="L17" i="5"/>
  <c r="M17" i="5"/>
  <c r="N17" i="5"/>
  <c r="O17" i="5"/>
  <c r="P17" i="5"/>
  <c r="Q17" i="5"/>
  <c r="L18" i="5"/>
  <c r="P18" i="5"/>
  <c r="L19" i="5"/>
  <c r="N19" i="5"/>
  <c r="P19" i="5"/>
  <c r="P20" i="5"/>
  <c r="L21" i="5"/>
  <c r="M21" i="5"/>
  <c r="N21" i="5"/>
  <c r="O21" i="5"/>
  <c r="P21" i="5"/>
  <c r="Q21" i="5"/>
  <c r="L22" i="5"/>
  <c r="M22" i="5"/>
  <c r="N22" i="5"/>
  <c r="O22" i="5"/>
  <c r="P22" i="5"/>
  <c r="Q22" i="5"/>
  <c r="L23" i="5"/>
  <c r="N23" i="5"/>
  <c r="P23" i="5"/>
  <c r="L25" i="5"/>
  <c r="M25" i="5"/>
  <c r="N25" i="5"/>
  <c r="O25" i="5"/>
  <c r="Q25" i="5"/>
  <c r="O4" i="3"/>
  <c r="N5" i="3"/>
  <c r="O5" i="3"/>
  <c r="N6" i="3"/>
  <c r="O6" i="3"/>
  <c r="P12" i="3"/>
  <c r="K12" i="3"/>
  <c r="L12" i="3"/>
  <c r="N12" i="3"/>
  <c r="O12" i="3"/>
  <c r="K13" i="3"/>
  <c r="L13" i="3"/>
  <c r="N13" i="3"/>
  <c r="O13" i="3"/>
  <c r="N14" i="3"/>
  <c r="L15" i="3"/>
  <c r="N15" i="3"/>
  <c r="O15" i="3"/>
  <c r="O4" i="2"/>
  <c r="O5" i="2"/>
  <c r="O6" i="2"/>
  <c r="O7" i="2"/>
  <c r="O8" i="2"/>
  <c r="BU3" i="1"/>
  <c r="BW3" i="1" s="1"/>
  <c r="BV4" i="1"/>
  <c r="BV5" i="1"/>
  <c r="BV6" i="1"/>
  <c r="BV7" i="1"/>
  <c r="BV8" i="1"/>
  <c r="BU35" i="1"/>
  <c r="BU37" i="1"/>
  <c r="BU45" i="1"/>
  <c r="BU48" i="1"/>
  <c r="BU51" i="1"/>
  <c r="N20" i="5"/>
  <c r="Q12" i="5"/>
  <c r="P7" i="5"/>
  <c r="U25" i="25"/>
  <c r="U30" i="25"/>
  <c r="S26" i="49"/>
  <c r="U26" i="49" s="1"/>
  <c r="S27" i="49"/>
  <c r="U27" i="49" s="1"/>
  <c r="S28" i="49"/>
  <c r="U28" i="49" s="1"/>
  <c r="S43" i="49"/>
  <c r="U43" i="49" s="1"/>
  <c r="P43" i="49"/>
  <c r="S33" i="49"/>
  <c r="U33" i="49" s="1"/>
  <c r="I34" i="28"/>
  <c r="S34" i="49"/>
  <c r="U34" i="49" s="1"/>
  <c r="S35" i="49"/>
  <c r="U35" i="49" s="1"/>
  <c r="I31" i="28"/>
  <c r="S31" i="49"/>
  <c r="U31" i="49" s="1"/>
  <c r="S36" i="49"/>
  <c r="U36" i="49" s="1"/>
  <c r="I32" i="28"/>
  <c r="S32" i="49"/>
  <c r="U32" i="49" s="1"/>
  <c r="I24" i="28"/>
  <c r="S25" i="49"/>
  <c r="U25" i="49" s="1"/>
  <c r="S21" i="49"/>
  <c r="U21" i="49" s="1"/>
  <c r="S20" i="49"/>
  <c r="U20" i="49" s="1"/>
  <c r="I16" i="28"/>
  <c r="S16" i="49"/>
  <c r="U16" i="49" s="1"/>
  <c r="S12" i="49"/>
  <c r="U12" i="49" s="1"/>
  <c r="I8" i="28"/>
  <c r="S8" i="49"/>
  <c r="U8" i="49" s="1"/>
  <c r="S17" i="49"/>
  <c r="U17" i="49" s="1"/>
  <c r="S13" i="49"/>
  <c r="U13" i="49" s="1"/>
  <c r="I9" i="28"/>
  <c r="S9" i="49"/>
  <c r="U9" i="49" s="1"/>
  <c r="I18" i="28"/>
  <c r="S18" i="49"/>
  <c r="U18" i="49" s="1"/>
  <c r="S14" i="49"/>
  <c r="U14" i="49" s="1"/>
  <c r="I10" i="28"/>
  <c r="S10" i="49"/>
  <c r="U10" i="49" s="1"/>
  <c r="I19" i="28"/>
  <c r="S19" i="49"/>
  <c r="U19" i="49" s="1"/>
  <c r="S15" i="49"/>
  <c r="U15" i="49" s="1"/>
  <c r="S11" i="49"/>
  <c r="U11" i="49" s="1"/>
  <c r="U22" i="25"/>
  <c r="Q7" i="5"/>
  <c r="P6" i="3"/>
  <c r="U14" i="25"/>
  <c r="BU36" i="1"/>
  <c r="BU38" i="1"/>
  <c r="BU32" i="1"/>
  <c r="P6" i="5"/>
  <c r="Q6" i="5"/>
  <c r="L20" i="5"/>
  <c r="M20" i="5"/>
  <c r="P12" i="5"/>
  <c r="O12" i="5"/>
  <c r="J24" i="5"/>
  <c r="K24" i="5"/>
  <c r="M6" i="5"/>
  <c r="N6" i="5"/>
  <c r="O6" i="5"/>
  <c r="L6" i="5"/>
  <c r="Q5" i="5"/>
  <c r="P5" i="5"/>
  <c r="N5" i="5"/>
  <c r="O5" i="5"/>
  <c r="M5" i="5"/>
  <c r="Q24" i="5"/>
  <c r="L24" i="5"/>
  <c r="M24" i="5"/>
  <c r="N24" i="5"/>
  <c r="O24" i="5"/>
  <c r="S24" i="49"/>
  <c r="U24" i="49" s="1"/>
  <c r="I38" i="28"/>
  <c r="S39" i="49"/>
  <c r="U39" i="49" s="1"/>
  <c r="S30" i="49"/>
  <c r="U30" i="49" s="1"/>
  <c r="M41" i="28"/>
  <c r="M37" i="28"/>
  <c r="M29" i="28"/>
  <c r="M25" i="28"/>
  <c r="M11" i="28"/>
  <c r="U7" i="49"/>
  <c r="M27" i="28"/>
  <c r="M21" i="28"/>
  <c r="M17" i="28"/>
  <c r="M44" i="28"/>
  <c r="S29" i="49"/>
  <c r="U29" i="49" s="1"/>
  <c r="I27" i="28"/>
  <c r="I21" i="28"/>
  <c r="I17" i="28"/>
  <c r="I35" i="28"/>
  <c r="I29" i="28"/>
  <c r="I15" i="28"/>
  <c r="I33" i="28"/>
  <c r="I7" i="28"/>
  <c r="M33" i="28"/>
  <c r="I37" i="28"/>
  <c r="S41" i="49"/>
  <c r="U41" i="49" s="1"/>
  <c r="S37" i="49"/>
  <c r="U37" i="49" s="1"/>
  <c r="S40" i="49"/>
  <c r="U40" i="49" s="1"/>
  <c r="U36" i="25"/>
  <c r="U20" i="25"/>
  <c r="U18" i="25"/>
  <c r="U16" i="25"/>
  <c r="U26" i="25"/>
  <c r="U15" i="25"/>
  <c r="U32" i="25"/>
  <c r="U33" i="25"/>
  <c r="U19" i="25"/>
  <c r="U24" i="25"/>
  <c r="U31" i="25"/>
  <c r="U34" i="25"/>
  <c r="U23" i="25"/>
  <c r="U35" i="25"/>
  <c r="BV50" i="1"/>
  <c r="L12" i="52"/>
  <c r="S42" i="50"/>
  <c r="U42" i="50" s="1"/>
  <c r="P24" i="28"/>
  <c r="Q10" i="6"/>
  <c r="L10" i="6" s="1"/>
  <c r="S26" i="28" l="1"/>
  <c r="U26" i="28" s="1"/>
  <c r="P30" i="28"/>
  <c r="R18" i="28"/>
  <c r="R11" i="28"/>
  <c r="Q20" i="28"/>
  <c r="S7" i="28"/>
  <c r="K7" i="25"/>
  <c r="L7" i="25"/>
  <c r="M7" i="25"/>
  <c r="C37" i="4"/>
  <c r="G37" i="4"/>
  <c r="M15" i="3"/>
  <c r="P13" i="3"/>
  <c r="BW48" i="1"/>
  <c r="L29" i="52"/>
  <c r="Q12" i="28"/>
  <c r="R10" i="28"/>
  <c r="P25" i="28"/>
  <c r="P16" i="28"/>
  <c r="Q23" i="28"/>
  <c r="R16" i="28"/>
  <c r="P21" i="28"/>
  <c r="S8" i="28"/>
  <c r="U8" i="28" s="1"/>
  <c r="Q18" i="28"/>
  <c r="P37" i="28"/>
  <c r="N42" i="28"/>
  <c r="K42" i="28"/>
  <c r="Q42" i="28" s="1"/>
  <c r="P15" i="28"/>
  <c r="O42" i="28"/>
  <c r="S9" i="28"/>
  <c r="U9" i="28" s="1"/>
  <c r="P10" i="28"/>
  <c r="P31" i="28"/>
  <c r="P9" i="28"/>
  <c r="S32" i="28"/>
  <c r="U32" i="28" s="1"/>
  <c r="P43" i="28"/>
  <c r="P18" i="28"/>
  <c r="Q8" i="28"/>
  <c r="P8" i="28"/>
  <c r="S21" i="28"/>
  <c r="U21" i="28" s="1"/>
  <c r="Q16" i="28"/>
  <c r="P38" i="28"/>
  <c r="P32" i="28"/>
  <c r="P26" i="28"/>
  <c r="P11" i="28"/>
  <c r="S25" i="28"/>
  <c r="U25" i="28" s="1"/>
  <c r="R8" i="28"/>
  <c r="P27" i="28"/>
  <c r="Q19" i="28"/>
  <c r="R35" i="28"/>
  <c r="R28" i="28"/>
  <c r="Q7" i="28"/>
  <c r="Q34" i="28"/>
  <c r="Q13" i="28"/>
  <c r="P42" i="50"/>
  <c r="P39" i="28"/>
  <c r="P33" i="28"/>
  <c r="P29" i="28"/>
  <c r="S42" i="28"/>
  <c r="U42" i="28" s="1"/>
  <c r="Q24" i="28"/>
  <c r="Q9" i="28"/>
  <c r="L42" i="28"/>
  <c r="R42" i="28" s="1"/>
  <c r="R17" i="28"/>
  <c r="R26" i="28"/>
  <c r="P28" i="28"/>
  <c r="P19" i="28"/>
  <c r="P13" i="28"/>
  <c r="P7" i="28"/>
  <c r="P23" i="28"/>
  <c r="P12" i="28"/>
  <c r="R34" i="28"/>
  <c r="R27" i="28"/>
  <c r="P36" i="28"/>
  <c r="P14" i="28"/>
  <c r="P41" i="28"/>
  <c r="S14" i="28"/>
  <c r="U14" i="28" s="1"/>
  <c r="Q31" i="28"/>
  <c r="S23" i="28"/>
  <c r="U23" i="28" s="1"/>
  <c r="S10" i="28"/>
  <c r="U10" i="28" s="1"/>
  <c r="S43" i="28"/>
  <c r="U43" i="28" s="1"/>
  <c r="Q35" i="28"/>
  <c r="R13" i="28"/>
  <c r="Q25" i="28"/>
  <c r="R14" i="28"/>
  <c r="Q10" i="28"/>
  <c r="S42" i="49"/>
  <c r="U42" i="49" s="1"/>
  <c r="Q14" i="28"/>
  <c r="Q43" i="28"/>
  <c r="S27" i="28"/>
  <c r="U27" i="28" s="1"/>
  <c r="R15" i="28"/>
  <c r="Q11" i="28"/>
  <c r="Q42" i="49"/>
  <c r="S36" i="28"/>
  <c r="U36" i="28" s="1"/>
  <c r="S13" i="28"/>
  <c r="U13" i="28" s="1"/>
  <c r="R31" i="28"/>
  <c r="S28" i="28"/>
  <c r="U28" i="28" s="1"/>
  <c r="R9" i="28"/>
  <c r="S19" i="28"/>
  <c r="U19" i="28" s="1"/>
  <c r="S17" i="28"/>
  <c r="U17" i="28" s="1"/>
  <c r="S24" i="28"/>
  <c r="U24" i="28" s="1"/>
  <c r="P42" i="49"/>
  <c r="S35" i="28"/>
  <c r="U35" i="28" s="1"/>
  <c r="S11" i="28"/>
  <c r="U11" i="28" s="1"/>
  <c r="R36" i="28"/>
  <c r="R43" i="28"/>
  <c r="S15" i="28"/>
  <c r="U15" i="28" s="1"/>
  <c r="S16" i="28"/>
  <c r="U16" i="28" s="1"/>
  <c r="Q36" i="28"/>
  <c r="R19" i="28"/>
  <c r="R7" i="28"/>
  <c r="Q15" i="28"/>
  <c r="R32" i="28"/>
  <c r="S31" i="28"/>
  <c r="U31" i="28" s="1"/>
  <c r="U7" i="28"/>
  <c r="R23" i="28"/>
  <c r="S20" i="28"/>
  <c r="U20" i="28" s="1"/>
  <c r="S34" i="28"/>
  <c r="U34" i="28" s="1"/>
  <c r="S18" i="28"/>
  <c r="U18" i="28" s="1"/>
  <c r="S12" i="28"/>
  <c r="U12" i="28" s="1"/>
  <c r="O22" i="29"/>
  <c r="J15" i="7"/>
  <c r="D16" i="7"/>
  <c r="V17" i="6"/>
  <c r="V10" i="6"/>
  <c r="Q12" i="6"/>
  <c r="L12" i="6" s="1"/>
  <c r="Q13" i="6"/>
  <c r="L13" i="6" s="1"/>
  <c r="Q11" i="6"/>
  <c r="Q16" i="6"/>
  <c r="L16" i="6" s="1"/>
  <c r="Q15" i="6"/>
  <c r="L15" i="6" s="1"/>
  <c r="Q14" i="6"/>
  <c r="L14" i="6" s="1"/>
  <c r="H37" i="4"/>
  <c r="K37" i="4"/>
  <c r="L37" i="4" s="1"/>
  <c r="P15" i="3"/>
  <c r="P4" i="3"/>
  <c r="F37" i="4"/>
  <c r="E37" i="4"/>
  <c r="M5" i="3"/>
  <c r="P5" i="3"/>
  <c r="G7" i="3"/>
  <c r="P7" i="3" s="1"/>
  <c r="O9" i="2"/>
  <c r="O10" i="2" s="1"/>
  <c r="AP24" i="29"/>
  <c r="AM24" i="29"/>
  <c r="AG24" i="29"/>
  <c r="BW45" i="1"/>
  <c r="BW50" i="1"/>
  <c r="BU10" i="1"/>
  <c r="BU39" i="1"/>
  <c r="BW5" i="1"/>
  <c r="BV9" i="1" s="1"/>
  <c r="J14" i="7"/>
  <c r="J12" i="7"/>
  <c r="U39" i="25"/>
  <c r="M39" i="25"/>
  <c r="J39" i="25"/>
  <c r="U10" i="6"/>
  <c r="U16" i="6"/>
  <c r="U15" i="6"/>
  <c r="U13" i="6"/>
  <c r="U11" i="6"/>
  <c r="V11" i="6"/>
  <c r="V13" i="6"/>
  <c r="V12" i="6"/>
  <c r="U12" i="6"/>
  <c r="U17" i="6"/>
  <c r="V15" i="6"/>
  <c r="V16" i="6"/>
  <c r="V14" i="6"/>
  <c r="U14" i="6"/>
  <c r="J11" i="7"/>
  <c r="I16" i="7"/>
  <c r="H16" i="7"/>
  <c r="P42" i="28" l="1"/>
  <c r="AJ22" i="29"/>
  <c r="O24" i="29"/>
  <c r="AJ24" i="29" s="1"/>
  <c r="AS22" i="29"/>
  <c r="AS24" i="29"/>
  <c r="L18" i="6"/>
  <c r="BW10" i="1"/>
  <c r="J16" i="7"/>
  <c r="O39" i="25" s="1"/>
  <c r="U18" i="6"/>
</calcChain>
</file>

<file path=xl/comments1.xml><?xml version="1.0" encoding="utf-8"?>
<comments xmlns="http://schemas.openxmlformats.org/spreadsheetml/2006/main">
  <authors>
    <author>001923</author>
    <author>SS17080143</author>
  </authors>
  <commentList>
    <comment ref="L11" authorId="0" shapeId="0">
      <text>
        <r>
          <rPr>
            <b/>
            <sz val="9"/>
            <color indexed="81"/>
            <rFont val="MS P ゴシック"/>
            <family val="3"/>
            <charset val="128"/>
          </rPr>
          <t xml:space="preserve">端数処理のため手入力
</t>
        </r>
        <r>
          <rPr>
            <sz val="9"/>
            <color indexed="81"/>
            <rFont val="MS P ゴシック"/>
            <family val="3"/>
            <charset val="128"/>
          </rPr>
          <t xml:space="preserve">
</t>
        </r>
      </text>
    </comment>
    <comment ref="O16" authorId="1" shapeId="0">
      <text>
        <r>
          <rPr>
            <b/>
            <sz val="9"/>
            <color indexed="81"/>
            <rFont val="ＭＳ Ｐゴシック"/>
            <family val="3"/>
            <charset val="128"/>
          </rPr>
          <t>目的税</t>
        </r>
      </text>
    </comment>
    <comment ref="S16" authorId="1" shapeId="0">
      <text>
        <r>
          <rPr>
            <b/>
            <sz val="9"/>
            <color indexed="81"/>
            <rFont val="ＭＳ Ｐゴシック"/>
            <family val="3"/>
            <charset val="128"/>
          </rPr>
          <t>全国版
法定外普通税　＋　目的税</t>
        </r>
      </text>
    </comment>
  </commentList>
</comments>
</file>

<file path=xl/sharedStrings.xml><?xml version="1.0" encoding="utf-8"?>
<sst xmlns="http://schemas.openxmlformats.org/spreadsheetml/2006/main" count="812" uniqueCount="435">
  <si>
    <t>家屋</t>
    <rPh sb="0" eb="2">
      <t>カオク</t>
    </rPh>
    <phoneticPr fontId="2"/>
  </si>
  <si>
    <t>償却資産</t>
    <rPh sb="0" eb="2">
      <t>ショウキャク</t>
    </rPh>
    <rPh sb="2" eb="4">
      <t>シサン</t>
    </rPh>
    <phoneticPr fontId="2"/>
  </si>
  <si>
    <t>区分</t>
    <rPh sb="0" eb="2">
      <t>クブン</t>
    </rPh>
    <phoneticPr fontId="2"/>
  </si>
  <si>
    <t>個人均等割</t>
    <rPh sb="0" eb="2">
      <t>コジン</t>
    </rPh>
    <rPh sb="2" eb="4">
      <t>キントウ</t>
    </rPh>
    <rPh sb="4" eb="5">
      <t>ワリ</t>
    </rPh>
    <phoneticPr fontId="2"/>
  </si>
  <si>
    <t>法人均等割</t>
    <rPh sb="0" eb="2">
      <t>ホウジン</t>
    </rPh>
    <rPh sb="2" eb="4">
      <t>キントウ</t>
    </rPh>
    <rPh sb="4" eb="5">
      <t>ワリ</t>
    </rPh>
    <phoneticPr fontId="2"/>
  </si>
  <si>
    <t>法人税割</t>
    <rPh sb="0" eb="2">
      <t>ホウジン</t>
    </rPh>
    <rPh sb="2" eb="3">
      <t>ゼイ</t>
    </rPh>
    <rPh sb="3" eb="4">
      <t>ワリ</t>
    </rPh>
    <phoneticPr fontId="2"/>
  </si>
  <si>
    <t>区　　　　　　　　　　分</t>
    <rPh sb="0" eb="12">
      <t>クブン</t>
    </rPh>
    <phoneticPr fontId="2"/>
  </si>
  <si>
    <t>年　　　　　　度</t>
    <rPh sb="0" eb="8">
      <t>ネンド</t>
    </rPh>
    <phoneticPr fontId="2"/>
  </si>
  <si>
    <t>対前年度比率</t>
    <rPh sb="0" eb="1">
      <t>タイ</t>
    </rPh>
    <rPh sb="1" eb="4">
      <t>ゼンネンド</t>
    </rPh>
    <rPh sb="4" eb="6">
      <t>ヒリツ</t>
    </rPh>
    <phoneticPr fontId="2"/>
  </si>
  <si>
    <t>５　市町村税の徴収に要する経費の状況</t>
    <rPh sb="2" eb="4">
      <t>シチョウ</t>
    </rPh>
    <rPh sb="4" eb="6">
      <t>ソンゼイ</t>
    </rPh>
    <rPh sb="7" eb="9">
      <t>チョウシュウ</t>
    </rPh>
    <rPh sb="10" eb="11">
      <t>ヨウ</t>
    </rPh>
    <rPh sb="13" eb="15">
      <t>ケイヒ</t>
    </rPh>
    <rPh sb="16" eb="18">
      <t>ジョウキョウ</t>
    </rPh>
    <phoneticPr fontId="2"/>
  </si>
  <si>
    <t>第12表　市町村税の徴収に要する経費の推移</t>
    <rPh sb="0" eb="1">
      <t>ダイ</t>
    </rPh>
    <rPh sb="3" eb="4">
      <t>ヒョウジ</t>
    </rPh>
    <rPh sb="5" eb="7">
      <t>シチョウ</t>
    </rPh>
    <rPh sb="7" eb="9">
      <t>ソンゼイ</t>
    </rPh>
    <rPh sb="10" eb="12">
      <t>チョウシュウ</t>
    </rPh>
    <rPh sb="13" eb="14">
      <t>ヨウ</t>
    </rPh>
    <rPh sb="16" eb="18">
      <t>ケイヒ</t>
    </rPh>
    <rPh sb="19" eb="21">
      <t>スイイ</t>
    </rPh>
    <phoneticPr fontId="2"/>
  </si>
  <si>
    <t>税収入</t>
    <rPh sb="0" eb="1">
      <t>ゼイ</t>
    </rPh>
    <rPh sb="1" eb="3">
      <t>シュウニュウ</t>
    </rPh>
    <phoneticPr fontId="2"/>
  </si>
  <si>
    <t>市町村税</t>
    <rPh sb="0" eb="2">
      <t>シチョウ</t>
    </rPh>
    <rPh sb="2" eb="4">
      <t>ソンゼイ</t>
    </rPh>
    <phoneticPr fontId="2"/>
  </si>
  <si>
    <t>基本給</t>
    <rPh sb="0" eb="3">
      <t>キホンキュウ</t>
    </rPh>
    <phoneticPr fontId="2"/>
  </si>
  <si>
    <t>徴　税　費</t>
    <rPh sb="0" eb="3">
      <t>チョウゼイ</t>
    </rPh>
    <rPh sb="4" eb="5">
      <t>ヒ</t>
    </rPh>
    <phoneticPr fontId="2"/>
  </si>
  <si>
    <t>諸手当</t>
    <rPh sb="0" eb="3">
      <t>ショテアテ</t>
    </rPh>
    <phoneticPr fontId="2"/>
  </si>
  <si>
    <t>需要費</t>
    <rPh sb="0" eb="2">
      <t>ジュヨウ</t>
    </rPh>
    <rPh sb="2" eb="3">
      <t>ヒ</t>
    </rPh>
    <phoneticPr fontId="2"/>
  </si>
  <si>
    <t>旅費</t>
    <rPh sb="0" eb="2">
      <t>リョヒ</t>
    </rPh>
    <phoneticPr fontId="2"/>
  </si>
  <si>
    <t>賃金</t>
    <rPh sb="0" eb="2">
      <t>チンギン</t>
    </rPh>
    <phoneticPr fontId="2"/>
  </si>
  <si>
    <t>奨励金及びこれに類する経費</t>
    <rPh sb="0" eb="3">
      <t>ショウレイキン</t>
    </rPh>
    <rPh sb="3" eb="4">
      <t>オヨ</t>
    </rPh>
    <rPh sb="8" eb="9">
      <t>タグイ</t>
    </rPh>
    <rPh sb="11" eb="13">
      <t>ケイヒ</t>
    </rPh>
    <phoneticPr fontId="2"/>
  </si>
  <si>
    <t>納期前納付の報奨金</t>
    <rPh sb="0" eb="2">
      <t>ノウキ</t>
    </rPh>
    <rPh sb="2" eb="3">
      <t>マエ</t>
    </rPh>
    <rPh sb="3" eb="5">
      <t>ノウフ</t>
    </rPh>
    <rPh sb="6" eb="9">
      <t>ホウショウキン</t>
    </rPh>
    <phoneticPr fontId="2"/>
  </si>
  <si>
    <t>納税貯蓄組合補助金</t>
    <rPh sb="0" eb="2">
      <t>ノウゼイ</t>
    </rPh>
    <rPh sb="2" eb="4">
      <t>チョチク</t>
    </rPh>
    <rPh sb="4" eb="6">
      <t>クミアイ</t>
    </rPh>
    <rPh sb="6" eb="9">
      <t>ホジョキン</t>
    </rPh>
    <phoneticPr fontId="2"/>
  </si>
  <si>
    <t>納税奨励金</t>
    <rPh sb="0" eb="2">
      <t>ノウゼイ</t>
    </rPh>
    <rPh sb="2" eb="5">
      <t>ショウレイキン</t>
    </rPh>
    <phoneticPr fontId="2"/>
  </si>
  <si>
    <t>県民税徴収取扱費</t>
    <rPh sb="0" eb="3">
      <t>ケンミンゼイ</t>
    </rPh>
    <rPh sb="3" eb="5">
      <t>チョウシュウ</t>
    </rPh>
    <rPh sb="5" eb="7">
      <t>トリアツカイ</t>
    </rPh>
    <rPh sb="7" eb="8">
      <t>ヒ</t>
    </rPh>
    <phoneticPr fontId="2"/>
  </si>
  <si>
    <t>徴税職員数</t>
    <rPh sb="0" eb="1">
      <t>チョウ</t>
    </rPh>
    <rPh sb="1" eb="2">
      <t>ゼイ</t>
    </rPh>
    <rPh sb="2" eb="4">
      <t>ショクイン</t>
    </rPh>
    <rPh sb="4" eb="5">
      <t>スウ</t>
    </rPh>
    <phoneticPr fontId="2"/>
  </si>
  <si>
    <t>（参考）臨時職員</t>
    <rPh sb="1" eb="3">
      <t>サンコウ</t>
    </rPh>
    <rPh sb="4" eb="6">
      <t>リンジ</t>
    </rPh>
    <rPh sb="6" eb="8">
      <t>ショクイン</t>
    </rPh>
    <phoneticPr fontId="2"/>
  </si>
  <si>
    <t>４　税率採用の状況</t>
    <rPh sb="2" eb="4">
      <t>ゼイリツ</t>
    </rPh>
    <rPh sb="4" eb="6">
      <t>サイヨウ</t>
    </rPh>
    <rPh sb="7" eb="9">
      <t>ジョウキョウ</t>
    </rPh>
    <phoneticPr fontId="2"/>
  </si>
  <si>
    <t>第10表　税目別税率採用の状況</t>
    <rPh sb="0" eb="1">
      <t>ダイ</t>
    </rPh>
    <rPh sb="3" eb="4">
      <t>ヒョウジ</t>
    </rPh>
    <rPh sb="5" eb="7">
      <t>ゼイモク</t>
    </rPh>
    <rPh sb="7" eb="8">
      <t>ベツ</t>
    </rPh>
    <rPh sb="8" eb="10">
      <t>ゼイリツ</t>
    </rPh>
    <rPh sb="10" eb="12">
      <t>サイヨウ</t>
    </rPh>
    <rPh sb="13" eb="15">
      <t>ジョウキョウ</t>
    </rPh>
    <phoneticPr fontId="2"/>
  </si>
  <si>
    <t>①　市町村民税法人均等割</t>
    <rPh sb="2" eb="5">
      <t>シチョウソン</t>
    </rPh>
    <rPh sb="5" eb="6">
      <t>ミン</t>
    </rPh>
    <rPh sb="6" eb="7">
      <t>ゼイ</t>
    </rPh>
    <rPh sb="7" eb="9">
      <t>ホウジン</t>
    </rPh>
    <rPh sb="9" eb="11">
      <t>キントウ</t>
    </rPh>
    <rPh sb="11" eb="12">
      <t>ワリ</t>
    </rPh>
    <phoneticPr fontId="2"/>
  </si>
  <si>
    <t>②　市町村民税法人税割</t>
    <rPh sb="2" eb="5">
      <t>シチョウソン</t>
    </rPh>
    <rPh sb="5" eb="6">
      <t>ミン</t>
    </rPh>
    <rPh sb="6" eb="7">
      <t>ゼイ</t>
    </rPh>
    <rPh sb="7" eb="9">
      <t>ホウジン</t>
    </rPh>
    <rPh sb="9" eb="10">
      <t>ゼイ</t>
    </rPh>
    <rPh sb="10" eb="11">
      <t>ワリ</t>
    </rPh>
    <phoneticPr fontId="2"/>
  </si>
  <si>
    <t>③　固定資産税</t>
    <rPh sb="2" eb="4">
      <t>コテイ</t>
    </rPh>
    <rPh sb="4" eb="6">
      <t>シサン</t>
    </rPh>
    <rPh sb="6" eb="7">
      <t>ゼイ</t>
    </rPh>
    <phoneticPr fontId="2"/>
  </si>
  <si>
    <t>標準税率</t>
    <rPh sb="0" eb="2">
      <t>ヒョウジュン</t>
    </rPh>
    <rPh sb="2" eb="4">
      <t>ゼイリツ</t>
    </rPh>
    <phoneticPr fontId="2"/>
  </si>
  <si>
    <t>超過税率</t>
    <rPh sb="0" eb="2">
      <t>チョウカ</t>
    </rPh>
    <rPh sb="2" eb="4">
      <t>ゼイリツ</t>
    </rPh>
    <phoneticPr fontId="2"/>
  </si>
  <si>
    <t>合　　計</t>
    <rPh sb="0" eb="4">
      <t>ゴウケイ</t>
    </rPh>
    <phoneticPr fontId="2"/>
  </si>
  <si>
    <t>超　過　税　率</t>
    <rPh sb="0" eb="3">
      <t>チョウカ</t>
    </rPh>
    <rPh sb="4" eb="7">
      <t>ゼイリツ</t>
    </rPh>
    <phoneticPr fontId="2"/>
  </si>
  <si>
    <t>市</t>
    <rPh sb="0" eb="1">
      <t>シチョウソン</t>
    </rPh>
    <phoneticPr fontId="2"/>
  </si>
  <si>
    <t>町</t>
    <rPh sb="0" eb="1">
      <t>マチ</t>
    </rPh>
    <phoneticPr fontId="2"/>
  </si>
  <si>
    <t>村</t>
    <rPh sb="0" eb="1">
      <t>ムラ</t>
    </rPh>
    <phoneticPr fontId="2"/>
  </si>
  <si>
    <t>第11表　超過税額の推移</t>
    <rPh sb="0" eb="1">
      <t>ダイ</t>
    </rPh>
    <rPh sb="3" eb="4">
      <t>ヒョウジ</t>
    </rPh>
    <rPh sb="5" eb="7">
      <t>チョウカ</t>
    </rPh>
    <rPh sb="7" eb="9">
      <t>ゼイガク</t>
    </rPh>
    <rPh sb="10" eb="12">
      <t>スイイ</t>
    </rPh>
    <phoneticPr fontId="2"/>
  </si>
  <si>
    <t>（単位：千円、％）</t>
    <rPh sb="1" eb="3">
      <t>タンイ</t>
    </rPh>
    <rPh sb="4" eb="6">
      <t>センエン</t>
    </rPh>
    <phoneticPr fontId="2"/>
  </si>
  <si>
    <t>年度別標準税率超過額</t>
    <rPh sb="0" eb="2">
      <t>ネンド</t>
    </rPh>
    <rPh sb="2" eb="3">
      <t>ベツ</t>
    </rPh>
    <rPh sb="3" eb="5">
      <t>ヒョウジュン</t>
    </rPh>
    <rPh sb="5" eb="7">
      <t>ゼイリツ</t>
    </rPh>
    <rPh sb="7" eb="10">
      <t>チョウカガク</t>
    </rPh>
    <phoneticPr fontId="2"/>
  </si>
  <si>
    <t>対前年度増減率</t>
    <rPh sb="0" eb="1">
      <t>タイ</t>
    </rPh>
    <rPh sb="1" eb="4">
      <t>ゼンネンド</t>
    </rPh>
    <rPh sb="4" eb="6">
      <t>ゾウゲン</t>
    </rPh>
    <rPh sb="6" eb="7">
      <t>リツ</t>
    </rPh>
    <phoneticPr fontId="2"/>
  </si>
  <si>
    <t>調定済額</t>
    <rPh sb="0" eb="2">
      <t>チョウテイ</t>
    </rPh>
    <rPh sb="2" eb="3">
      <t>ス</t>
    </rPh>
    <rPh sb="3" eb="4">
      <t>ガク</t>
    </rPh>
    <phoneticPr fontId="2"/>
  </si>
  <si>
    <t>収入済額</t>
    <rPh sb="0" eb="2">
      <t>シュウニュウ</t>
    </rPh>
    <rPh sb="2" eb="3">
      <t>ス</t>
    </rPh>
    <rPh sb="3" eb="4">
      <t>ガク</t>
    </rPh>
    <phoneticPr fontId="2"/>
  </si>
  <si>
    <t>市　　町　　村　　民　　税</t>
    <rPh sb="0" eb="7">
      <t>シチョウソン</t>
    </rPh>
    <rPh sb="9" eb="10">
      <t>ミン</t>
    </rPh>
    <rPh sb="12" eb="13">
      <t>ゼイ</t>
    </rPh>
    <phoneticPr fontId="2"/>
  </si>
  <si>
    <t>第９表－１</t>
    <rPh sb="0" eb="1">
      <t>ダイ</t>
    </rPh>
    <rPh sb="2" eb="3">
      <t>ヒョウ</t>
    </rPh>
    <phoneticPr fontId="2"/>
  </si>
  <si>
    <t>県　　　計</t>
    <rPh sb="0" eb="1">
      <t>ケン</t>
    </rPh>
    <rPh sb="4" eb="5">
      <t>ケイ</t>
    </rPh>
    <phoneticPr fontId="2"/>
  </si>
  <si>
    <t>調　　　定　　　済　　　額</t>
    <rPh sb="0" eb="5">
      <t>チョウテイ</t>
    </rPh>
    <rPh sb="8" eb="9">
      <t>ズ</t>
    </rPh>
    <rPh sb="12" eb="13">
      <t>ガク</t>
    </rPh>
    <phoneticPr fontId="2"/>
  </si>
  <si>
    <t>収　　　入　　　済　　　額</t>
    <rPh sb="0" eb="5">
      <t>シュウニュウ</t>
    </rPh>
    <rPh sb="8" eb="9">
      <t>ス</t>
    </rPh>
    <rPh sb="12" eb="13">
      <t>ガク</t>
    </rPh>
    <phoneticPr fontId="2"/>
  </si>
  <si>
    <t>不納欠損額</t>
    <rPh sb="0" eb="1">
      <t>フノウ</t>
    </rPh>
    <rPh sb="1" eb="2">
      <t>オサ</t>
    </rPh>
    <rPh sb="2" eb="4">
      <t>ケッソン</t>
    </rPh>
    <rPh sb="4" eb="5">
      <t>ガク</t>
    </rPh>
    <phoneticPr fontId="2"/>
  </si>
  <si>
    <t>収入未済額</t>
    <rPh sb="0" eb="2">
      <t>シュウニュウ</t>
    </rPh>
    <rPh sb="2" eb="4">
      <t>ミサイ</t>
    </rPh>
    <rPh sb="4" eb="5">
      <t>ガク</t>
    </rPh>
    <phoneticPr fontId="2"/>
  </si>
  <si>
    <t>徴　　　収　　　率</t>
    <rPh sb="0" eb="5">
      <t>チョウシュウ</t>
    </rPh>
    <rPh sb="8" eb="9">
      <t>リツ</t>
    </rPh>
    <phoneticPr fontId="2"/>
  </si>
  <si>
    <t>現年課税分</t>
    <rPh sb="0" eb="1">
      <t>ゲン</t>
    </rPh>
    <rPh sb="1" eb="2">
      <t>ネン</t>
    </rPh>
    <rPh sb="2" eb="3">
      <t>カ</t>
    </rPh>
    <rPh sb="3" eb="4">
      <t>ゼイ</t>
    </rPh>
    <rPh sb="4" eb="5">
      <t>ブン</t>
    </rPh>
    <phoneticPr fontId="2"/>
  </si>
  <si>
    <t>滞納繰越分</t>
    <rPh sb="0" eb="2">
      <t>タイノウ</t>
    </rPh>
    <rPh sb="2" eb="4">
      <t>クリコシ</t>
    </rPh>
    <rPh sb="4" eb="5">
      <t>ブン</t>
    </rPh>
    <phoneticPr fontId="2"/>
  </si>
  <si>
    <t>合　　　計</t>
    <rPh sb="0" eb="5">
      <t>ゴウケイ</t>
    </rPh>
    <phoneticPr fontId="2"/>
  </si>
  <si>
    <t>標準税率　超過調定額</t>
    <rPh sb="0" eb="2">
      <t>ヒョウジュン</t>
    </rPh>
    <rPh sb="2" eb="4">
      <t>ゼイリツ</t>
    </rPh>
    <rPh sb="5" eb="7">
      <t>チョウカ</t>
    </rPh>
    <rPh sb="7" eb="9">
      <t>チョウテイ</t>
    </rPh>
    <rPh sb="9" eb="10">
      <t>ガク</t>
    </rPh>
    <phoneticPr fontId="2"/>
  </si>
  <si>
    <t>標準税率超過収入済額</t>
    <rPh sb="0" eb="2">
      <t>ヒョウジュン</t>
    </rPh>
    <rPh sb="2" eb="4">
      <t>ゼイリツ</t>
    </rPh>
    <rPh sb="4" eb="6">
      <t>チョウカ</t>
    </rPh>
    <rPh sb="6" eb="8">
      <t>シュウニュウ</t>
    </rPh>
    <rPh sb="8" eb="9">
      <t>ス</t>
    </rPh>
    <rPh sb="9" eb="10">
      <t>ガク</t>
    </rPh>
    <phoneticPr fontId="2"/>
  </si>
  <si>
    <t>前年度同　期</t>
    <rPh sb="0" eb="3">
      <t>ゼンネンド</t>
    </rPh>
    <rPh sb="3" eb="6">
      <t>ドウキ</t>
    </rPh>
    <phoneticPr fontId="2"/>
  </si>
  <si>
    <t>増減</t>
    <rPh sb="0" eb="2">
      <t>ゾウゲン</t>
    </rPh>
    <phoneticPr fontId="2"/>
  </si>
  <si>
    <t>A</t>
    <phoneticPr fontId="2"/>
  </si>
  <si>
    <t>B</t>
    <phoneticPr fontId="2"/>
  </si>
  <si>
    <t>(A+B)　　　C</t>
    <phoneticPr fontId="2"/>
  </si>
  <si>
    <t>D</t>
    <phoneticPr fontId="2"/>
  </si>
  <si>
    <t>E</t>
    <phoneticPr fontId="2"/>
  </si>
  <si>
    <t>(D+E)　　　F</t>
    <phoneticPr fontId="2"/>
  </si>
  <si>
    <t>G</t>
    <phoneticPr fontId="2"/>
  </si>
  <si>
    <t>(C-F-G)</t>
    <phoneticPr fontId="2"/>
  </si>
  <si>
    <t>(D/A)</t>
    <phoneticPr fontId="2"/>
  </si>
  <si>
    <t>(E/B)</t>
    <phoneticPr fontId="2"/>
  </si>
  <si>
    <t>(F/C)</t>
    <phoneticPr fontId="2"/>
  </si>
  <si>
    <t>一</t>
    <rPh sb="0" eb="1">
      <t>１</t>
    </rPh>
    <phoneticPr fontId="2"/>
  </si>
  <si>
    <t>普通税</t>
    <rPh sb="0" eb="2">
      <t>フツウ</t>
    </rPh>
    <rPh sb="2" eb="3">
      <t>ゼイ</t>
    </rPh>
    <phoneticPr fontId="2"/>
  </si>
  <si>
    <t>法定普通税</t>
    <rPh sb="0" eb="2">
      <t>ホウテイ</t>
    </rPh>
    <rPh sb="2" eb="4">
      <t>フツウ</t>
    </rPh>
    <rPh sb="4" eb="5">
      <t>ゼイ</t>
    </rPh>
    <phoneticPr fontId="2"/>
  </si>
  <si>
    <t>(1)</t>
    <phoneticPr fontId="2"/>
  </si>
  <si>
    <t>所得割</t>
    <rPh sb="0" eb="2">
      <t>ショトク</t>
    </rPh>
    <rPh sb="2" eb="3">
      <t>ワリ</t>
    </rPh>
    <phoneticPr fontId="2"/>
  </si>
  <si>
    <t>（退職分）</t>
    <rPh sb="1" eb="3">
      <t>タイショク</t>
    </rPh>
    <rPh sb="3" eb="4">
      <t>ブン</t>
    </rPh>
    <phoneticPr fontId="2"/>
  </si>
  <si>
    <t>純固定資産税</t>
    <rPh sb="0" eb="1">
      <t>ジュンコ</t>
    </rPh>
    <rPh sb="1" eb="3">
      <t>コテイ</t>
    </rPh>
    <rPh sb="3" eb="6">
      <t>シサンゼイ</t>
    </rPh>
    <phoneticPr fontId="2"/>
  </si>
  <si>
    <t>交付金</t>
    <rPh sb="0" eb="2">
      <t>コウフ</t>
    </rPh>
    <rPh sb="2" eb="3">
      <t>キン</t>
    </rPh>
    <phoneticPr fontId="2"/>
  </si>
  <si>
    <t>遊休土地分</t>
    <rPh sb="0" eb="2">
      <t>ユウキュウ</t>
    </rPh>
    <rPh sb="2" eb="4">
      <t>トチ</t>
    </rPh>
    <rPh sb="4" eb="5">
      <t>ブン</t>
    </rPh>
    <phoneticPr fontId="2"/>
  </si>
  <si>
    <t>法定外普通税</t>
    <rPh sb="0" eb="2">
      <t>ホウテイ</t>
    </rPh>
    <rPh sb="2" eb="3">
      <t>ソト</t>
    </rPh>
    <rPh sb="3" eb="5">
      <t>フツウ</t>
    </rPh>
    <rPh sb="5" eb="6">
      <t>ゼイ</t>
    </rPh>
    <phoneticPr fontId="2"/>
  </si>
  <si>
    <t>二</t>
    <rPh sb="0" eb="1">
      <t>２</t>
    </rPh>
    <phoneticPr fontId="2"/>
  </si>
  <si>
    <t>目的税</t>
    <rPh sb="0" eb="2">
      <t>モクテキ</t>
    </rPh>
    <rPh sb="2" eb="3">
      <t>ゼイ</t>
    </rPh>
    <phoneticPr fontId="2"/>
  </si>
  <si>
    <t>入湯税</t>
    <rPh sb="0" eb="2">
      <t>ニュウトウ</t>
    </rPh>
    <rPh sb="2" eb="3">
      <t>ゼイ</t>
    </rPh>
    <phoneticPr fontId="2"/>
  </si>
  <si>
    <t>事業所税</t>
    <rPh sb="0" eb="3">
      <t>ジギョウショ</t>
    </rPh>
    <rPh sb="3" eb="4">
      <t>ゼイ</t>
    </rPh>
    <phoneticPr fontId="2"/>
  </si>
  <si>
    <t>都市計画税</t>
    <rPh sb="0" eb="2">
      <t>トシ</t>
    </rPh>
    <rPh sb="2" eb="4">
      <t>ケイカク</t>
    </rPh>
    <rPh sb="4" eb="5">
      <t>ゼイ</t>
    </rPh>
    <phoneticPr fontId="2"/>
  </si>
  <si>
    <t>水利地益税</t>
    <rPh sb="0" eb="2">
      <t>スイリ</t>
    </rPh>
    <rPh sb="2" eb="4">
      <t>チエキ</t>
    </rPh>
    <rPh sb="4" eb="5">
      <t>ゼイ</t>
    </rPh>
    <phoneticPr fontId="2"/>
  </si>
  <si>
    <t>共同施設税</t>
    <rPh sb="0" eb="2">
      <t>キョウドウ</t>
    </rPh>
    <rPh sb="2" eb="4">
      <t>シセツ</t>
    </rPh>
    <rPh sb="4" eb="5">
      <t>ゼイ</t>
    </rPh>
    <phoneticPr fontId="2"/>
  </si>
  <si>
    <t>宅地開発税</t>
    <rPh sb="0" eb="2">
      <t>タクチ</t>
    </rPh>
    <rPh sb="2" eb="4">
      <t>カイハツ</t>
    </rPh>
    <rPh sb="4" eb="5">
      <t>ゼイ</t>
    </rPh>
    <phoneticPr fontId="2"/>
  </si>
  <si>
    <t>７</t>
    <phoneticPr fontId="2"/>
  </si>
  <si>
    <t>三</t>
    <rPh sb="0" eb="1">
      <t>３</t>
    </rPh>
    <phoneticPr fontId="2"/>
  </si>
  <si>
    <t>旧法による税</t>
    <rPh sb="0" eb="1">
      <t>キュウ</t>
    </rPh>
    <rPh sb="1" eb="2">
      <t>ホウ</t>
    </rPh>
    <rPh sb="5" eb="6">
      <t>ゼイ</t>
    </rPh>
    <phoneticPr fontId="2"/>
  </si>
  <si>
    <t>合計（一～三）</t>
    <rPh sb="0" eb="2">
      <t>ゴウケイ</t>
    </rPh>
    <rPh sb="3" eb="4">
      <t>１</t>
    </rPh>
    <rPh sb="5" eb="6">
      <t>３</t>
    </rPh>
    <phoneticPr fontId="2"/>
  </si>
  <si>
    <t>国民健康保険料</t>
    <rPh sb="0" eb="2">
      <t>コクミン</t>
    </rPh>
    <rPh sb="2" eb="4">
      <t>ケンコウ</t>
    </rPh>
    <rPh sb="4" eb="6">
      <t>ホケン</t>
    </rPh>
    <rPh sb="6" eb="7">
      <t>リョウ</t>
    </rPh>
    <phoneticPr fontId="2"/>
  </si>
  <si>
    <t>第９表－２</t>
    <rPh sb="0" eb="1">
      <t>ダイ</t>
    </rPh>
    <rPh sb="2" eb="3">
      <t>ヒョウ</t>
    </rPh>
    <phoneticPr fontId="2"/>
  </si>
  <si>
    <t>市　　　計</t>
    <rPh sb="0" eb="1">
      <t>シ</t>
    </rPh>
    <rPh sb="4" eb="5">
      <t>ケイ</t>
    </rPh>
    <phoneticPr fontId="2"/>
  </si>
  <si>
    <t>第９表－３</t>
    <rPh sb="0" eb="1">
      <t>ダイ</t>
    </rPh>
    <rPh sb="2" eb="3">
      <t>ヒョウ</t>
    </rPh>
    <phoneticPr fontId="2"/>
  </si>
  <si>
    <t>町　村　計</t>
    <rPh sb="0" eb="3">
      <t>チョウソン</t>
    </rPh>
    <rPh sb="4" eb="5">
      <t>ケイ</t>
    </rPh>
    <phoneticPr fontId="2"/>
  </si>
  <si>
    <t>第８表　税目別徴収率の推移</t>
    <rPh sb="0" eb="1">
      <t>ダイ</t>
    </rPh>
    <rPh sb="2" eb="3">
      <t>ヒョウジ</t>
    </rPh>
    <rPh sb="4" eb="6">
      <t>ゼイモク</t>
    </rPh>
    <rPh sb="6" eb="7">
      <t>ベツ</t>
    </rPh>
    <rPh sb="7" eb="9">
      <t>チョウシュウ</t>
    </rPh>
    <rPh sb="9" eb="10">
      <t>リツ</t>
    </rPh>
    <rPh sb="11" eb="13">
      <t>スイイ</t>
    </rPh>
    <phoneticPr fontId="2"/>
  </si>
  <si>
    <t>固定資産税</t>
    <rPh sb="0" eb="2">
      <t>コテイ</t>
    </rPh>
    <rPh sb="2" eb="5">
      <t>シサンゼイ</t>
    </rPh>
    <phoneticPr fontId="2"/>
  </si>
  <si>
    <t>法定外普通税</t>
    <rPh sb="0" eb="2">
      <t>ホウテイ</t>
    </rPh>
    <rPh sb="2" eb="3">
      <t>ガイ</t>
    </rPh>
    <rPh sb="3" eb="5">
      <t>フツウ</t>
    </rPh>
    <rPh sb="5" eb="6">
      <t>ゼイ</t>
    </rPh>
    <phoneticPr fontId="2"/>
  </si>
  <si>
    <t>第７表　徴収実績の推移</t>
    <rPh sb="0" eb="1">
      <t>ダイ</t>
    </rPh>
    <rPh sb="2" eb="3">
      <t>ヒョウジ</t>
    </rPh>
    <rPh sb="4" eb="6">
      <t>チョウシュウ</t>
    </rPh>
    <rPh sb="6" eb="8">
      <t>ジッセキ</t>
    </rPh>
    <rPh sb="9" eb="11">
      <t>スイイ</t>
    </rPh>
    <phoneticPr fontId="2"/>
  </si>
  <si>
    <t>現年課税分</t>
    <rPh sb="0" eb="1">
      <t>ゲン</t>
    </rPh>
    <rPh sb="1" eb="2">
      <t>ネン</t>
    </rPh>
    <rPh sb="2" eb="4">
      <t>カゼイ</t>
    </rPh>
    <rPh sb="4" eb="5">
      <t>ブン</t>
    </rPh>
    <phoneticPr fontId="2"/>
  </si>
  <si>
    <t>▲ 0.1</t>
    <phoneticPr fontId="2"/>
  </si>
  <si>
    <t>３　徴収実績</t>
    <rPh sb="2" eb="4">
      <t>チョウシュウ</t>
    </rPh>
    <rPh sb="4" eb="6">
      <t>ジッセキ</t>
    </rPh>
    <phoneticPr fontId="2"/>
  </si>
  <si>
    <t>　　　　その状況は第６表、第７表、第８表、第９表のとおりである。</t>
    <rPh sb="6" eb="8">
      <t>ジョウキョウ</t>
    </rPh>
    <rPh sb="9" eb="10">
      <t>ダイ</t>
    </rPh>
    <rPh sb="11" eb="12">
      <t>ヒョウ</t>
    </rPh>
    <rPh sb="13" eb="14">
      <t>ダイ</t>
    </rPh>
    <rPh sb="15" eb="16">
      <t>ヒョウジ</t>
    </rPh>
    <rPh sb="17" eb="18">
      <t>ダイ</t>
    </rPh>
    <rPh sb="19" eb="20">
      <t>ヒョウジ</t>
    </rPh>
    <rPh sb="21" eb="22">
      <t>ダイ</t>
    </rPh>
    <rPh sb="23" eb="24">
      <t>ヒョウジ</t>
    </rPh>
    <phoneticPr fontId="2"/>
  </si>
  <si>
    <t>合　計</t>
    <rPh sb="0" eb="3">
      <t>ゴウケイ</t>
    </rPh>
    <phoneticPr fontId="2"/>
  </si>
  <si>
    <t>　県　名</t>
    <rPh sb="1" eb="4">
      <t>ケンメイ</t>
    </rPh>
    <phoneticPr fontId="2"/>
  </si>
  <si>
    <t>青森県</t>
    <rPh sb="0" eb="3">
      <t>アオモリケン</t>
    </rPh>
    <phoneticPr fontId="2"/>
  </si>
  <si>
    <t>秋田県</t>
    <rPh sb="0" eb="3">
      <t>アキタケン</t>
    </rPh>
    <phoneticPr fontId="2"/>
  </si>
  <si>
    <t>宮城県</t>
    <rPh sb="0" eb="3">
      <t>ミヤギケン</t>
    </rPh>
    <phoneticPr fontId="2"/>
  </si>
  <si>
    <t>山形県</t>
    <rPh sb="0" eb="3">
      <t>ヤマガタケン</t>
    </rPh>
    <phoneticPr fontId="2"/>
  </si>
  <si>
    <t>福島県</t>
    <rPh sb="0" eb="3">
      <t>フクシマケン</t>
    </rPh>
    <phoneticPr fontId="2"/>
  </si>
  <si>
    <t>東北計</t>
    <rPh sb="0" eb="2">
      <t>トウホク</t>
    </rPh>
    <rPh sb="2" eb="3">
      <t>ケイ</t>
    </rPh>
    <phoneticPr fontId="2"/>
  </si>
  <si>
    <t>全国計</t>
    <rPh sb="0" eb="2">
      <t>ゼンコク</t>
    </rPh>
    <rPh sb="2" eb="3">
      <t>ケイ</t>
    </rPh>
    <phoneticPr fontId="2"/>
  </si>
  <si>
    <t>２　市町村税の税目別構成</t>
    <rPh sb="2" eb="4">
      <t>シチョウ</t>
    </rPh>
    <rPh sb="4" eb="6">
      <t>ソンゼイ</t>
    </rPh>
    <rPh sb="7" eb="9">
      <t>ゼイモク</t>
    </rPh>
    <rPh sb="9" eb="10">
      <t>ベツ</t>
    </rPh>
    <rPh sb="10" eb="12">
      <t>コウセイ</t>
    </rPh>
    <phoneticPr fontId="2"/>
  </si>
  <si>
    <t>　　　　その状況は、第５表のとおりである。</t>
    <rPh sb="6" eb="8">
      <t>ジョウキョウ</t>
    </rPh>
    <rPh sb="10" eb="11">
      <t>ダイ</t>
    </rPh>
    <rPh sb="12" eb="13">
      <t>ヒョウ</t>
    </rPh>
    <phoneticPr fontId="2"/>
  </si>
  <si>
    <t>第５表　税目別構成比の推移（現年課税調定額）</t>
    <rPh sb="0" eb="1">
      <t>ダイ</t>
    </rPh>
    <rPh sb="2" eb="3">
      <t>ヒョウ</t>
    </rPh>
    <rPh sb="4" eb="6">
      <t>ゼイモク</t>
    </rPh>
    <rPh sb="6" eb="7">
      <t>ベツ</t>
    </rPh>
    <rPh sb="7" eb="10">
      <t>コウセイヒ</t>
    </rPh>
    <rPh sb="11" eb="13">
      <t>スイイ</t>
    </rPh>
    <rPh sb="14" eb="15">
      <t>ゲン</t>
    </rPh>
    <rPh sb="15" eb="16">
      <t>ネン</t>
    </rPh>
    <rPh sb="16" eb="17">
      <t>カ</t>
    </rPh>
    <rPh sb="17" eb="18">
      <t>ゼイ</t>
    </rPh>
    <rPh sb="18" eb="20">
      <t>チョウテイ</t>
    </rPh>
    <rPh sb="20" eb="21">
      <t>ガク</t>
    </rPh>
    <phoneticPr fontId="2"/>
  </si>
  <si>
    <t>（単位：％）</t>
    <rPh sb="1" eb="3">
      <t>タンイ</t>
    </rPh>
    <phoneticPr fontId="2"/>
  </si>
  <si>
    <t>　税　目</t>
    <rPh sb="1" eb="2">
      <t>ゼイ</t>
    </rPh>
    <rPh sb="3" eb="4">
      <t>モク</t>
    </rPh>
    <phoneticPr fontId="2"/>
  </si>
  <si>
    <t>全　国</t>
    <rPh sb="0" eb="3">
      <t>ゼンコク</t>
    </rPh>
    <phoneticPr fontId="2"/>
  </si>
  <si>
    <t>その他の税</t>
    <rPh sb="0" eb="3">
      <t>ソノタ</t>
    </rPh>
    <rPh sb="4" eb="5">
      <t>ゼイ</t>
    </rPh>
    <phoneticPr fontId="2"/>
  </si>
  <si>
    <t>第４表　税目別現年課税調定額の推移</t>
    <rPh sb="0" eb="1">
      <t>ダイ</t>
    </rPh>
    <rPh sb="2" eb="3">
      <t>ヒョウ</t>
    </rPh>
    <rPh sb="4" eb="6">
      <t>ゼイモク</t>
    </rPh>
    <rPh sb="6" eb="7">
      <t>ベツ</t>
    </rPh>
    <rPh sb="7" eb="8">
      <t>ゲン</t>
    </rPh>
    <rPh sb="8" eb="9">
      <t>ネン</t>
    </rPh>
    <rPh sb="9" eb="10">
      <t>カ</t>
    </rPh>
    <rPh sb="10" eb="11">
      <t>ゼイ</t>
    </rPh>
    <rPh sb="11" eb="13">
      <t>チョウテイ</t>
    </rPh>
    <rPh sb="13" eb="14">
      <t>ガク</t>
    </rPh>
    <rPh sb="15" eb="17">
      <t>スイイ</t>
    </rPh>
    <phoneticPr fontId="2"/>
  </si>
  <si>
    <t>増減額</t>
    <rPh sb="0" eb="2">
      <t>ゾウゲン</t>
    </rPh>
    <rPh sb="2" eb="3">
      <t>ガク</t>
    </rPh>
    <phoneticPr fontId="2"/>
  </si>
  <si>
    <t>増減率</t>
    <rPh sb="0" eb="2">
      <t>ゾウゲン</t>
    </rPh>
    <rPh sb="2" eb="3">
      <t>リツ</t>
    </rPh>
    <phoneticPr fontId="2"/>
  </si>
  <si>
    <t>第３表　市町村税額等の推移</t>
    <rPh sb="0" eb="1">
      <t>ダイ</t>
    </rPh>
    <rPh sb="2" eb="3">
      <t>ヒョウ</t>
    </rPh>
    <rPh sb="4" eb="7">
      <t>シチョウソン</t>
    </rPh>
    <rPh sb="7" eb="9">
      <t>ゼイガク</t>
    </rPh>
    <rPh sb="9" eb="10">
      <t>トウ</t>
    </rPh>
    <rPh sb="11" eb="13">
      <t>スイイ</t>
    </rPh>
    <phoneticPr fontId="2"/>
  </si>
  <si>
    <t>年　度</t>
    <rPh sb="0" eb="3">
      <t>ネンド</t>
    </rPh>
    <phoneticPr fontId="2"/>
  </si>
  <si>
    <t>歳　　　　　入</t>
    <rPh sb="0" eb="7">
      <t>サイニュウ</t>
    </rPh>
    <phoneticPr fontId="2"/>
  </si>
  <si>
    <t>市　町　村　税</t>
    <rPh sb="0" eb="3">
      <t>シチョウ</t>
    </rPh>
    <rPh sb="4" eb="7">
      <t>ソンゼイ</t>
    </rPh>
    <phoneticPr fontId="2"/>
  </si>
  <si>
    <t>決　算　額</t>
    <rPh sb="0" eb="3">
      <t>ケッサン</t>
    </rPh>
    <rPh sb="4" eb="5">
      <t>ガク</t>
    </rPh>
    <phoneticPr fontId="2"/>
  </si>
  <si>
    <t>前年対比</t>
    <rPh sb="0" eb="1">
      <t>ゼン</t>
    </rPh>
    <rPh sb="1" eb="2">
      <t>ネン</t>
    </rPh>
    <rPh sb="2" eb="4">
      <t>タイヒ</t>
    </rPh>
    <phoneticPr fontId="2"/>
  </si>
  <si>
    <t>歳　　入</t>
    <rPh sb="0" eb="4">
      <t>サイニュウ</t>
    </rPh>
    <phoneticPr fontId="2"/>
  </si>
  <si>
    <t>国　　税</t>
    <rPh sb="0" eb="4">
      <t>コクゼイ</t>
    </rPh>
    <phoneticPr fontId="2"/>
  </si>
  <si>
    <t>県　　税</t>
    <rPh sb="0" eb="1">
      <t>ケン</t>
    </rPh>
    <rPh sb="3" eb="4">
      <t>ゼイ</t>
    </rPh>
    <phoneticPr fontId="2"/>
  </si>
  <si>
    <t>第２表　市町村税等の概況</t>
    <rPh sb="0" eb="1">
      <t>ダイ</t>
    </rPh>
    <rPh sb="2" eb="3">
      <t>ヒョウ</t>
    </rPh>
    <rPh sb="4" eb="6">
      <t>シチョウ</t>
    </rPh>
    <rPh sb="6" eb="8">
      <t>ソンゼイ</t>
    </rPh>
    <rPh sb="8" eb="9">
      <t>トウ</t>
    </rPh>
    <rPh sb="10" eb="12">
      <t>ガイキョウ</t>
    </rPh>
    <phoneticPr fontId="2"/>
  </si>
  <si>
    <t>対前年度増減額</t>
    <rPh sb="0" eb="1">
      <t>タイ</t>
    </rPh>
    <rPh sb="1" eb="4">
      <t>ゼンネンド</t>
    </rPh>
    <rPh sb="4" eb="6">
      <t>ゾウゲン</t>
    </rPh>
    <rPh sb="6" eb="7">
      <t>ガク</t>
    </rPh>
    <phoneticPr fontId="2"/>
  </si>
  <si>
    <t>対前年度増減率</t>
    <rPh sb="0" eb="1">
      <t>タイ</t>
    </rPh>
    <rPh sb="1" eb="2">
      <t>ゼン</t>
    </rPh>
    <rPh sb="2" eb="3">
      <t>ネン</t>
    </rPh>
    <rPh sb="3" eb="4">
      <t>ド</t>
    </rPh>
    <rPh sb="4" eb="6">
      <t>ゾウゲン</t>
    </rPh>
    <rPh sb="6" eb="7">
      <t>リツ</t>
    </rPh>
    <phoneticPr fontId="2"/>
  </si>
  <si>
    <t>町　村</t>
    <rPh sb="0" eb="3">
      <t>チョウソン</t>
    </rPh>
    <phoneticPr fontId="2"/>
  </si>
  <si>
    <t>市　　町　　村　　税</t>
    <rPh sb="0" eb="4">
      <t>シチョウ</t>
    </rPh>
    <rPh sb="6" eb="10">
      <t>ソンゼイ</t>
    </rPh>
    <phoneticPr fontId="2"/>
  </si>
  <si>
    <t>国　　民　　健　　康　　保　　険　　税</t>
    <rPh sb="0" eb="4">
      <t>コクミン</t>
    </rPh>
    <rPh sb="6" eb="10">
      <t>ケンコウ</t>
    </rPh>
    <rPh sb="12" eb="16">
      <t>ホケン</t>
    </rPh>
    <rPh sb="18" eb="19">
      <t>ゼイ</t>
    </rPh>
    <phoneticPr fontId="2"/>
  </si>
  <si>
    <t>第１表　市町村税収の推移</t>
    <rPh sb="0" eb="1">
      <t>ダイ</t>
    </rPh>
    <rPh sb="2" eb="3">
      <t>ヒョウ</t>
    </rPh>
    <rPh sb="4" eb="7">
      <t>シチョウソン</t>
    </rPh>
    <rPh sb="7" eb="9">
      <t>ゼイシュウ</t>
    </rPh>
    <rPh sb="10" eb="12">
      <t>スイイ</t>
    </rPh>
    <phoneticPr fontId="2"/>
  </si>
  <si>
    <t>（単位：百万円）</t>
    <rPh sb="1" eb="3">
      <t>タンイ</t>
    </rPh>
    <rPh sb="4" eb="5">
      <t>ヒャク</t>
    </rPh>
    <rPh sb="5" eb="7">
      <t>マンエン</t>
    </rPh>
    <phoneticPr fontId="2"/>
  </si>
  <si>
    <t>市　　　町　　　村　　　税　　　収　　　の　　　推　　　移</t>
    <rPh sb="0" eb="9">
      <t>シチョウソン</t>
    </rPh>
    <rPh sb="12" eb="17">
      <t>ゼイシュウ</t>
    </rPh>
    <rPh sb="24" eb="29">
      <t>スイイ</t>
    </rPh>
    <phoneticPr fontId="2"/>
  </si>
  <si>
    <t xml:space="preserve"> 税  目</t>
    <rPh sb="1" eb="2">
      <t>ゼイ</t>
    </rPh>
    <rPh sb="4" eb="5">
      <t>モク</t>
    </rPh>
    <phoneticPr fontId="2"/>
  </si>
  <si>
    <t xml:space="preserve">年  度 </t>
    <rPh sb="0" eb="1">
      <t>トシ</t>
    </rPh>
    <rPh sb="3" eb="4">
      <t>タビ</t>
    </rPh>
    <phoneticPr fontId="2"/>
  </si>
  <si>
    <t>法定外目的税</t>
    <rPh sb="0" eb="2">
      <t>ホウテイ</t>
    </rPh>
    <rPh sb="2" eb="3">
      <t>ガイ</t>
    </rPh>
    <rPh sb="3" eb="6">
      <t>モクテキゼイ</t>
    </rPh>
    <phoneticPr fontId="2"/>
  </si>
  <si>
    <t>区　　分　</t>
    <rPh sb="0" eb="4">
      <t>クブン</t>
    </rPh>
    <phoneticPr fontId="2"/>
  </si>
  <si>
    <t>　税　　目</t>
    <rPh sb="1" eb="5">
      <t>ゼイモク</t>
    </rPh>
    <phoneticPr fontId="2"/>
  </si>
  <si>
    <t xml:space="preserve">区　分  </t>
    <rPh sb="0" eb="3">
      <t>クブン</t>
    </rPh>
    <phoneticPr fontId="2"/>
  </si>
  <si>
    <t>（単位：団体）</t>
    <rPh sb="1" eb="3">
      <t>タンイ</t>
    </rPh>
    <rPh sb="4" eb="6">
      <t>ダンタイ</t>
    </rPh>
    <phoneticPr fontId="2"/>
  </si>
  <si>
    <t>（単位：千円、％、人）</t>
    <rPh sb="1" eb="3">
      <t>タンイ</t>
    </rPh>
    <rPh sb="4" eb="6">
      <t>センエン</t>
    </rPh>
    <rPh sb="9" eb="10">
      <t>ニン</t>
    </rPh>
    <phoneticPr fontId="2"/>
  </si>
  <si>
    <t>(4)</t>
  </si>
  <si>
    <t>(5)</t>
  </si>
  <si>
    <t>(6)</t>
  </si>
  <si>
    <t>Ａ</t>
    <phoneticPr fontId="2"/>
  </si>
  <si>
    <t>Ｂ</t>
    <phoneticPr fontId="2"/>
  </si>
  <si>
    <t>Ｃ</t>
    <phoneticPr fontId="2"/>
  </si>
  <si>
    <t>Ｄ／Ａ</t>
    <phoneticPr fontId="2"/>
  </si>
  <si>
    <t>Ｅ／Ｂ</t>
    <phoneticPr fontId="2"/>
  </si>
  <si>
    <t>Ｆ／Ｃ</t>
    <phoneticPr fontId="2"/>
  </si>
  <si>
    <t>Ｂ</t>
    <phoneticPr fontId="2"/>
  </si>
  <si>
    <t>Ｃ</t>
    <phoneticPr fontId="2"/>
  </si>
  <si>
    <t>Ｄ</t>
    <phoneticPr fontId="2"/>
  </si>
  <si>
    <t>Ｅ</t>
    <phoneticPr fontId="2"/>
  </si>
  <si>
    <t>Ｆ</t>
    <phoneticPr fontId="2"/>
  </si>
  <si>
    <t>（単位：％）</t>
  </si>
  <si>
    <t>イ</t>
    <phoneticPr fontId="2"/>
  </si>
  <si>
    <t>１</t>
    <phoneticPr fontId="2"/>
  </si>
  <si>
    <t>ア</t>
    <phoneticPr fontId="2"/>
  </si>
  <si>
    <t>イ</t>
    <phoneticPr fontId="2"/>
  </si>
  <si>
    <t>ウ</t>
    <phoneticPr fontId="2"/>
  </si>
  <si>
    <t>エ</t>
    <phoneticPr fontId="2"/>
  </si>
  <si>
    <t>(2)</t>
    <phoneticPr fontId="2"/>
  </si>
  <si>
    <t>ア</t>
    <phoneticPr fontId="2"/>
  </si>
  <si>
    <t>(ｱ)</t>
    <phoneticPr fontId="2"/>
  </si>
  <si>
    <t>(ｲ)</t>
    <phoneticPr fontId="2"/>
  </si>
  <si>
    <t>(ｳ)</t>
    <phoneticPr fontId="2"/>
  </si>
  <si>
    <t>(3)</t>
    <phoneticPr fontId="2"/>
  </si>
  <si>
    <t>ア</t>
    <phoneticPr fontId="2"/>
  </si>
  <si>
    <t>イ</t>
    <phoneticPr fontId="2"/>
  </si>
  <si>
    <t>ウ</t>
    <phoneticPr fontId="2"/>
  </si>
  <si>
    <t>２</t>
    <phoneticPr fontId="2"/>
  </si>
  <si>
    <t>１</t>
    <phoneticPr fontId="2"/>
  </si>
  <si>
    <t>２</t>
    <phoneticPr fontId="2"/>
  </si>
  <si>
    <t>３</t>
    <phoneticPr fontId="2"/>
  </si>
  <si>
    <t>(1)</t>
    <phoneticPr fontId="2"/>
  </si>
  <si>
    <t>(2)</t>
    <phoneticPr fontId="2"/>
  </si>
  <si>
    <t>４</t>
    <phoneticPr fontId="2"/>
  </si>
  <si>
    <t>５</t>
    <phoneticPr fontId="2"/>
  </si>
  <si>
    <t>６</t>
    <phoneticPr fontId="2"/>
  </si>
  <si>
    <t>市</t>
    <rPh sb="0" eb="1">
      <t>シ</t>
    </rPh>
    <phoneticPr fontId="2"/>
  </si>
  <si>
    <t>町村</t>
    <rPh sb="0" eb="2">
      <t>チョウソン</t>
    </rPh>
    <phoneticPr fontId="2"/>
  </si>
  <si>
    <t>計</t>
    <rPh sb="0" eb="1">
      <t>ケイ</t>
    </rPh>
    <phoneticPr fontId="2"/>
  </si>
  <si>
    <t>　　　３　負担状況は、「人口一人当たり」で算出しており、算出には収入額について、次の数値を基礎としたものである。</t>
    <rPh sb="5" eb="7">
      <t>フタン</t>
    </rPh>
    <rPh sb="7" eb="9">
      <t>ジョウキョウ</t>
    </rPh>
    <rPh sb="12" eb="14">
      <t>ジンコウ</t>
    </rPh>
    <rPh sb="14" eb="16">
      <t>ヒトリ</t>
    </rPh>
    <rPh sb="16" eb="17">
      <t>ア</t>
    </rPh>
    <rPh sb="21" eb="23">
      <t>サンシュツ</t>
    </rPh>
    <rPh sb="28" eb="30">
      <t>サンシュツ</t>
    </rPh>
    <rPh sb="32" eb="34">
      <t>シュウニュウ</t>
    </rPh>
    <rPh sb="34" eb="35">
      <t>ガク</t>
    </rPh>
    <rPh sb="40" eb="41">
      <t>ツギ</t>
    </rPh>
    <rPh sb="42" eb="44">
      <t>スウチ</t>
    </rPh>
    <rPh sb="45" eb="47">
      <t>キソ</t>
    </rPh>
    <phoneticPr fontId="2"/>
  </si>
  <si>
    <t>調定額</t>
    <rPh sb="0" eb="2">
      <t>チョウテイ</t>
    </rPh>
    <rPh sb="2" eb="3">
      <t>ガク</t>
    </rPh>
    <phoneticPr fontId="2"/>
  </si>
  <si>
    <t>人口一人当たり</t>
    <rPh sb="0" eb="2">
      <t>ジンコウ</t>
    </rPh>
    <rPh sb="2" eb="4">
      <t>ヒトリ</t>
    </rPh>
    <rPh sb="4" eb="5">
      <t>アタ</t>
    </rPh>
    <phoneticPr fontId="2"/>
  </si>
  <si>
    <t>国税</t>
    <rPh sb="0" eb="2">
      <t>コクゼイ</t>
    </rPh>
    <phoneticPr fontId="2"/>
  </si>
  <si>
    <t>県税</t>
    <rPh sb="0" eb="2">
      <t>ケンゼイ</t>
    </rPh>
    <phoneticPr fontId="2"/>
  </si>
  <si>
    <t>市町村税</t>
    <rPh sb="0" eb="3">
      <t>シチョウソン</t>
    </rPh>
    <rPh sb="3" eb="4">
      <t>ゼイ</t>
    </rPh>
    <phoneticPr fontId="2"/>
  </si>
  <si>
    <t>備考　１　「調定額｣、「収入額｣及び「歳入決算額｣（普通会計歳入決算額をいう）は、総務省自治財政局「地方財政状況調査｣の数値による。</t>
    <rPh sb="0" eb="2">
      <t>ビコウ</t>
    </rPh>
    <rPh sb="6" eb="8">
      <t>チョウテイ</t>
    </rPh>
    <rPh sb="8" eb="9">
      <t>ガク</t>
    </rPh>
    <rPh sb="12" eb="14">
      <t>シュウニュウ</t>
    </rPh>
    <rPh sb="14" eb="15">
      <t>ガク</t>
    </rPh>
    <rPh sb="16" eb="17">
      <t>オヨ</t>
    </rPh>
    <rPh sb="19" eb="21">
      <t>サイニュウ</t>
    </rPh>
    <rPh sb="21" eb="23">
      <t>ケッサン</t>
    </rPh>
    <rPh sb="23" eb="24">
      <t>ガク</t>
    </rPh>
    <rPh sb="26" eb="28">
      <t>フツウ</t>
    </rPh>
    <rPh sb="28" eb="30">
      <t>カイケイ</t>
    </rPh>
    <rPh sb="30" eb="32">
      <t>サイニュウ</t>
    </rPh>
    <rPh sb="32" eb="34">
      <t>ケッサン</t>
    </rPh>
    <rPh sb="34" eb="35">
      <t>ガク</t>
    </rPh>
    <rPh sb="41" eb="43">
      <t>ソウム</t>
    </rPh>
    <rPh sb="43" eb="44">
      <t>ショウ</t>
    </rPh>
    <rPh sb="44" eb="46">
      <t>ジチショウ</t>
    </rPh>
    <rPh sb="46" eb="48">
      <t>ザイセイ</t>
    </rPh>
    <rPh sb="48" eb="49">
      <t>キョク</t>
    </rPh>
    <rPh sb="50" eb="52">
      <t>チホウ</t>
    </rPh>
    <rPh sb="52" eb="54">
      <t>ザイセイ</t>
    </rPh>
    <rPh sb="54" eb="56">
      <t>ジョウキョウ</t>
    </rPh>
    <rPh sb="56" eb="58">
      <t>チョウサ</t>
    </rPh>
    <rPh sb="60" eb="62">
      <t>スウチ</t>
    </rPh>
    <phoneticPr fontId="2"/>
  </si>
  <si>
    <t>指　　数</t>
    <rPh sb="0" eb="4">
      <t>シスウ</t>
    </rPh>
    <phoneticPr fontId="2"/>
  </si>
  <si>
    <t>地方税</t>
    <rPh sb="0" eb="2">
      <t>チホウ</t>
    </rPh>
    <rPh sb="2" eb="3">
      <t>ゼイ</t>
    </rPh>
    <phoneticPr fontId="2"/>
  </si>
  <si>
    <t>その他の自主財源</t>
    <rPh sb="0" eb="3">
      <t>ソノタ</t>
    </rPh>
    <rPh sb="4" eb="6">
      <t>ジシュ</t>
    </rPh>
    <rPh sb="6" eb="8">
      <t>ザイゲン</t>
    </rPh>
    <phoneticPr fontId="2"/>
  </si>
  <si>
    <t>地方交付税</t>
    <rPh sb="0" eb="2">
      <t>チホウ</t>
    </rPh>
    <rPh sb="2" eb="4">
      <t>コウフ</t>
    </rPh>
    <rPh sb="4" eb="5">
      <t>ゼイ</t>
    </rPh>
    <phoneticPr fontId="2"/>
  </si>
  <si>
    <t>国庫支出金</t>
    <rPh sb="0" eb="2">
      <t>コッコ</t>
    </rPh>
    <rPh sb="2" eb="5">
      <t>シシュツキン</t>
    </rPh>
    <phoneticPr fontId="2"/>
  </si>
  <si>
    <t>県支出金</t>
    <rPh sb="0" eb="1">
      <t>ケン</t>
    </rPh>
    <rPh sb="1" eb="4">
      <t>シシュツキン</t>
    </rPh>
    <phoneticPr fontId="2"/>
  </si>
  <si>
    <t>地方債</t>
    <rPh sb="0" eb="3">
      <t>チホウサイ</t>
    </rPh>
    <phoneticPr fontId="2"/>
  </si>
  <si>
    <t>その他の依存財源</t>
    <rPh sb="0" eb="3">
      <t>ソノタ</t>
    </rPh>
    <rPh sb="4" eb="6">
      <t>イゾン</t>
    </rPh>
    <rPh sb="6" eb="8">
      <t>ザイゲン</t>
    </rPh>
    <phoneticPr fontId="2"/>
  </si>
  <si>
    <t>総務費</t>
    <rPh sb="0" eb="3">
      <t>ソウムヒ</t>
    </rPh>
    <phoneticPr fontId="2"/>
  </si>
  <si>
    <t>民生費</t>
    <rPh sb="0" eb="2">
      <t>ミンセイ</t>
    </rPh>
    <rPh sb="2" eb="3">
      <t>ヒ</t>
    </rPh>
    <phoneticPr fontId="2"/>
  </si>
  <si>
    <t>衛生費</t>
    <rPh sb="0" eb="3">
      <t>エイセイヒ</t>
    </rPh>
    <phoneticPr fontId="2"/>
  </si>
  <si>
    <t>農林水産業費</t>
    <rPh sb="0" eb="2">
      <t>ノウリン</t>
    </rPh>
    <rPh sb="2" eb="5">
      <t>スイサンギョウ</t>
    </rPh>
    <rPh sb="5" eb="6">
      <t>ヒ</t>
    </rPh>
    <phoneticPr fontId="2"/>
  </si>
  <si>
    <t>土木費</t>
    <rPh sb="0" eb="2">
      <t>ドボク</t>
    </rPh>
    <rPh sb="2" eb="3">
      <t>ヒ</t>
    </rPh>
    <phoneticPr fontId="2"/>
  </si>
  <si>
    <t>教育費</t>
    <rPh sb="0" eb="3">
      <t>キョウイクヒ</t>
    </rPh>
    <phoneticPr fontId="2"/>
  </si>
  <si>
    <t>公債費</t>
    <rPh sb="0" eb="2">
      <t>コウサイ</t>
    </rPh>
    <rPh sb="2" eb="3">
      <t>ヒ</t>
    </rPh>
    <phoneticPr fontId="2"/>
  </si>
  <si>
    <t>その他</t>
    <rPh sb="0" eb="3">
      <t>ソノタ</t>
    </rPh>
    <phoneticPr fontId="2"/>
  </si>
  <si>
    <t>人件費</t>
    <rPh sb="0" eb="3">
      <t>ジンケンヒ</t>
    </rPh>
    <phoneticPr fontId="2"/>
  </si>
  <si>
    <t>扶助費</t>
    <rPh sb="0" eb="3">
      <t>フジョヒ</t>
    </rPh>
    <phoneticPr fontId="2"/>
  </si>
  <si>
    <t>普通建設事業費</t>
    <rPh sb="0" eb="2">
      <t>フツウ</t>
    </rPh>
    <rPh sb="2" eb="4">
      <t>ケンセツ</t>
    </rPh>
    <rPh sb="4" eb="7">
      <t>ジギョウヒ</t>
    </rPh>
    <phoneticPr fontId="2"/>
  </si>
  <si>
    <t>費　　目</t>
    <rPh sb="0" eb="1">
      <t>ヒ</t>
    </rPh>
    <rPh sb="3" eb="4">
      <t>メ</t>
    </rPh>
    <phoneticPr fontId="2"/>
  </si>
  <si>
    <t>金　　額</t>
    <rPh sb="0" eb="1">
      <t>キン</t>
    </rPh>
    <rPh sb="3" eb="4">
      <t>ガク</t>
    </rPh>
    <phoneticPr fontId="2"/>
  </si>
  <si>
    <t>構成比</t>
    <rPh sb="0" eb="3">
      <t>コウセイヒ</t>
    </rPh>
    <phoneticPr fontId="2"/>
  </si>
  <si>
    <t>自主　財源</t>
    <rPh sb="0" eb="2">
      <t>ジシュ</t>
    </rPh>
    <rPh sb="3" eb="5">
      <t>ザイゲン</t>
    </rPh>
    <phoneticPr fontId="2"/>
  </si>
  <si>
    <t>依存　財源</t>
    <rPh sb="0" eb="2">
      <t>イゾン</t>
    </rPh>
    <rPh sb="3" eb="5">
      <t>ザイゲン</t>
    </rPh>
    <phoneticPr fontId="2"/>
  </si>
  <si>
    <t>構　成　比</t>
    <rPh sb="0" eb="1">
      <t>ガマエ</t>
    </rPh>
    <rPh sb="2" eb="3">
      <t>シゲル</t>
    </rPh>
    <rPh sb="4" eb="5">
      <t>ヒ</t>
    </rPh>
    <phoneticPr fontId="2"/>
  </si>
  <si>
    <t>義務的経　費</t>
    <rPh sb="0" eb="3">
      <t>ギムテキ</t>
    </rPh>
    <rPh sb="3" eb="4">
      <t>キョウ</t>
    </rPh>
    <rPh sb="5" eb="6">
      <t>ヒ</t>
    </rPh>
    <phoneticPr fontId="2"/>
  </si>
  <si>
    <t>投資的経　費</t>
    <rPh sb="0" eb="3">
      <t>トウシテキ</t>
    </rPh>
    <rPh sb="3" eb="4">
      <t>キョウ</t>
    </rPh>
    <rPh sb="5" eb="6">
      <t>ヒ</t>
    </rPh>
    <phoneticPr fontId="2"/>
  </si>
  <si>
    <t>その他</t>
    <rPh sb="2" eb="3">
      <t>タ</t>
    </rPh>
    <phoneticPr fontId="2"/>
  </si>
  <si>
    <t>歳　入　中　　　　　市町村税の　　　　　占める割合</t>
    <rPh sb="0" eb="1">
      <t>トシ</t>
    </rPh>
    <rPh sb="2" eb="3">
      <t>イ</t>
    </rPh>
    <rPh sb="4" eb="5">
      <t>チュウ</t>
    </rPh>
    <rPh sb="10" eb="12">
      <t>シチョウ</t>
    </rPh>
    <rPh sb="12" eb="14">
      <t>ソンゼイ</t>
    </rPh>
    <rPh sb="20" eb="21">
      <t>シ</t>
    </rPh>
    <rPh sb="23" eb="25">
      <t>ワリアイ</t>
    </rPh>
    <phoneticPr fontId="2"/>
  </si>
  <si>
    <t>税　負　担　額</t>
    <rPh sb="0" eb="1">
      <t>ゼイ</t>
    </rPh>
    <rPh sb="2" eb="3">
      <t>フ</t>
    </rPh>
    <rPh sb="4" eb="5">
      <t>ニナ</t>
    </rPh>
    <rPh sb="6" eb="7">
      <t>ガク</t>
    </rPh>
    <phoneticPr fontId="2"/>
  </si>
  <si>
    <t>徴収率</t>
    <rPh sb="0" eb="2">
      <t>チョウシュウ</t>
    </rPh>
    <rPh sb="2" eb="3">
      <t>リツ</t>
    </rPh>
    <phoneticPr fontId="2"/>
  </si>
  <si>
    <t>収入額</t>
    <rPh sb="0" eb="2">
      <t>シュウニュウ</t>
    </rPh>
    <rPh sb="2" eb="3">
      <t>ガク</t>
    </rPh>
    <phoneticPr fontId="2"/>
  </si>
  <si>
    <t>(円)</t>
    <rPh sb="1" eb="2">
      <t>エン</t>
    </rPh>
    <phoneticPr fontId="2"/>
  </si>
  <si>
    <t>歳入決算額</t>
    <rPh sb="0" eb="2">
      <t>サイニュウ</t>
    </rPh>
    <rPh sb="2" eb="4">
      <t>ケッサン</t>
    </rPh>
    <rPh sb="4" eb="5">
      <t>ガク</t>
    </rPh>
    <phoneticPr fontId="2"/>
  </si>
  <si>
    <t>（千円)　　　　　Ａ</t>
    <rPh sb="1" eb="3">
      <t>センエン</t>
    </rPh>
    <phoneticPr fontId="2"/>
  </si>
  <si>
    <t>（千円)　　　　　Ｂ</t>
    <rPh sb="1" eb="3">
      <t>センエン</t>
    </rPh>
    <phoneticPr fontId="2"/>
  </si>
  <si>
    <t>（千円)　　　　　Ｃ</t>
    <rPh sb="1" eb="3">
      <t>センエン</t>
    </rPh>
    <phoneticPr fontId="2"/>
  </si>
  <si>
    <t>（千円)　　　　　Ｄ</t>
    <rPh sb="1" eb="3">
      <t>センエン</t>
    </rPh>
    <phoneticPr fontId="2"/>
  </si>
  <si>
    <t>（千円)　　　　　Ｅ</t>
    <rPh sb="1" eb="3">
      <t>センエン</t>
    </rPh>
    <phoneticPr fontId="2"/>
  </si>
  <si>
    <t xml:space="preserve">  税　目</t>
    <rPh sb="2" eb="3">
      <t>ゼイ</t>
    </rPh>
    <rPh sb="4" eb="5">
      <t>モク</t>
    </rPh>
    <phoneticPr fontId="2"/>
  </si>
  <si>
    <t>市町村民税</t>
    <rPh sb="0" eb="3">
      <t>シチョウソン</t>
    </rPh>
    <rPh sb="3" eb="4">
      <t>ミン</t>
    </rPh>
    <rPh sb="4" eb="5">
      <t>ゼイ</t>
    </rPh>
    <phoneticPr fontId="2"/>
  </si>
  <si>
    <t>固定資産税</t>
    <rPh sb="0" eb="2">
      <t>コテイ</t>
    </rPh>
    <rPh sb="2" eb="4">
      <t>シサン</t>
    </rPh>
    <rPh sb="4" eb="5">
      <t>ゼイ</t>
    </rPh>
    <phoneticPr fontId="2"/>
  </si>
  <si>
    <t>軽自動車税</t>
    <rPh sb="0" eb="4">
      <t>ケイジドウシャ</t>
    </rPh>
    <rPh sb="4" eb="5">
      <t>ゼイ</t>
    </rPh>
    <phoneticPr fontId="2"/>
  </si>
  <si>
    <t>市町村たばこ税</t>
    <rPh sb="0" eb="3">
      <t>シチョウソン</t>
    </rPh>
    <rPh sb="6" eb="7">
      <t>ゼイ</t>
    </rPh>
    <phoneticPr fontId="2"/>
  </si>
  <si>
    <t>鉱産税</t>
    <rPh sb="0" eb="2">
      <t>コウサン</t>
    </rPh>
    <rPh sb="2" eb="3">
      <t>ゼイ</t>
    </rPh>
    <phoneticPr fontId="2"/>
  </si>
  <si>
    <t>特別土地保有税</t>
    <rPh sb="0" eb="2">
      <t>トクベツ</t>
    </rPh>
    <rPh sb="2" eb="4">
      <t>トチ</t>
    </rPh>
    <rPh sb="4" eb="6">
      <t>ホユウ</t>
    </rPh>
    <rPh sb="6" eb="7">
      <t>ゼイ</t>
    </rPh>
    <phoneticPr fontId="2"/>
  </si>
  <si>
    <t>その他の税</t>
    <rPh sb="2" eb="3">
      <t>タ</t>
    </rPh>
    <rPh sb="4" eb="5">
      <t>ゼイ</t>
    </rPh>
    <phoneticPr fontId="2"/>
  </si>
  <si>
    <t>旧法による税</t>
    <rPh sb="0" eb="2">
      <t>キュウホウ</t>
    </rPh>
    <rPh sb="5" eb="6">
      <t>ゼイ</t>
    </rPh>
    <phoneticPr fontId="2"/>
  </si>
  <si>
    <t>岩手県</t>
    <rPh sb="0" eb="3">
      <t>イワテケン</t>
    </rPh>
    <phoneticPr fontId="2"/>
  </si>
  <si>
    <t>調定額　　　　　　（現年課税分）</t>
    <rPh sb="0" eb="2">
      <t>チョウテイ</t>
    </rPh>
    <rPh sb="2" eb="3">
      <t>ガク</t>
    </rPh>
    <rPh sb="10" eb="11">
      <t>ゲン</t>
    </rPh>
    <rPh sb="11" eb="12">
      <t>ネン</t>
    </rPh>
    <rPh sb="12" eb="14">
      <t>カゼイ</t>
    </rPh>
    <rPh sb="14" eb="15">
      <t>ブン</t>
    </rPh>
    <phoneticPr fontId="2"/>
  </si>
  <si>
    <t>税　　　目</t>
    <rPh sb="0" eb="1">
      <t>ゼイ</t>
    </rPh>
    <rPh sb="4" eb="5">
      <t>メ</t>
    </rPh>
    <phoneticPr fontId="2"/>
  </si>
  <si>
    <t>全国</t>
    <rPh sb="0" eb="2">
      <t>ゼンコク</t>
    </rPh>
    <phoneticPr fontId="2"/>
  </si>
  <si>
    <t>国民健康保険税</t>
    <rPh sb="0" eb="2">
      <t>コクミン</t>
    </rPh>
    <rPh sb="2" eb="4">
      <t>ケンコウ</t>
    </rPh>
    <rPh sb="4" eb="6">
      <t>ホケン</t>
    </rPh>
    <rPh sb="6" eb="7">
      <t>ゼイ</t>
    </rPh>
    <phoneticPr fontId="2"/>
  </si>
  <si>
    <t>年度</t>
    <rPh sb="0" eb="2">
      <t>ネンド</t>
    </rPh>
    <phoneticPr fontId="2"/>
  </si>
  <si>
    <t>保有分</t>
    <rPh sb="0" eb="2">
      <t>ホユウ</t>
    </rPh>
    <rPh sb="2" eb="3">
      <t>ブン</t>
    </rPh>
    <phoneticPr fontId="2"/>
  </si>
  <si>
    <t>取得分</t>
    <rPh sb="0" eb="2">
      <t>シュトク</t>
    </rPh>
    <rPh sb="2" eb="3">
      <t>ブン</t>
    </rPh>
    <phoneticPr fontId="2"/>
  </si>
  <si>
    <t>区　分　</t>
    <rPh sb="0" eb="3">
      <t>クブン</t>
    </rPh>
    <phoneticPr fontId="2"/>
  </si>
  <si>
    <t>合計</t>
    <rPh sb="0" eb="2">
      <t>ゴウケイ</t>
    </rPh>
    <phoneticPr fontId="2"/>
  </si>
  <si>
    <t>土地</t>
    <rPh sb="0" eb="2">
      <t>トチ</t>
    </rPh>
    <phoneticPr fontId="2"/>
  </si>
  <si>
    <t>　　</t>
    <phoneticPr fontId="2"/>
  </si>
  <si>
    <t>Ｄ</t>
    <phoneticPr fontId="2"/>
  </si>
  <si>
    <t>Ｅ</t>
    <phoneticPr fontId="2"/>
  </si>
  <si>
    <t>Ｆ</t>
    <phoneticPr fontId="2"/>
  </si>
  <si>
    <t>Ｄ／Ａ</t>
    <phoneticPr fontId="2"/>
  </si>
  <si>
    <t>Ｅ／Ｂ</t>
    <phoneticPr fontId="2"/>
  </si>
  <si>
    <t>Ｆ／Ｃ</t>
    <phoneticPr fontId="2"/>
  </si>
  <si>
    <t>元</t>
  </si>
  <si>
    <r>
      <t>（参考）　県民一人当たりの負担額　　　</t>
    </r>
    <r>
      <rPr>
        <sz val="8"/>
        <rFont val="ＭＳ 明朝"/>
        <family val="1"/>
        <charset val="128"/>
      </rPr>
      <t>(円)</t>
    </r>
    <rPh sb="1" eb="3">
      <t>サンコウ</t>
    </rPh>
    <rPh sb="5" eb="7">
      <t>ケンミン</t>
    </rPh>
    <rPh sb="7" eb="9">
      <t>ヒトリ</t>
    </rPh>
    <rPh sb="9" eb="10">
      <t>ア</t>
    </rPh>
    <rPh sb="13" eb="15">
      <t>フタン</t>
    </rPh>
    <rPh sb="15" eb="16">
      <t>ガク</t>
    </rPh>
    <rPh sb="20" eb="21">
      <t>エン</t>
    </rPh>
    <phoneticPr fontId="2"/>
  </si>
  <si>
    <t>個人の県民税</t>
    <rPh sb="0" eb="2">
      <t>コジン</t>
    </rPh>
    <rPh sb="3" eb="4">
      <t>ケン</t>
    </rPh>
    <rPh sb="4" eb="5">
      <t>ミン</t>
    </rPh>
    <rPh sb="5" eb="6">
      <t>ゼイ</t>
    </rPh>
    <phoneticPr fontId="2"/>
  </si>
  <si>
    <t>対　　前　　年　　度　　比　　較</t>
    <rPh sb="0" eb="1">
      <t>タイ</t>
    </rPh>
    <rPh sb="3" eb="4">
      <t>マエ</t>
    </rPh>
    <rPh sb="6" eb="7">
      <t>トシ</t>
    </rPh>
    <rPh sb="9" eb="10">
      <t>タビ</t>
    </rPh>
    <rPh sb="12" eb="13">
      <t>ヒ</t>
    </rPh>
    <rPh sb="15" eb="16">
      <t>クラ</t>
    </rPh>
    <phoneticPr fontId="2"/>
  </si>
  <si>
    <t>A</t>
    <phoneticPr fontId="2"/>
  </si>
  <si>
    <t>B</t>
    <phoneticPr fontId="2"/>
  </si>
  <si>
    <t>(A+B)　　　C</t>
    <phoneticPr fontId="2"/>
  </si>
  <si>
    <t>D</t>
    <phoneticPr fontId="2"/>
  </si>
  <si>
    <t>E</t>
    <phoneticPr fontId="2"/>
  </si>
  <si>
    <t>(D+E)　　　F</t>
    <phoneticPr fontId="2"/>
  </si>
  <si>
    <t>G</t>
    <phoneticPr fontId="2"/>
  </si>
  <si>
    <t>(C-F-G)</t>
    <phoneticPr fontId="2"/>
  </si>
  <si>
    <t>(D/A)</t>
    <phoneticPr fontId="2"/>
  </si>
  <si>
    <t>(E/B)</t>
    <phoneticPr fontId="2"/>
  </si>
  <si>
    <t>(F/C)</t>
    <phoneticPr fontId="2"/>
  </si>
  <si>
    <t>１</t>
    <phoneticPr fontId="2"/>
  </si>
  <si>
    <t>(1)</t>
    <phoneticPr fontId="2"/>
  </si>
  <si>
    <t>ア</t>
    <phoneticPr fontId="2"/>
  </si>
  <si>
    <t>イ</t>
    <phoneticPr fontId="2"/>
  </si>
  <si>
    <t>ウ</t>
    <phoneticPr fontId="2"/>
  </si>
  <si>
    <t>エ</t>
    <phoneticPr fontId="2"/>
  </si>
  <si>
    <t>(2)</t>
    <phoneticPr fontId="2"/>
  </si>
  <si>
    <t>ア</t>
    <phoneticPr fontId="2"/>
  </si>
  <si>
    <t>(ｱ)</t>
    <phoneticPr fontId="2"/>
  </si>
  <si>
    <t>(ｲ)</t>
    <phoneticPr fontId="2"/>
  </si>
  <si>
    <t>(ｳ)</t>
    <phoneticPr fontId="2"/>
  </si>
  <si>
    <t>(3)</t>
    <phoneticPr fontId="2"/>
  </si>
  <si>
    <t>ア</t>
    <phoneticPr fontId="2"/>
  </si>
  <si>
    <t>イ</t>
    <phoneticPr fontId="2"/>
  </si>
  <si>
    <t>ウ</t>
    <phoneticPr fontId="2"/>
  </si>
  <si>
    <t>２</t>
    <phoneticPr fontId="2"/>
  </si>
  <si>
    <t>２</t>
    <phoneticPr fontId="2"/>
  </si>
  <si>
    <t>３</t>
    <phoneticPr fontId="2"/>
  </si>
  <si>
    <t>(1)</t>
    <phoneticPr fontId="2"/>
  </si>
  <si>
    <t>(2)</t>
    <phoneticPr fontId="2"/>
  </si>
  <si>
    <t>４</t>
    <phoneticPr fontId="2"/>
  </si>
  <si>
    <t>５</t>
    <phoneticPr fontId="2"/>
  </si>
  <si>
    <t>６</t>
    <phoneticPr fontId="2"/>
  </si>
  <si>
    <t>７</t>
    <phoneticPr fontId="2"/>
  </si>
  <si>
    <t>(3)</t>
    <phoneticPr fontId="2"/>
  </si>
  <si>
    <t>徴税職員</t>
    <rPh sb="0" eb="2">
      <t>チョウゼイ</t>
    </rPh>
    <rPh sb="2" eb="4">
      <t>ショクイン</t>
    </rPh>
    <phoneticPr fontId="2"/>
  </si>
  <si>
    <t>現　　年　　課　　税　　分　　調　　定　　額</t>
    <rPh sb="0" eb="1">
      <t>ゲン</t>
    </rPh>
    <rPh sb="3" eb="4">
      <t>ネン</t>
    </rPh>
    <rPh sb="6" eb="7">
      <t>カ</t>
    </rPh>
    <rPh sb="9" eb="10">
      <t>ゼイ</t>
    </rPh>
    <rPh sb="12" eb="13">
      <t>ブン</t>
    </rPh>
    <rPh sb="15" eb="16">
      <t>チョウ</t>
    </rPh>
    <rPh sb="18" eb="19">
      <t>サダム</t>
    </rPh>
    <rPh sb="21" eb="22">
      <t>ガク</t>
    </rPh>
    <phoneticPr fontId="2"/>
  </si>
  <si>
    <t>(％)　　　　　Ｂ／Ａ</t>
    <phoneticPr fontId="2"/>
  </si>
  <si>
    <t>(％)　　　　　Ｂ／Ｅ</t>
    <phoneticPr fontId="2"/>
  </si>
  <si>
    <t>(％)　　　　　Ｄ／Ｃ</t>
    <phoneticPr fontId="2"/>
  </si>
  <si>
    <t>市</t>
  </si>
  <si>
    <t>町　村</t>
  </si>
  <si>
    <t>計</t>
  </si>
  <si>
    <t>　　　　(3) 　県税については、岩手県税務課「岩手県税務統計書（県民の租税負担状況）｣の数値による。</t>
    <rPh sb="9" eb="10">
      <t>ケン</t>
    </rPh>
    <rPh sb="10" eb="11">
      <t>ゼイ</t>
    </rPh>
    <rPh sb="17" eb="20">
      <t>イワテケン</t>
    </rPh>
    <rPh sb="20" eb="22">
      <t>ゼイム</t>
    </rPh>
    <rPh sb="22" eb="23">
      <t>カ</t>
    </rPh>
    <rPh sb="24" eb="27">
      <t>イワテケン</t>
    </rPh>
    <rPh sb="27" eb="29">
      <t>ゼイム</t>
    </rPh>
    <rPh sb="29" eb="32">
      <t>トウケイショ</t>
    </rPh>
    <rPh sb="33" eb="35">
      <t>ケンミン</t>
    </rPh>
    <rPh sb="36" eb="38">
      <t>ソゼイ</t>
    </rPh>
    <rPh sb="38" eb="40">
      <t>フタン</t>
    </rPh>
    <rPh sb="40" eb="42">
      <t>ジョウキョウ</t>
    </rPh>
    <rPh sb="45" eb="47">
      <t>スウチ</t>
    </rPh>
    <phoneticPr fontId="2"/>
  </si>
  <si>
    <t>増減額</t>
  </si>
  <si>
    <t>増減率</t>
  </si>
  <si>
    <t>岩手県</t>
  </si>
  <si>
    <t>全　国</t>
  </si>
  <si>
    <t>備考　本表は、総務省自治税務局「市町村税徴収実績調」の数値による。</t>
    <rPh sb="0" eb="2">
      <t>ビコウ</t>
    </rPh>
    <phoneticPr fontId="2"/>
  </si>
  <si>
    <t>災害復旧費</t>
    <rPh sb="0" eb="2">
      <t>サイガイ</t>
    </rPh>
    <rPh sb="2" eb="4">
      <t>フッキュウ</t>
    </rPh>
    <rPh sb="4" eb="5">
      <t>ヒ</t>
    </rPh>
    <phoneticPr fontId="2"/>
  </si>
  <si>
    <t>Ａ</t>
    <phoneticPr fontId="2"/>
  </si>
  <si>
    <t>Ｂ</t>
    <phoneticPr fontId="2"/>
  </si>
  <si>
    <t>Ｃ</t>
    <phoneticPr fontId="2"/>
  </si>
  <si>
    <t>-</t>
    <phoneticPr fontId="2"/>
  </si>
  <si>
    <t>Ｄ</t>
    <phoneticPr fontId="2"/>
  </si>
  <si>
    <t>Ｅ</t>
    <phoneticPr fontId="2"/>
  </si>
  <si>
    <t>Ｄ－Ｅ</t>
    <phoneticPr fontId="2"/>
  </si>
  <si>
    <t>Ｆ</t>
    <phoneticPr fontId="2"/>
  </si>
  <si>
    <t>Ｄ／Ｃ</t>
    <phoneticPr fontId="2"/>
  </si>
  <si>
    <t>Ｆ／Ａ</t>
    <phoneticPr fontId="2"/>
  </si>
  <si>
    <t>　　　その状況は、第12表のとおりである。</t>
    <phoneticPr fontId="2"/>
  </si>
  <si>
    <t>22　　年　　度</t>
  </si>
  <si>
    <t>超　過　税　率</t>
    <rPh sb="0" eb="1">
      <t>チョウ</t>
    </rPh>
    <rPh sb="2" eb="3">
      <t>カ</t>
    </rPh>
    <rPh sb="4" eb="5">
      <t>ゼイ</t>
    </rPh>
    <rPh sb="6" eb="7">
      <t>リツ</t>
    </rPh>
    <phoneticPr fontId="2"/>
  </si>
  <si>
    <t>市町村税歳入割合</t>
    <rPh sb="0" eb="2">
      <t>シチョウ</t>
    </rPh>
    <rPh sb="2" eb="4">
      <t>ソンゼイ</t>
    </rPh>
    <rPh sb="4" eb="6">
      <t>サイニュウ</t>
    </rPh>
    <rPh sb="6" eb="8">
      <t>ワリアイ</t>
    </rPh>
    <phoneticPr fontId="2"/>
  </si>
  <si>
    <t>収入済額の対前年度増減率</t>
    <rPh sb="0" eb="2">
      <t>シュウニュウ</t>
    </rPh>
    <rPh sb="2" eb="3">
      <t>ズ</t>
    </rPh>
    <rPh sb="3" eb="4">
      <t>ガク</t>
    </rPh>
    <rPh sb="5" eb="6">
      <t>タイ</t>
    </rPh>
    <rPh sb="6" eb="9">
      <t>ゼンネンド</t>
    </rPh>
    <rPh sb="9" eb="11">
      <t>ゾウゲン</t>
    </rPh>
    <rPh sb="11" eb="12">
      <t>リツ</t>
    </rPh>
    <phoneticPr fontId="2"/>
  </si>
  <si>
    <t>現年課税分</t>
    <rPh sb="0" eb="1">
      <t>ゲン</t>
    </rPh>
    <rPh sb="2" eb="4">
      <t>カゼイ</t>
    </rPh>
    <rPh sb="4" eb="5">
      <t>ブン</t>
    </rPh>
    <phoneticPr fontId="2"/>
  </si>
  <si>
    <t>人（県税ネット→6県民の租税負担状況下部の人口）</t>
    <phoneticPr fontId="2"/>
  </si>
  <si>
    <t>市町村たばこ税</t>
    <phoneticPr fontId="2"/>
  </si>
  <si>
    <t>都市計画税</t>
    <phoneticPr fontId="2"/>
  </si>
  <si>
    <t>軽自動車税</t>
    <phoneticPr fontId="2"/>
  </si>
  <si>
    <t>　　　２　「市町村税」は、国民健康保険税を除くすべての地方税と国有資産等所在市町村交付金の合計額である。</t>
    <rPh sb="6" eb="8">
      <t>シチョウ</t>
    </rPh>
    <rPh sb="8" eb="10">
      <t>ソンゼイ</t>
    </rPh>
    <rPh sb="13" eb="15">
      <t>コクミン</t>
    </rPh>
    <rPh sb="15" eb="17">
      <t>ケンコウ</t>
    </rPh>
    <rPh sb="17" eb="19">
      <t>ホケン</t>
    </rPh>
    <rPh sb="19" eb="20">
      <t>ゼイ</t>
    </rPh>
    <rPh sb="21" eb="22">
      <t>ノゾ</t>
    </rPh>
    <rPh sb="27" eb="29">
      <t>チホウ</t>
    </rPh>
    <rPh sb="29" eb="30">
      <t>ゼイ</t>
    </rPh>
    <rPh sb="31" eb="33">
      <t>コクユウ</t>
    </rPh>
    <rPh sb="33" eb="35">
      <t>シサン</t>
    </rPh>
    <rPh sb="35" eb="36">
      <t>トウ</t>
    </rPh>
    <rPh sb="36" eb="38">
      <t>ショザイ</t>
    </rPh>
    <rPh sb="38" eb="41">
      <t>シチョウソン</t>
    </rPh>
    <rPh sb="41" eb="43">
      <t>コウフ</t>
    </rPh>
    <rPh sb="43" eb="44">
      <t>キン</t>
    </rPh>
    <rPh sb="45" eb="47">
      <t>ゴウケイ</t>
    </rPh>
    <rPh sb="47" eb="48">
      <t>ガク</t>
    </rPh>
    <phoneticPr fontId="2"/>
  </si>
  <si>
    <t>ｱ</t>
    <phoneticPr fontId="2"/>
  </si>
  <si>
    <t>ｲ</t>
    <phoneticPr fontId="2"/>
  </si>
  <si>
    <t>ｳ</t>
    <phoneticPr fontId="2"/>
  </si>
  <si>
    <t>ｴ</t>
    <phoneticPr fontId="2"/>
  </si>
  <si>
    <t xml:space="preserve"> 個人均等割</t>
    <rPh sb="1" eb="3">
      <t>コジン</t>
    </rPh>
    <rPh sb="3" eb="5">
      <t>キントウ</t>
    </rPh>
    <rPh sb="5" eb="6">
      <t>ワリ</t>
    </rPh>
    <phoneticPr fontId="2"/>
  </si>
  <si>
    <t xml:space="preserve"> 法人均等割</t>
    <rPh sb="1" eb="3">
      <t>ホウジン</t>
    </rPh>
    <rPh sb="3" eb="5">
      <t>キントウ</t>
    </rPh>
    <rPh sb="5" eb="6">
      <t>ワリ</t>
    </rPh>
    <phoneticPr fontId="2"/>
  </si>
  <si>
    <t xml:space="preserve"> 法人税割</t>
    <rPh sb="1" eb="3">
      <t>ホウジン</t>
    </rPh>
    <rPh sb="3" eb="4">
      <t>ゼイ</t>
    </rPh>
    <rPh sb="4" eb="5">
      <t>ワリ</t>
    </rPh>
    <phoneticPr fontId="2"/>
  </si>
  <si>
    <t xml:space="preserve"> 所　得　割</t>
    <rPh sb="1" eb="2">
      <t>ショ</t>
    </rPh>
    <rPh sb="3" eb="4">
      <t>エ</t>
    </rPh>
    <rPh sb="5" eb="6">
      <t>ワリ</t>
    </rPh>
    <phoneticPr fontId="2"/>
  </si>
  <si>
    <t xml:space="preserve"> 交　付　金</t>
    <rPh sb="1" eb="2">
      <t>コウ</t>
    </rPh>
    <rPh sb="3" eb="4">
      <t>ツケ</t>
    </rPh>
    <rPh sb="5" eb="6">
      <t>キン</t>
    </rPh>
    <phoneticPr fontId="2"/>
  </si>
  <si>
    <t xml:space="preserve"> 純固定資産税</t>
    <rPh sb="1" eb="2">
      <t>ジュン</t>
    </rPh>
    <rPh sb="2" eb="4">
      <t>コテイ</t>
    </rPh>
    <rPh sb="4" eb="6">
      <t>シサン</t>
    </rPh>
    <rPh sb="6" eb="7">
      <t>ゼイ</t>
    </rPh>
    <phoneticPr fontId="2"/>
  </si>
  <si>
    <t>備考　１　「固定資産税」には、国有資産等所在市町村交付金を含む。</t>
    <rPh sb="0" eb="2">
      <t>ビコウ</t>
    </rPh>
    <rPh sb="6" eb="8">
      <t>コテイ</t>
    </rPh>
    <rPh sb="8" eb="11">
      <t>シサンゼイ</t>
    </rPh>
    <rPh sb="15" eb="17">
      <t>コクユウ</t>
    </rPh>
    <rPh sb="17" eb="19">
      <t>シサン</t>
    </rPh>
    <rPh sb="19" eb="20">
      <t>トウ</t>
    </rPh>
    <rPh sb="20" eb="22">
      <t>ショザイ</t>
    </rPh>
    <rPh sb="22" eb="25">
      <t>シチョウソン</t>
    </rPh>
    <rPh sb="25" eb="27">
      <t>コウフ</t>
    </rPh>
    <rPh sb="27" eb="28">
      <t>キン</t>
    </rPh>
    <rPh sb="29" eb="30">
      <t>フク</t>
    </rPh>
    <phoneticPr fontId="2"/>
  </si>
  <si>
    <t>現年
課税分</t>
    <rPh sb="0" eb="1">
      <t>ゲン</t>
    </rPh>
    <rPh sb="1" eb="2">
      <t>ネン</t>
    </rPh>
    <rPh sb="3" eb="5">
      <t>カゼイ</t>
    </rPh>
    <rPh sb="5" eb="6">
      <t>ブン</t>
    </rPh>
    <phoneticPr fontId="2"/>
  </si>
  <si>
    <t>滞納
繰越分</t>
    <rPh sb="0" eb="2">
      <t>タイノウ</t>
    </rPh>
    <rPh sb="3" eb="5">
      <t>クリコシ</t>
    </rPh>
    <rPh sb="5" eb="6">
      <t>ブン</t>
    </rPh>
    <phoneticPr fontId="2"/>
  </si>
  <si>
    <t>税収入額に対する
徴税費の割合</t>
    <rPh sb="0" eb="2">
      <t>ゼイシュウ</t>
    </rPh>
    <rPh sb="2" eb="3">
      <t>ニュウ</t>
    </rPh>
    <rPh sb="3" eb="4">
      <t>ガク</t>
    </rPh>
    <rPh sb="5" eb="6">
      <t>タイ</t>
    </rPh>
    <rPh sb="9" eb="11">
      <t>チョウゼイ</t>
    </rPh>
    <rPh sb="11" eb="12">
      <t>ヒ</t>
    </rPh>
    <rPh sb="13" eb="15">
      <t>ワリアイ</t>
    </rPh>
    <phoneticPr fontId="2"/>
  </si>
  <si>
    <t>　　　その状況は、第10表、第11表のとおりである。</t>
    <rPh sb="5" eb="7">
      <t>ジョウキョウ</t>
    </rPh>
    <rPh sb="9" eb="10">
      <t>ダイ</t>
    </rPh>
    <rPh sb="12" eb="13">
      <t>ヒョウジ</t>
    </rPh>
    <rPh sb="14" eb="15">
      <t>ダイ</t>
    </rPh>
    <rPh sb="17" eb="18">
      <t>ヒョウジ</t>
    </rPh>
    <phoneticPr fontId="2"/>
  </si>
  <si>
    <t>全国平均</t>
    <rPh sb="0" eb="1">
      <t>ゼン</t>
    </rPh>
    <rPh sb="1" eb="2">
      <t>クニ</t>
    </rPh>
    <rPh sb="2" eb="3">
      <t>ヒラ</t>
    </rPh>
    <rPh sb="3" eb="4">
      <t>ヒトシ</t>
    </rPh>
    <phoneticPr fontId="2"/>
  </si>
  <si>
    <t>Ａ</t>
    <phoneticPr fontId="2"/>
  </si>
  <si>
    <t>備考　表示単位未満四捨五入により計と内訳が一致しない場合がある。</t>
    <rPh sb="0" eb="2">
      <t>ビコウ</t>
    </rPh>
    <rPh sb="3" eb="5">
      <t>ヒョウジ</t>
    </rPh>
    <rPh sb="5" eb="7">
      <t>タンイ</t>
    </rPh>
    <rPh sb="7" eb="9">
      <t>ミマン</t>
    </rPh>
    <rPh sb="9" eb="13">
      <t>シシャゴニュウ</t>
    </rPh>
    <rPh sb="16" eb="17">
      <t>ケイ</t>
    </rPh>
    <rPh sb="18" eb="20">
      <t>ウチワケ</t>
    </rPh>
    <rPh sb="21" eb="23">
      <t>イッチ</t>
    </rPh>
    <rPh sb="26" eb="28">
      <t>バアイ</t>
    </rPh>
    <phoneticPr fontId="2"/>
  </si>
  <si>
    <t>備考　本表は、総務省自治財政局「地方財政状況調査｣の数値による。</t>
    <rPh sb="0" eb="2">
      <t>ビコウ</t>
    </rPh>
    <rPh sb="3" eb="4">
      <t>ホン</t>
    </rPh>
    <rPh sb="4" eb="5">
      <t>ヒョウ</t>
    </rPh>
    <rPh sb="7" eb="9">
      <t>ソウム</t>
    </rPh>
    <rPh sb="9" eb="10">
      <t>ショウ</t>
    </rPh>
    <rPh sb="10" eb="12">
      <t>ジチショウ</t>
    </rPh>
    <rPh sb="12" eb="14">
      <t>ザイセイ</t>
    </rPh>
    <rPh sb="14" eb="15">
      <t>キョク</t>
    </rPh>
    <rPh sb="16" eb="18">
      <t>チホウ</t>
    </rPh>
    <rPh sb="18" eb="20">
      <t>ザイセイ</t>
    </rPh>
    <rPh sb="20" eb="22">
      <t>ジョウキョウ</t>
    </rPh>
    <rPh sb="22" eb="24">
      <t>チョウサ</t>
    </rPh>
    <rPh sb="26" eb="28">
      <t>スウチ</t>
    </rPh>
    <phoneticPr fontId="2"/>
  </si>
  <si>
    <t>備考　本表は、総務省自治税務局「市町村税徴収実績調」の数値による。</t>
    <rPh sb="0" eb="2">
      <t>ビコウ</t>
    </rPh>
    <rPh sb="3" eb="4">
      <t>ホン</t>
    </rPh>
    <rPh sb="4" eb="5">
      <t>ヒョウジ</t>
    </rPh>
    <rPh sb="7" eb="9">
      <t>ソウム</t>
    </rPh>
    <rPh sb="9" eb="10">
      <t>ショウ</t>
    </rPh>
    <rPh sb="10" eb="12">
      <t>ジチショウ</t>
    </rPh>
    <rPh sb="12" eb="14">
      <t>ゼイム</t>
    </rPh>
    <rPh sb="14" eb="15">
      <t>キョク</t>
    </rPh>
    <rPh sb="16" eb="19">
      <t>シチョウソン</t>
    </rPh>
    <rPh sb="19" eb="20">
      <t>ゼイ</t>
    </rPh>
    <rPh sb="20" eb="22">
      <t>チョウシュウ</t>
    </rPh>
    <rPh sb="22" eb="24">
      <t>ジッセキ</t>
    </rPh>
    <rPh sb="24" eb="25">
      <t>シラ</t>
    </rPh>
    <rPh sb="27" eb="29">
      <t>スウチ</t>
    </rPh>
    <phoneticPr fontId="2"/>
  </si>
  <si>
    <t>備考　本表は、総務省自治税務局「市町村税徴収実績調」の数値による。</t>
    <phoneticPr fontId="2"/>
  </si>
  <si>
    <t>備考　本表は、総務省自治税務局「市町村税の課税状況等の調」の数値による。</t>
    <rPh sb="0" eb="2">
      <t>ビコウ</t>
    </rPh>
    <rPh sb="3" eb="4">
      <t>ホン</t>
    </rPh>
    <rPh sb="4" eb="5">
      <t>ヒョウジ</t>
    </rPh>
    <rPh sb="7" eb="9">
      <t>ソウム</t>
    </rPh>
    <rPh sb="9" eb="10">
      <t>ショウ</t>
    </rPh>
    <rPh sb="10" eb="12">
      <t>ジチショウ</t>
    </rPh>
    <rPh sb="12" eb="14">
      <t>ゼイム</t>
    </rPh>
    <rPh sb="14" eb="15">
      <t>キョク</t>
    </rPh>
    <rPh sb="16" eb="18">
      <t>シチョウ</t>
    </rPh>
    <rPh sb="18" eb="20">
      <t>ソンゼイ</t>
    </rPh>
    <rPh sb="21" eb="23">
      <t>カゼイ</t>
    </rPh>
    <rPh sb="23" eb="25">
      <t>ジョウキョウ</t>
    </rPh>
    <rPh sb="25" eb="26">
      <t>トウ</t>
    </rPh>
    <rPh sb="27" eb="28">
      <t>シラ</t>
    </rPh>
    <rPh sb="30" eb="32">
      <t>スウチ</t>
    </rPh>
    <phoneticPr fontId="2"/>
  </si>
  <si>
    <t>東北６県
平均</t>
    <rPh sb="0" eb="1">
      <t>ヒガシ</t>
    </rPh>
    <rPh sb="1" eb="2">
      <t>キタ</t>
    </rPh>
    <rPh sb="3" eb="4">
      <t>ケン</t>
    </rPh>
    <rPh sb="5" eb="6">
      <t>ヒラ</t>
    </rPh>
    <rPh sb="6" eb="7">
      <t>ヒトシ</t>
    </rPh>
    <phoneticPr fontId="2"/>
  </si>
  <si>
    <t>令和元</t>
    <rPh sb="0" eb="2">
      <t>レイワ</t>
    </rPh>
    <rPh sb="2" eb="3">
      <t>ガン</t>
    </rPh>
    <phoneticPr fontId="2"/>
  </si>
  <si>
    <t>元</t>
    <rPh sb="0" eb="1">
      <t>ガン</t>
    </rPh>
    <phoneticPr fontId="2"/>
  </si>
  <si>
    <t>人（県税ネット→6県民の租税負担状況下部の人口）</t>
  </si>
  <si>
    <t>　　　　(1) 　人口については、岩手県ふるさと振興部「岩手県人口移動報告年報」の数値による。</t>
    <rPh sb="9" eb="11">
      <t>ジンコウ</t>
    </rPh>
    <rPh sb="17" eb="20">
      <t>イワテケン</t>
    </rPh>
    <rPh sb="24" eb="26">
      <t>シンコウ</t>
    </rPh>
    <rPh sb="26" eb="27">
      <t>ブ</t>
    </rPh>
    <rPh sb="28" eb="31">
      <t>イワテケン</t>
    </rPh>
    <rPh sb="31" eb="33">
      <t>ジンコウ</t>
    </rPh>
    <rPh sb="33" eb="35">
      <t>イドウ</t>
    </rPh>
    <rPh sb="35" eb="37">
      <t>ホウコク</t>
    </rPh>
    <rPh sb="37" eb="39">
      <t>ネンポウ</t>
    </rPh>
    <rPh sb="41" eb="43">
      <t>スウチ</t>
    </rPh>
    <phoneticPr fontId="2"/>
  </si>
  <si>
    <t>令和元年度</t>
    <rPh sb="0" eb="2">
      <t>レイワ</t>
    </rPh>
    <rPh sb="2" eb="3">
      <t>ガン</t>
    </rPh>
    <rPh sb="4" eb="5">
      <t>ド</t>
    </rPh>
    <phoneticPr fontId="2"/>
  </si>
  <si>
    <t>平成29年度</t>
    <rPh sb="0" eb="2">
      <t>ヘイセイ</t>
    </rPh>
    <rPh sb="4" eb="6">
      <t>ネンド</t>
    </rPh>
    <phoneticPr fontId="2"/>
  </si>
  <si>
    <t>平成30年度</t>
    <rPh sb="0" eb="2">
      <t>ヘイセイ</t>
    </rPh>
    <rPh sb="4" eb="6">
      <t>ネンド</t>
    </rPh>
    <phoneticPr fontId="2"/>
  </si>
  <si>
    <t>環境性能割</t>
    <rPh sb="0" eb="5">
      <t>カンキョウセイノウワリ</t>
    </rPh>
    <phoneticPr fontId="2"/>
  </si>
  <si>
    <t>元　年　度</t>
    <rPh sb="0" eb="1">
      <t>ガン</t>
    </rPh>
    <phoneticPr fontId="2"/>
  </si>
  <si>
    <t>令和元年度</t>
    <rPh sb="0" eb="2">
      <t>レイワ</t>
    </rPh>
    <rPh sb="2" eb="3">
      <t>ガン</t>
    </rPh>
    <phoneticPr fontId="2"/>
  </si>
  <si>
    <t>平成30年度</t>
    <rPh sb="0" eb="2">
      <t>ヘイセイ</t>
    </rPh>
    <rPh sb="4" eb="5">
      <t>ネン</t>
    </rPh>
    <phoneticPr fontId="2"/>
  </si>
  <si>
    <t>平成29年度</t>
    <rPh sb="0" eb="2">
      <t>ヘイセイ</t>
    </rPh>
    <phoneticPr fontId="2"/>
  </si>
  <si>
    <t>R元</t>
    <rPh sb="1" eb="2">
      <t>ガン</t>
    </rPh>
    <phoneticPr fontId="2"/>
  </si>
  <si>
    <t>令和元年度</t>
    <rPh sb="0" eb="2">
      <t>レイワ</t>
    </rPh>
    <rPh sb="2" eb="3">
      <t>ガン</t>
    </rPh>
    <rPh sb="3" eb="5">
      <t>ネンド</t>
    </rPh>
    <phoneticPr fontId="2"/>
  </si>
  <si>
    <t>　　　税収入額は対前年度比率99.9％と減少し、徴税費は対前年度比率110.2％と増加している。</t>
    <rPh sb="3" eb="4">
      <t>ゼイ</t>
    </rPh>
    <rPh sb="4" eb="6">
      <t>シュウニュウ</t>
    </rPh>
    <rPh sb="6" eb="7">
      <t>ガク</t>
    </rPh>
    <rPh sb="8" eb="9">
      <t>タイ</t>
    </rPh>
    <rPh sb="9" eb="12">
      <t>ゼンネンド</t>
    </rPh>
    <rPh sb="12" eb="14">
      <t>ヒリツ</t>
    </rPh>
    <rPh sb="20" eb="22">
      <t>ゲンショウ</t>
    </rPh>
    <rPh sb="24" eb="26">
      <t>チョウゼイ</t>
    </rPh>
    <rPh sb="26" eb="27">
      <t>ヒ</t>
    </rPh>
    <rPh sb="28" eb="29">
      <t>タイ</t>
    </rPh>
    <rPh sb="29" eb="32">
      <t>ゼンネンド</t>
    </rPh>
    <rPh sb="32" eb="34">
      <t>ヒリツ</t>
    </rPh>
    <rPh sb="41" eb="43">
      <t>ゾウカ</t>
    </rPh>
    <phoneticPr fontId="2"/>
  </si>
  <si>
    <t>　　　２　「固定資産税」には、国有資産等所在市町村交付金を含む。　　　</t>
    <phoneticPr fontId="2"/>
  </si>
  <si>
    <t xml:space="preserve">  　　項目別には、人件費が98.6％、奨励金及びこれに類する経費が90.1％と前年度を下回ったが、需要費が138.1％、その他の経費が147.5％と前年度を上回っている。</t>
    <rPh sb="10" eb="12">
      <t>ジンケン</t>
    </rPh>
    <rPh sb="40" eb="43">
      <t>ゼンネンド</t>
    </rPh>
    <rPh sb="44" eb="46">
      <t>シタマワ</t>
    </rPh>
    <rPh sb="63" eb="64">
      <t>タ</t>
    </rPh>
    <rPh sb="65" eb="67">
      <t>ケイヒ</t>
    </rPh>
    <rPh sb="75" eb="78">
      <t>ゼンネンド</t>
    </rPh>
    <rPh sb="79" eb="81">
      <t>ウワマワ</t>
    </rPh>
    <phoneticPr fontId="2"/>
  </si>
  <si>
    <t>令　和　２　年　度</t>
    <rPh sb="0" eb="1">
      <t>レイ</t>
    </rPh>
    <rPh sb="2" eb="3">
      <t>ワ</t>
    </rPh>
    <rPh sb="6" eb="9">
      <t>ネンド</t>
    </rPh>
    <phoneticPr fontId="2"/>
  </si>
  <si>
    <t>令和２年度</t>
    <rPh sb="0" eb="2">
      <t>レイワ</t>
    </rPh>
    <rPh sb="4" eb="5">
      <t>ド</t>
    </rPh>
    <phoneticPr fontId="2"/>
  </si>
  <si>
    <t>令和２年度</t>
    <rPh sb="0" eb="2">
      <t>レイワ</t>
    </rPh>
    <phoneticPr fontId="2"/>
  </si>
  <si>
    <t>軽自動車税
（種別割）</t>
    <rPh sb="0" eb="4">
      <t>ケイジドウシャ</t>
    </rPh>
    <rPh sb="4" eb="5">
      <t>ゼイ</t>
    </rPh>
    <rPh sb="7" eb="10">
      <t>シュベツワリ</t>
    </rPh>
    <phoneticPr fontId="2"/>
  </si>
  <si>
    <t>　　　３　「軽自動車税（種別割）」は、令和元年度以前は「軽自動車税」として課税しているものである。</t>
    <rPh sb="6" eb="11">
      <t>ケイジドウシャゼイ</t>
    </rPh>
    <rPh sb="12" eb="15">
      <t>シュベツワリ</t>
    </rPh>
    <rPh sb="19" eb="21">
      <t>レイワ</t>
    </rPh>
    <rPh sb="21" eb="24">
      <t>ガンネンド</t>
    </rPh>
    <rPh sb="24" eb="26">
      <t>イゼン</t>
    </rPh>
    <rPh sb="28" eb="33">
      <t>ケイジドウシャゼイ</t>
    </rPh>
    <rPh sb="37" eb="39">
      <t>カゼイ</t>
    </rPh>
    <phoneticPr fontId="2"/>
  </si>
  <si>
    <t>備考　１　本表は、総務省自治税務局「市町村税徴収実績調」の数値による。（令和２年度全国のみ、総務省自治財政局「地方財政状況調査」の数値による。）</t>
    <rPh sb="0" eb="2">
      <t>ビコウ</t>
    </rPh>
    <rPh sb="36" eb="38">
      <t>レイワ</t>
    </rPh>
    <rPh sb="39" eb="41">
      <t>ネンド</t>
    </rPh>
    <rPh sb="41" eb="43">
      <t>ゼンコク</t>
    </rPh>
    <rPh sb="46" eb="49">
      <t>ソウムショウ</t>
    </rPh>
    <rPh sb="49" eb="51">
      <t>ジチ</t>
    </rPh>
    <rPh sb="51" eb="54">
      <t>ザイセイキョク</t>
    </rPh>
    <rPh sb="55" eb="57">
      <t>チホウ</t>
    </rPh>
    <rPh sb="57" eb="59">
      <t>ザイセイ</t>
    </rPh>
    <rPh sb="59" eb="61">
      <t>ジョウキョウ</t>
    </rPh>
    <rPh sb="61" eb="63">
      <t>チョウサ</t>
    </rPh>
    <rPh sb="65" eb="67">
      <t>スウチ</t>
    </rPh>
    <phoneticPr fontId="2"/>
  </si>
  <si>
    <t>備考　１　本表は、総務省自治税務局「市町村税徴収実績調｣の数値による。</t>
    <rPh sb="0" eb="2">
      <t>ビコウ</t>
    </rPh>
    <rPh sb="5" eb="6">
      <t>ホン</t>
    </rPh>
    <rPh sb="6" eb="7">
      <t>ヒョウ</t>
    </rPh>
    <rPh sb="9" eb="11">
      <t>ソウム</t>
    </rPh>
    <rPh sb="11" eb="12">
      <t>ショウ</t>
    </rPh>
    <rPh sb="12" eb="14">
      <t>ジチショウ</t>
    </rPh>
    <rPh sb="14" eb="16">
      <t>ゼイム</t>
    </rPh>
    <rPh sb="16" eb="17">
      <t>キョク</t>
    </rPh>
    <rPh sb="18" eb="20">
      <t>シチョウ</t>
    </rPh>
    <rPh sb="20" eb="22">
      <t>ソンゼイ</t>
    </rPh>
    <rPh sb="22" eb="24">
      <t>チョウシュウ</t>
    </rPh>
    <rPh sb="24" eb="26">
      <t>ジッセキ</t>
    </rPh>
    <rPh sb="26" eb="27">
      <t>シラベ</t>
    </rPh>
    <rPh sb="29" eb="31">
      <t>スウチ</t>
    </rPh>
    <phoneticPr fontId="2"/>
  </si>
  <si>
    <t>　　　２　「軽自動車税（種別割）」は、令和元年度以前は「軽自動車税」として課税しているものである。</t>
    <rPh sb="6" eb="11">
      <t>ケイジドウシャゼイ</t>
    </rPh>
    <rPh sb="12" eb="15">
      <t>シュベツワリ</t>
    </rPh>
    <rPh sb="19" eb="21">
      <t>レイワ</t>
    </rPh>
    <rPh sb="21" eb="24">
      <t>ガンネンド</t>
    </rPh>
    <rPh sb="24" eb="26">
      <t>イゼン</t>
    </rPh>
    <rPh sb="28" eb="33">
      <t>ケイジドウシャゼイ</t>
    </rPh>
    <rPh sb="37" eb="39">
      <t>カゼイ</t>
    </rPh>
    <phoneticPr fontId="2"/>
  </si>
  <si>
    <t>R元</t>
  </si>
  <si>
    <t>▲ 0.3</t>
  </si>
  <si>
    <t>▲ 9.1</t>
  </si>
  <si>
    <t>令和２年度全国平均</t>
    <rPh sb="0" eb="2">
      <t>レイワ</t>
    </rPh>
    <rPh sb="3" eb="4">
      <t>ネン</t>
    </rPh>
    <rPh sb="4" eb="5">
      <t>ド</t>
    </rPh>
    <rPh sb="5" eb="7">
      <t>ゼンコク</t>
    </rPh>
    <rPh sb="7" eb="9">
      <t>ヘイキン</t>
    </rPh>
    <phoneticPr fontId="2"/>
  </si>
  <si>
    <t>種別割</t>
    <rPh sb="0" eb="3">
      <t>シュベツワリ</t>
    </rPh>
    <phoneticPr fontId="2"/>
  </si>
  <si>
    <t>　　（13市、３町）、固定資産税においては９市町（８市、１町）となっている。</t>
    <rPh sb="5" eb="6">
      <t>シチョウソン</t>
    </rPh>
    <rPh sb="8" eb="9">
      <t>チョウ</t>
    </rPh>
    <rPh sb="11" eb="13">
      <t>コテイ</t>
    </rPh>
    <rPh sb="13" eb="15">
      <t>シサン</t>
    </rPh>
    <rPh sb="15" eb="16">
      <t>ゼイ</t>
    </rPh>
    <rPh sb="22" eb="23">
      <t>シチョウソン</t>
    </rPh>
    <rPh sb="23" eb="24">
      <t>マチ</t>
    </rPh>
    <rPh sb="26" eb="27">
      <t>シ</t>
    </rPh>
    <rPh sb="29" eb="30">
      <t>チョウ</t>
    </rPh>
    <phoneticPr fontId="2"/>
  </si>
  <si>
    <t>令和２年度</t>
    <rPh sb="0" eb="2">
      <t>レイワ</t>
    </rPh>
    <rPh sb="3" eb="5">
      <t>ネンド</t>
    </rPh>
    <phoneticPr fontId="2"/>
  </si>
  <si>
    <t>元</t>
    <rPh sb="0" eb="1">
      <t>ガン</t>
    </rPh>
    <phoneticPr fontId="2"/>
  </si>
  <si>
    <t>H29</t>
  </si>
  <si>
    <t>H30</t>
  </si>
  <si>
    <t>R2</t>
    <phoneticPr fontId="2"/>
  </si>
  <si>
    <t>　　　２　現年課税分及び滞納繰越分には、「軽自動車税（環境性能割）が含まれていないため、合計が一致しないものである。</t>
    <rPh sb="5" eb="6">
      <t>ゲン</t>
    </rPh>
    <rPh sb="6" eb="7">
      <t>トシ</t>
    </rPh>
    <rPh sb="7" eb="10">
      <t>カゼイブン</t>
    </rPh>
    <rPh sb="10" eb="11">
      <t>オヨ</t>
    </rPh>
    <rPh sb="12" eb="17">
      <t>タイノウクリコシブン</t>
    </rPh>
    <rPh sb="21" eb="26">
      <t>ケイジドウシャゼイ</t>
    </rPh>
    <rPh sb="27" eb="32">
      <t>カンキョウセイノウワリ</t>
    </rPh>
    <rPh sb="34" eb="35">
      <t>フク</t>
    </rPh>
    <rPh sb="44" eb="46">
      <t>ゴウケイ</t>
    </rPh>
    <rPh sb="47" eb="49">
      <t>イッチ</t>
    </rPh>
    <phoneticPr fontId="2"/>
  </si>
  <si>
    <t>【歳入合計　８１１，２２３百万円】</t>
    <rPh sb="13" eb="16">
      <t>ヒャクマンエン</t>
    </rPh>
    <phoneticPr fontId="2"/>
  </si>
  <si>
    <t>図１　令和３年度歳入の状況</t>
    <rPh sb="0" eb="1">
      <t>ズ</t>
    </rPh>
    <rPh sb="3" eb="5">
      <t>レイワ</t>
    </rPh>
    <rPh sb="6" eb="8">
      <t>ネンド</t>
    </rPh>
    <rPh sb="8" eb="10">
      <t>サイニュウ</t>
    </rPh>
    <rPh sb="11" eb="13">
      <t>ジョウキョウ</t>
    </rPh>
    <phoneticPr fontId="2"/>
  </si>
  <si>
    <t>図１　 令和３年度歳入の状況（データ）</t>
    <rPh sb="0" eb="1">
      <t>ズ</t>
    </rPh>
    <rPh sb="4" eb="6">
      <t>レイワ</t>
    </rPh>
    <rPh sb="7" eb="9">
      <t>ネンド</t>
    </rPh>
    <rPh sb="9" eb="11">
      <t>サイニュウ</t>
    </rPh>
    <rPh sb="12" eb="14">
      <t>ジョウキョウ</t>
    </rPh>
    <phoneticPr fontId="2"/>
  </si>
  <si>
    <t>図２　令和３年度目的別歳出の構成比</t>
    <rPh sb="0" eb="1">
      <t>ズ</t>
    </rPh>
    <rPh sb="3" eb="5">
      <t>レイワ</t>
    </rPh>
    <rPh sb="6" eb="8">
      <t>ネンド</t>
    </rPh>
    <rPh sb="7" eb="8">
      <t>ド</t>
    </rPh>
    <rPh sb="8" eb="10">
      <t>モクテキ</t>
    </rPh>
    <rPh sb="10" eb="11">
      <t>ベツ</t>
    </rPh>
    <rPh sb="11" eb="13">
      <t>サイシュツ</t>
    </rPh>
    <rPh sb="14" eb="17">
      <t>コウセイヒ</t>
    </rPh>
    <phoneticPr fontId="2"/>
  </si>
  <si>
    <t>図３　令和３年度性質別歳出の構成比</t>
    <rPh sb="0" eb="1">
      <t>ズ</t>
    </rPh>
    <rPh sb="3" eb="5">
      <t>レイワ</t>
    </rPh>
    <rPh sb="6" eb="8">
      <t>ネンド</t>
    </rPh>
    <rPh sb="7" eb="8">
      <t>ド</t>
    </rPh>
    <rPh sb="8" eb="10">
      <t>セイシツ</t>
    </rPh>
    <rPh sb="10" eb="11">
      <t>ベツ</t>
    </rPh>
    <rPh sb="11" eb="13">
      <t>サイシュツ</t>
    </rPh>
    <rPh sb="14" eb="17">
      <t>コウセイヒ</t>
    </rPh>
    <phoneticPr fontId="2"/>
  </si>
  <si>
    <t>【歳出合計　７７６，６０８百万円】</t>
    <rPh sb="1" eb="3">
      <t>サイシュツ</t>
    </rPh>
    <rPh sb="3" eb="4">
      <t>ゴウ</t>
    </rPh>
    <rPh sb="4" eb="5">
      <t>ケイ</t>
    </rPh>
    <rPh sb="13" eb="15">
      <t>ヒャクマン</t>
    </rPh>
    <rPh sb="15" eb="16">
      <t>エン</t>
    </rPh>
    <phoneticPr fontId="2"/>
  </si>
  <si>
    <t>図２　令和３年度目的別歳出の構成比（データ）</t>
    <rPh sb="0" eb="1">
      <t>ズ</t>
    </rPh>
    <rPh sb="3" eb="5">
      <t>レイワ</t>
    </rPh>
    <rPh sb="6" eb="8">
      <t>１０ネンド</t>
    </rPh>
    <rPh sb="8" eb="10">
      <t>モクテキ</t>
    </rPh>
    <rPh sb="10" eb="11">
      <t>ベツ</t>
    </rPh>
    <rPh sb="11" eb="13">
      <t>サイシュツ</t>
    </rPh>
    <rPh sb="14" eb="17">
      <t>コウセイヒ</t>
    </rPh>
    <phoneticPr fontId="2"/>
  </si>
  <si>
    <t>図３　令和３年度性質別歳出の構成比（データ）</t>
    <rPh sb="0" eb="1">
      <t>ズ</t>
    </rPh>
    <rPh sb="3" eb="5">
      <t>レイワ</t>
    </rPh>
    <rPh sb="6" eb="8">
      <t>１０ネンド</t>
    </rPh>
    <rPh sb="8" eb="10">
      <t>セイシツ</t>
    </rPh>
    <rPh sb="10" eb="11">
      <t>ベツ</t>
    </rPh>
    <rPh sb="11" eb="13">
      <t>サイシュツ</t>
    </rPh>
    <rPh sb="14" eb="17">
      <t>コウセイヒ</t>
    </rPh>
    <phoneticPr fontId="2"/>
  </si>
  <si>
    <t>図４　令和３年度市町村税収入額の状況</t>
    <rPh sb="0" eb="1">
      <t>ズ</t>
    </rPh>
    <rPh sb="3" eb="5">
      <t>レイワ</t>
    </rPh>
    <rPh sb="6" eb="8">
      <t>ネンド</t>
    </rPh>
    <rPh sb="7" eb="8">
      <t>ド</t>
    </rPh>
    <rPh sb="8" eb="11">
      <t>シチョウソン</t>
    </rPh>
    <rPh sb="11" eb="12">
      <t>ゼイシュウ</t>
    </rPh>
    <rPh sb="12" eb="14">
      <t>シュウニュウ</t>
    </rPh>
    <rPh sb="14" eb="15">
      <t>ガク</t>
    </rPh>
    <rPh sb="16" eb="18">
      <t>ジョウキョウ</t>
    </rPh>
    <phoneticPr fontId="2"/>
  </si>
  <si>
    <t>　　　　(4) 　国税については、令和３年度実績が本書作成時点ではまだ公表されていないものである。</t>
    <rPh sb="9" eb="11">
      <t>コクゼイ</t>
    </rPh>
    <rPh sb="17" eb="19">
      <t>レイワ</t>
    </rPh>
    <rPh sb="20" eb="22">
      <t>ネンド</t>
    </rPh>
    <rPh sb="22" eb="24">
      <t>ジッセキ</t>
    </rPh>
    <rPh sb="35" eb="37">
      <t>コウヒョウ</t>
    </rPh>
    <phoneticPr fontId="2"/>
  </si>
  <si>
    <t>令　和　３　年　度</t>
    <rPh sb="0" eb="1">
      <t>レイ</t>
    </rPh>
    <rPh sb="2" eb="3">
      <t>ワ</t>
    </rPh>
    <rPh sb="6" eb="9">
      <t>ネンド</t>
    </rPh>
    <phoneticPr fontId="2"/>
  </si>
  <si>
    <t>　　　　(2) 　令和３年度においては、人口1,196,277人（令和３年10月１日現在）、令和２年度においては、人口1,212,201人（令和２年10月１日現在）。</t>
    <rPh sb="9" eb="11">
      <t>レイワ</t>
    </rPh>
    <rPh sb="33" eb="35">
      <t>レイワ</t>
    </rPh>
    <phoneticPr fontId="2"/>
  </si>
  <si>
    <t>　　　国税については、令和３年度実績が本書作成時点ではまだ公表されていないものである。</t>
    <rPh sb="3" eb="5">
      <t>コクゼイ</t>
    </rPh>
    <rPh sb="11" eb="13">
      <t>レイワ</t>
    </rPh>
    <rPh sb="14" eb="16">
      <t>ネンド</t>
    </rPh>
    <rPh sb="16" eb="18">
      <t>ジッセキ</t>
    </rPh>
    <rPh sb="29" eb="31">
      <t>コウヒョウ</t>
    </rPh>
    <phoneticPr fontId="2"/>
  </si>
  <si>
    <t>平成4</t>
    <rPh sb="0" eb="2">
      <t>ヘイセイ</t>
    </rPh>
    <phoneticPr fontId="2"/>
  </si>
  <si>
    <t>令和３年度</t>
    <rPh sb="0" eb="2">
      <t>レイワ</t>
    </rPh>
    <rPh sb="4" eb="5">
      <t>ド</t>
    </rPh>
    <phoneticPr fontId="2"/>
  </si>
  <si>
    <t>30　年　度</t>
  </si>
  <si>
    <t>２　年　度</t>
  </si>
  <si>
    <t>３　年　度</t>
    <phoneticPr fontId="2"/>
  </si>
  <si>
    <t>令和３年度</t>
    <rPh sb="0" eb="2">
      <t>レイワ</t>
    </rPh>
    <phoneticPr fontId="2"/>
  </si>
  <si>
    <t>　　　　令和３年度の岩手県における税目別構成比をみると、固定資産税の割合が47.1％で昨年を0.4ポイント下回り、市町村民税は42.8％で昨年を0.1ポイント</t>
    <rPh sb="4" eb="6">
      <t>レイワ</t>
    </rPh>
    <rPh sb="7" eb="9">
      <t>１０ネンド</t>
    </rPh>
    <rPh sb="10" eb="13">
      <t>イワテケン</t>
    </rPh>
    <rPh sb="17" eb="19">
      <t>ゼイモク</t>
    </rPh>
    <rPh sb="19" eb="20">
      <t>ベツ</t>
    </rPh>
    <rPh sb="20" eb="23">
      <t>コウセイヒ</t>
    </rPh>
    <rPh sb="28" eb="30">
      <t>コテイ</t>
    </rPh>
    <rPh sb="30" eb="33">
      <t>シサンゼイ</t>
    </rPh>
    <rPh sb="34" eb="36">
      <t>ワリアイ</t>
    </rPh>
    <rPh sb="43" eb="45">
      <t>サクネン</t>
    </rPh>
    <rPh sb="53" eb="54">
      <t>シタ</t>
    </rPh>
    <rPh sb="54" eb="55">
      <t>シタマワ</t>
    </rPh>
    <rPh sb="57" eb="60">
      <t>シチョウソン</t>
    </rPh>
    <rPh sb="60" eb="61">
      <t>ミン</t>
    </rPh>
    <rPh sb="61" eb="62">
      <t>ゼイ</t>
    </rPh>
    <rPh sb="69" eb="71">
      <t>サクネン</t>
    </rPh>
    <phoneticPr fontId="2"/>
  </si>
  <si>
    <t>　　　　下回っている。岩手県の構成比をみると、市町村民税と固定資産税の２税目で89.9％を占めている。</t>
    <rPh sb="4" eb="5">
      <t>シタ</t>
    </rPh>
    <rPh sb="11" eb="14">
      <t>イワテケン</t>
    </rPh>
    <rPh sb="15" eb="18">
      <t>コウセイヒ</t>
    </rPh>
    <rPh sb="23" eb="26">
      <t>シチョウソン</t>
    </rPh>
    <rPh sb="26" eb="27">
      <t>ミン</t>
    </rPh>
    <rPh sb="27" eb="28">
      <t>ゼイ</t>
    </rPh>
    <rPh sb="29" eb="31">
      <t>コテイ</t>
    </rPh>
    <rPh sb="31" eb="33">
      <t>シサン</t>
    </rPh>
    <rPh sb="33" eb="34">
      <t>ゼイ</t>
    </rPh>
    <rPh sb="36" eb="37">
      <t>ゼイ</t>
    </rPh>
    <rPh sb="37" eb="38">
      <t>モク</t>
    </rPh>
    <rPh sb="45" eb="46">
      <t>シ</t>
    </rPh>
    <phoneticPr fontId="2"/>
  </si>
  <si>
    <t>２年度</t>
    <rPh sb="1" eb="3">
      <t>９ネンド</t>
    </rPh>
    <phoneticPr fontId="2"/>
  </si>
  <si>
    <t>備考　１　本表は、総務省自治税務局「市町村税徴収実績調」の数値による。（岩手県以外の令和３年度徴収実績は、総務省自治財政局「地方財政状況調査」の数値による。）</t>
    <rPh sb="5" eb="6">
      <t>ホン</t>
    </rPh>
    <rPh sb="6" eb="7">
      <t>ヒョウジ</t>
    </rPh>
    <rPh sb="9" eb="11">
      <t>ソウム</t>
    </rPh>
    <rPh sb="11" eb="12">
      <t>ショウ</t>
    </rPh>
    <rPh sb="12" eb="14">
      <t>ジチショウ</t>
    </rPh>
    <rPh sb="14" eb="16">
      <t>ゼイム</t>
    </rPh>
    <rPh sb="16" eb="17">
      <t>キョク</t>
    </rPh>
    <rPh sb="18" eb="20">
      <t>シチョウ</t>
    </rPh>
    <rPh sb="20" eb="22">
      <t>ソンゼイ</t>
    </rPh>
    <rPh sb="22" eb="24">
      <t>チョウシュウ</t>
    </rPh>
    <rPh sb="24" eb="26">
      <t>ジッセキ</t>
    </rPh>
    <rPh sb="26" eb="27">
      <t>シラ</t>
    </rPh>
    <rPh sb="29" eb="31">
      <t>スウチ</t>
    </rPh>
    <rPh sb="36" eb="39">
      <t>イワテケン</t>
    </rPh>
    <rPh sb="39" eb="41">
      <t>イガイ</t>
    </rPh>
    <rPh sb="42" eb="44">
      <t>レイワ</t>
    </rPh>
    <rPh sb="45" eb="47">
      <t>ネンド</t>
    </rPh>
    <rPh sb="46" eb="47">
      <t>ド</t>
    </rPh>
    <rPh sb="47" eb="49">
      <t>チョウシュウ</t>
    </rPh>
    <rPh sb="49" eb="51">
      <t>ジッセキ</t>
    </rPh>
    <rPh sb="53" eb="56">
      <t>ソウムショウ</t>
    </rPh>
    <rPh sb="56" eb="58">
      <t>ジチ</t>
    </rPh>
    <rPh sb="58" eb="60">
      <t>ザイセイ</t>
    </rPh>
    <rPh sb="60" eb="61">
      <t>キョク</t>
    </rPh>
    <rPh sb="62" eb="64">
      <t>チホウ</t>
    </rPh>
    <rPh sb="64" eb="66">
      <t>ザイセイ</t>
    </rPh>
    <rPh sb="66" eb="68">
      <t>ジョウキョウ</t>
    </rPh>
    <rPh sb="68" eb="70">
      <t>チョウサ</t>
    </rPh>
    <rPh sb="72" eb="74">
      <t>スウチ</t>
    </rPh>
    <phoneticPr fontId="2"/>
  </si>
  <si>
    <t>　　　　令和３年度の岩手県における徴収率は97.2％で、全国平均の97.8％より0.6ポイント下回っている。</t>
    <rPh sb="4" eb="6">
      <t>レイワ</t>
    </rPh>
    <rPh sb="7" eb="9">
      <t>ネンド</t>
    </rPh>
    <rPh sb="10" eb="13">
      <t>イワテケン</t>
    </rPh>
    <rPh sb="17" eb="19">
      <t>チョウシュウ</t>
    </rPh>
    <rPh sb="19" eb="20">
      <t>リツ</t>
    </rPh>
    <rPh sb="28" eb="30">
      <t>ゼンコク</t>
    </rPh>
    <rPh sb="30" eb="32">
      <t>ヘイキン</t>
    </rPh>
    <rPh sb="47" eb="49">
      <t>シタマワ</t>
    </rPh>
    <phoneticPr fontId="2"/>
  </si>
  <si>
    <t>第６表　令和３年度徴収実績の状況</t>
    <rPh sb="0" eb="1">
      <t>ダイ</t>
    </rPh>
    <rPh sb="2" eb="3">
      <t>ヒョウジ</t>
    </rPh>
    <rPh sb="4" eb="6">
      <t>レイワ</t>
    </rPh>
    <rPh sb="7" eb="9">
      <t>１０ネンド</t>
    </rPh>
    <rPh sb="9" eb="11">
      <t>チョウシュウ</t>
    </rPh>
    <rPh sb="11" eb="13">
      <t>ジッセキ</t>
    </rPh>
    <rPh sb="14" eb="16">
      <t>ジョウキョウ</t>
    </rPh>
    <phoneticPr fontId="2"/>
  </si>
  <si>
    <t>H4</t>
    <phoneticPr fontId="2"/>
  </si>
  <si>
    <t>H3</t>
  </si>
  <si>
    <t>▲ 0.3</t>
    <phoneticPr fontId="2"/>
  </si>
  <si>
    <t>令和３年度全国平均</t>
    <rPh sb="0" eb="2">
      <t>レイワ</t>
    </rPh>
    <rPh sb="3" eb="4">
      <t>ネン</t>
    </rPh>
    <rPh sb="4" eb="5">
      <t>ド</t>
    </rPh>
    <rPh sb="5" eb="7">
      <t>ゼンコク</t>
    </rPh>
    <rPh sb="7" eb="9">
      <t>ヘイキン</t>
    </rPh>
    <phoneticPr fontId="2"/>
  </si>
  <si>
    <t>　　　３　本表は、総務省自治税務局「市町村税徴収実績調」の数値による。(令和３年度全国平均のみ、総務省自治財政局「地方財政状況調査」の数値による。)</t>
    <rPh sb="5" eb="6">
      <t>ホン</t>
    </rPh>
    <rPh sb="6" eb="7">
      <t>ヒョウジ</t>
    </rPh>
    <rPh sb="9" eb="11">
      <t>ソウム</t>
    </rPh>
    <rPh sb="11" eb="12">
      <t>ショウ</t>
    </rPh>
    <rPh sb="12" eb="14">
      <t>ジチショウ</t>
    </rPh>
    <rPh sb="14" eb="16">
      <t>ゼイム</t>
    </rPh>
    <rPh sb="16" eb="17">
      <t>キョク</t>
    </rPh>
    <rPh sb="18" eb="21">
      <t>シチョウソン</t>
    </rPh>
    <rPh sb="21" eb="22">
      <t>ゼイ</t>
    </rPh>
    <rPh sb="22" eb="24">
      <t>チョウシュウ</t>
    </rPh>
    <rPh sb="24" eb="26">
      <t>ジッセキ</t>
    </rPh>
    <rPh sb="26" eb="27">
      <t>シラ</t>
    </rPh>
    <rPh sb="29" eb="31">
      <t>スウチ</t>
    </rPh>
    <rPh sb="36" eb="38">
      <t>レイワ</t>
    </rPh>
    <rPh sb="39" eb="41">
      <t>ネンド</t>
    </rPh>
    <rPh sb="41" eb="43">
      <t>ゼンコク</t>
    </rPh>
    <rPh sb="43" eb="45">
      <t>ヘイキン</t>
    </rPh>
    <rPh sb="53" eb="56">
      <t>ザイセイキョク</t>
    </rPh>
    <rPh sb="57" eb="65">
      <t>チホウザイセイジョウキョウチョウサ</t>
    </rPh>
    <rPh sb="67" eb="69">
      <t>スウチ</t>
    </rPh>
    <phoneticPr fontId="2"/>
  </si>
  <si>
    <t>令和３年度市町村税の徴収実績（令和４年５月末現在）</t>
    <rPh sb="0" eb="2">
      <t>レイワ</t>
    </rPh>
    <rPh sb="3" eb="5">
      <t>ネンド</t>
    </rPh>
    <rPh sb="5" eb="7">
      <t>シチョウ</t>
    </rPh>
    <rPh sb="7" eb="9">
      <t>ソンゼイ</t>
    </rPh>
    <rPh sb="10" eb="12">
      <t>チョウシュウ</t>
    </rPh>
    <rPh sb="12" eb="14">
      <t>ジッセキ</t>
    </rPh>
    <rPh sb="15" eb="17">
      <t>レイワ</t>
    </rPh>
    <rPh sb="18" eb="19">
      <t>ネン</t>
    </rPh>
    <rPh sb="19" eb="20">
      <t>ヘイネン</t>
    </rPh>
    <rPh sb="20" eb="22">
      <t>ガツマツ</t>
    </rPh>
    <rPh sb="21" eb="22">
      <t>マツ</t>
    </rPh>
    <rPh sb="22" eb="24">
      <t>ゲンザイ</t>
    </rPh>
    <phoneticPr fontId="2"/>
  </si>
  <si>
    <t>　　　令和３年度における本県33市町村の各税の税率は、第10表のとおりである。このうち超過税率を採用している市町村は、法人均等割において５市、法人税割においては16市町</t>
    <rPh sb="3" eb="5">
      <t>レイワ</t>
    </rPh>
    <rPh sb="6" eb="8">
      <t>ネンド</t>
    </rPh>
    <rPh sb="12" eb="14">
      <t>ホンケン</t>
    </rPh>
    <rPh sb="16" eb="19">
      <t>シチョウソン</t>
    </rPh>
    <rPh sb="20" eb="21">
      <t>カク</t>
    </rPh>
    <rPh sb="21" eb="22">
      <t>ゼイ</t>
    </rPh>
    <rPh sb="23" eb="25">
      <t>ゼイリツ</t>
    </rPh>
    <rPh sb="27" eb="28">
      <t>ダイ</t>
    </rPh>
    <rPh sb="30" eb="31">
      <t>ヒョウジ</t>
    </rPh>
    <rPh sb="43" eb="45">
      <t>チョウカ</t>
    </rPh>
    <rPh sb="45" eb="47">
      <t>ゼイリツ</t>
    </rPh>
    <rPh sb="48" eb="50">
      <t>サイヨウ</t>
    </rPh>
    <rPh sb="54" eb="57">
      <t>シチョウソン</t>
    </rPh>
    <rPh sb="59" eb="61">
      <t>ホウジン</t>
    </rPh>
    <rPh sb="61" eb="63">
      <t>キントウ</t>
    </rPh>
    <rPh sb="63" eb="64">
      <t>ワリ</t>
    </rPh>
    <rPh sb="69" eb="70">
      <t>シチョウソン</t>
    </rPh>
    <rPh sb="71" eb="73">
      <t>ホウジン</t>
    </rPh>
    <rPh sb="73" eb="74">
      <t>ゼイ</t>
    </rPh>
    <rPh sb="74" eb="75">
      <t>ワリ</t>
    </rPh>
    <rPh sb="82" eb="83">
      <t>シチョウソン</t>
    </rPh>
    <rPh sb="83" eb="84">
      <t>マチ</t>
    </rPh>
    <phoneticPr fontId="2"/>
  </si>
  <si>
    <t>令和３年度</t>
    <rPh sb="0" eb="2">
      <t>レイワ</t>
    </rPh>
    <rPh sb="3" eb="5">
      <t>ネンド</t>
    </rPh>
    <phoneticPr fontId="2"/>
  </si>
  <si>
    <t>元</t>
    <rPh sb="0" eb="1">
      <t>ガン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</si>
</sst>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0"/>
    <numFmt numFmtId="177" formatCode="0.0%"/>
    <numFmt numFmtId="178" formatCode="#,##0.0;[Red]\-#,##0.0"/>
    <numFmt numFmtId="179" formatCode="#,##0.0;&quot;▲ &quot;#,##0.0"/>
    <numFmt numFmtId="180" formatCode="#,##0;&quot;▲ &quot;#,##0"/>
    <numFmt numFmtId="181" formatCode="0.0_ "/>
    <numFmt numFmtId="182" formatCode="0.0;&quot;▲ &quot;0.0"/>
    <numFmt numFmtId="183" formatCode="0.0_);[Red]\(0.0\)"/>
    <numFmt numFmtId="184" formatCode="0.0;[Red]0.0"/>
    <numFmt numFmtId="185" formatCode="#,##0.0"/>
    <numFmt numFmtId="186" formatCode="#,##0.0_ "/>
    <numFmt numFmtId="187" formatCode="#,##0.000;[Red]\-#,##0.000"/>
    <numFmt numFmtId="188" formatCode="#,##0_ "/>
    <numFmt numFmtId="189" formatCode="#,##0&quot;百万円&quot;"/>
    <numFmt numFmtId="190" formatCode="#,##0_);[Red]\(#,##0\)"/>
  </numFmts>
  <fonts count="23">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8"/>
      <name val="ＭＳ 明朝"/>
      <family val="1"/>
      <charset val="128"/>
    </font>
    <font>
      <sz val="11"/>
      <name val="ＭＳ Ｐゴシック"/>
      <family val="3"/>
      <charset val="128"/>
    </font>
    <font>
      <sz val="11"/>
      <name val="ＭＳ ゴシック"/>
      <family val="3"/>
      <charset val="128"/>
    </font>
    <font>
      <sz val="11"/>
      <name val="ＭＳ 明朝"/>
      <family val="1"/>
      <charset val="128"/>
    </font>
    <font>
      <sz val="12"/>
      <name val="ＭＳ 明朝"/>
      <family val="1"/>
      <charset val="128"/>
    </font>
    <font>
      <sz val="10"/>
      <name val="ＭＳ 明朝"/>
      <family val="1"/>
      <charset val="128"/>
    </font>
    <font>
      <sz val="10"/>
      <name val="ＭＳ Ｐゴシック"/>
      <family val="3"/>
      <charset val="128"/>
    </font>
    <font>
      <sz val="10"/>
      <name val="ＭＳ ゴシック"/>
      <family val="3"/>
      <charset val="128"/>
    </font>
    <font>
      <sz val="10"/>
      <color indexed="12"/>
      <name val="ＭＳ Ｐゴシック"/>
      <family val="3"/>
      <charset val="128"/>
    </font>
    <font>
      <b/>
      <sz val="10"/>
      <name val="ＭＳ 明朝"/>
      <family val="1"/>
      <charset val="128"/>
    </font>
    <font>
      <sz val="7"/>
      <name val="ＭＳ 明朝"/>
      <family val="1"/>
      <charset val="128"/>
    </font>
    <font>
      <b/>
      <sz val="9"/>
      <color indexed="81"/>
      <name val="ＭＳ Ｐゴシック"/>
      <family val="3"/>
      <charset val="128"/>
    </font>
    <font>
      <b/>
      <u/>
      <sz val="10"/>
      <name val="ＭＳ 明朝"/>
      <family val="1"/>
      <charset val="128"/>
    </font>
    <font>
      <sz val="12"/>
      <name val="ＭＳ ゴシック"/>
      <family val="3"/>
      <charset val="128"/>
    </font>
    <font>
      <sz val="8.5"/>
      <name val="ＭＳ 明朝"/>
      <family val="1"/>
      <charset val="128"/>
    </font>
    <font>
      <sz val="9"/>
      <color rgb="FFFF0000"/>
      <name val="ＭＳ 明朝"/>
      <family val="1"/>
      <charset val="128"/>
    </font>
    <font>
      <sz val="10"/>
      <color rgb="FF0000FF"/>
      <name val="ＭＳ Ｐゴシック"/>
      <family val="3"/>
      <charset val="128"/>
    </font>
    <font>
      <sz val="9"/>
      <color indexed="81"/>
      <name val="MS P ゴシック"/>
      <family val="3"/>
      <charset val="128"/>
    </font>
    <font>
      <b/>
      <sz val="9"/>
      <color indexed="81"/>
      <name val="MS P ゴシック"/>
      <family val="3"/>
      <charset val="128"/>
    </font>
  </fonts>
  <fills count="6">
    <fill>
      <patternFill patternType="none"/>
    </fill>
    <fill>
      <patternFill patternType="gray125"/>
    </fill>
    <fill>
      <patternFill patternType="solid">
        <fgColor indexed="65"/>
        <bgColor indexed="64"/>
      </patternFill>
    </fill>
    <fill>
      <patternFill patternType="solid">
        <fgColor theme="9" tint="0.79998168889431442"/>
        <bgColor indexed="64"/>
      </patternFill>
    </fill>
    <fill>
      <patternFill patternType="solid">
        <fgColor rgb="FFFFFF99"/>
        <bgColor indexed="64"/>
      </patternFill>
    </fill>
    <fill>
      <patternFill patternType="solid">
        <fgColor theme="0"/>
        <bgColor indexed="64"/>
      </patternFill>
    </fill>
  </fills>
  <borders count="108">
    <border>
      <left/>
      <right/>
      <top/>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double">
        <color indexed="64"/>
      </top>
      <bottom style="double">
        <color indexed="64"/>
      </bottom>
      <diagonal/>
    </border>
    <border>
      <left style="hair">
        <color indexed="64"/>
      </left>
      <right style="hair">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bottom/>
      <diagonal/>
    </border>
    <border>
      <left style="hair">
        <color indexed="64"/>
      </left>
      <right/>
      <top/>
      <bottom/>
      <diagonal/>
    </border>
    <border>
      <left style="thin">
        <color indexed="64"/>
      </left>
      <right style="hair">
        <color indexed="64"/>
      </right>
      <top/>
      <bottom/>
      <diagonal/>
    </border>
    <border>
      <left style="hair">
        <color indexed="64"/>
      </left>
      <right style="thin">
        <color indexed="64"/>
      </right>
      <top/>
      <bottom/>
      <diagonal/>
    </border>
    <border>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style="thin">
        <color indexed="64"/>
      </left>
      <right style="hair">
        <color indexed="64"/>
      </right>
      <top style="double">
        <color indexed="64"/>
      </top>
      <bottom style="double">
        <color indexed="64"/>
      </bottom>
      <diagonal/>
    </border>
    <border>
      <left style="hair">
        <color indexed="64"/>
      </left>
      <right style="thin">
        <color indexed="64"/>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hair">
        <color indexed="64"/>
      </left>
      <right style="hair">
        <color indexed="64"/>
      </right>
      <top style="thin">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thin">
        <color indexed="64"/>
      </bottom>
      <diagonal style="hair">
        <color indexed="64"/>
      </diagonal>
    </border>
    <border diagonalUp="1">
      <left/>
      <right style="hair">
        <color indexed="64"/>
      </right>
      <top style="hair">
        <color indexed="64"/>
      </top>
      <bottom style="hair">
        <color indexed="64"/>
      </bottom>
      <diagonal style="hair">
        <color indexed="64"/>
      </diagonal>
    </border>
    <border diagonalUp="1">
      <left style="hair">
        <color indexed="64"/>
      </left>
      <right style="thin">
        <color indexed="64"/>
      </right>
      <top style="thin">
        <color indexed="64"/>
      </top>
      <bottom style="hair">
        <color indexed="64"/>
      </bottom>
      <diagonal style="hair">
        <color indexed="64"/>
      </diagonal>
    </border>
    <border diagonalUp="1">
      <left style="hair">
        <color indexed="64"/>
      </left>
      <right style="thin">
        <color indexed="64"/>
      </right>
      <top style="hair">
        <color indexed="64"/>
      </top>
      <bottom style="thin">
        <color indexed="64"/>
      </bottom>
      <diagonal style="hair">
        <color indexed="64"/>
      </diagonal>
    </border>
    <border diagonalUp="1">
      <left/>
      <right/>
      <top style="hair">
        <color indexed="64"/>
      </top>
      <bottom style="hair">
        <color indexed="64"/>
      </bottom>
      <diagonal style="hair">
        <color indexed="64"/>
      </diagonal>
    </border>
    <border diagonalUp="1">
      <left style="hair">
        <color indexed="64"/>
      </left>
      <right/>
      <top style="hair">
        <color indexed="64"/>
      </top>
      <bottom style="hair">
        <color indexed="64"/>
      </bottom>
      <diagonal style="hair">
        <color indexed="64"/>
      </diagonal>
    </border>
    <border>
      <left style="hair">
        <color indexed="64"/>
      </left>
      <right/>
      <top style="thin">
        <color indexed="64"/>
      </top>
      <bottom/>
      <diagonal/>
    </border>
    <border diagonalUp="1">
      <left/>
      <right/>
      <top/>
      <bottom/>
      <diagonal style="thin">
        <color indexed="64"/>
      </diagonal>
    </border>
    <border diagonalUp="1">
      <left style="hair">
        <color indexed="64"/>
      </left>
      <right style="hair">
        <color indexed="64"/>
      </right>
      <top style="hair">
        <color indexed="64"/>
      </top>
      <bottom style="thin">
        <color indexed="64"/>
      </bottom>
      <diagonal style="thin">
        <color indexed="64"/>
      </diagonal>
    </border>
    <border>
      <left/>
      <right style="thin">
        <color indexed="64"/>
      </right>
      <top style="thin">
        <color indexed="64"/>
      </top>
      <bottom style="thin">
        <color indexed="64"/>
      </bottom>
      <diagonal/>
    </border>
    <border>
      <left style="hair">
        <color indexed="64"/>
      </left>
      <right style="hair">
        <color indexed="64"/>
      </right>
      <top style="thin">
        <color indexed="64"/>
      </top>
      <bottom/>
      <diagonal/>
    </border>
    <border diagonalUp="1">
      <left/>
      <right style="thin">
        <color indexed="64"/>
      </right>
      <top style="hair">
        <color indexed="64"/>
      </top>
      <bottom style="hair">
        <color indexed="64"/>
      </bottom>
      <diagonal style="hair">
        <color indexed="64"/>
      </diagonal>
    </border>
    <border>
      <left/>
      <right style="hair">
        <color indexed="64"/>
      </right>
      <top style="thin">
        <color indexed="64"/>
      </top>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diagonalUp="1">
      <left style="thin">
        <color indexed="64"/>
      </left>
      <right style="hair">
        <color indexed="64"/>
      </right>
      <top/>
      <bottom style="thin">
        <color indexed="64"/>
      </bottom>
      <diagonal style="hair">
        <color indexed="64"/>
      </diagonal>
    </border>
    <border>
      <left style="hair">
        <color indexed="64"/>
      </left>
      <right style="hair">
        <color indexed="64"/>
      </right>
      <top style="thin">
        <color indexed="64"/>
      </top>
      <bottom style="double">
        <color indexed="64"/>
      </bottom>
      <diagonal/>
    </border>
    <border>
      <left style="thin">
        <color indexed="64"/>
      </left>
      <right/>
      <top style="double">
        <color indexed="64"/>
      </top>
      <bottom style="double">
        <color indexed="64"/>
      </bottom>
      <diagonal/>
    </border>
    <border diagonalUp="1">
      <left style="thin">
        <color indexed="64"/>
      </left>
      <right style="hair">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left/>
      <right style="thin">
        <color indexed="64"/>
      </right>
      <top style="double">
        <color indexed="64"/>
      </top>
      <bottom style="double">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s>
  <cellStyleXfs count="4">
    <xf numFmtId="0" fontId="0" fillId="0" borderId="0"/>
    <xf numFmtId="38" fontId="1"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cellStyleXfs>
  <cellXfs count="996">
    <xf numFmtId="0" fontId="0" fillId="0" borderId="0" xfId="0"/>
    <xf numFmtId="0" fontId="3" fillId="0" borderId="1" xfId="0" applyFont="1" applyBorder="1" applyAlignment="1">
      <alignment horizontal="center" vertical="center"/>
    </xf>
    <xf numFmtId="0" fontId="3" fillId="0" borderId="0" xfId="0" applyFont="1" applyAlignment="1">
      <alignment vertical="center"/>
    </xf>
    <xf numFmtId="176" fontId="3" fillId="0" borderId="0" xfId="0" applyNumberFormat="1" applyFont="1" applyAlignment="1">
      <alignment vertical="center"/>
    </xf>
    <xf numFmtId="0" fontId="3" fillId="0" borderId="0" xfId="0" applyFont="1" applyAlignment="1">
      <alignment horizontal="right" vertical="center"/>
    </xf>
    <xf numFmtId="0" fontId="3" fillId="0" borderId="2" xfId="0" applyFont="1" applyBorder="1" applyAlignment="1">
      <alignment horizontal="distributed"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distributed" vertical="center"/>
    </xf>
    <xf numFmtId="38" fontId="3" fillId="0" borderId="6" xfId="1" applyFont="1" applyBorder="1" applyAlignment="1">
      <alignment vertical="center"/>
    </xf>
    <xf numFmtId="38" fontId="3" fillId="0" borderId="7" xfId="1" applyFont="1" applyBorder="1" applyAlignment="1">
      <alignment vertical="center"/>
    </xf>
    <xf numFmtId="0" fontId="3" fillId="0" borderId="8" xfId="0" applyFont="1" applyBorder="1" applyAlignment="1">
      <alignment horizontal="distributed" vertical="center"/>
    </xf>
    <xf numFmtId="38" fontId="3" fillId="0" borderId="9" xfId="1" applyFont="1" applyBorder="1" applyAlignment="1">
      <alignment vertical="center"/>
    </xf>
    <xf numFmtId="38" fontId="3" fillId="0" borderId="10" xfId="1" applyFont="1" applyBorder="1" applyAlignment="1">
      <alignment vertical="center"/>
    </xf>
    <xf numFmtId="0" fontId="3" fillId="0" borderId="11" xfId="0" applyFont="1" applyBorder="1" applyAlignment="1">
      <alignment horizontal="distributed" vertical="center"/>
    </xf>
    <xf numFmtId="38" fontId="3" fillId="0" borderId="1" xfId="1" applyFont="1" applyBorder="1" applyAlignment="1">
      <alignment vertical="center"/>
    </xf>
    <xf numFmtId="38" fontId="3" fillId="0" borderId="12" xfId="1" applyFont="1" applyBorder="1" applyAlignment="1">
      <alignment vertical="center"/>
    </xf>
    <xf numFmtId="0" fontId="3" fillId="0" borderId="0" xfId="0" applyFont="1" applyAlignment="1">
      <alignment horizontal="distributed" vertical="center"/>
    </xf>
    <xf numFmtId="49" fontId="3" fillId="0" borderId="3" xfId="0" applyNumberFormat="1" applyFont="1" applyBorder="1" applyAlignment="1">
      <alignment horizontal="center" vertical="center"/>
    </xf>
    <xf numFmtId="0" fontId="3" fillId="0" borderId="13" xfId="0" applyFont="1" applyBorder="1" applyAlignment="1">
      <alignment horizontal="center" vertical="center"/>
    </xf>
    <xf numFmtId="0" fontId="3" fillId="0" borderId="0" xfId="0" applyFont="1" applyBorder="1" applyAlignment="1">
      <alignment horizontal="center" vertical="center"/>
    </xf>
    <xf numFmtId="38" fontId="3" fillId="0" borderId="14" xfId="1" applyFont="1" applyBorder="1" applyAlignment="1">
      <alignment vertical="center"/>
    </xf>
    <xf numFmtId="38" fontId="3" fillId="0" borderId="15" xfId="1" applyFont="1" applyBorder="1" applyAlignment="1">
      <alignment vertical="center"/>
    </xf>
    <xf numFmtId="38" fontId="3" fillId="0" borderId="16" xfId="1" applyFont="1" applyBorder="1" applyAlignment="1">
      <alignment vertical="center"/>
    </xf>
    <xf numFmtId="38" fontId="4" fillId="0" borderId="6" xfId="1" applyFont="1" applyBorder="1" applyAlignment="1">
      <alignment vertical="center"/>
    </xf>
    <xf numFmtId="38" fontId="4" fillId="0" borderId="9" xfId="1" applyFont="1" applyBorder="1" applyAlignment="1">
      <alignment vertical="center"/>
    </xf>
    <xf numFmtId="178" fontId="4" fillId="0" borderId="9" xfId="1" applyNumberFormat="1" applyFont="1" applyBorder="1" applyAlignment="1">
      <alignment vertical="center"/>
    </xf>
    <xf numFmtId="38" fontId="4" fillId="0" borderId="1" xfId="1" applyFont="1" applyFill="1" applyBorder="1" applyAlignment="1">
      <alignment vertical="center"/>
    </xf>
    <xf numFmtId="38" fontId="4" fillId="0" borderId="17" xfId="1" applyFont="1" applyBorder="1" applyAlignment="1">
      <alignment vertical="center"/>
    </xf>
    <xf numFmtId="0" fontId="3" fillId="0" borderId="18" xfId="0" applyFont="1" applyBorder="1" applyAlignment="1">
      <alignment horizontal="distributed" vertical="center"/>
    </xf>
    <xf numFmtId="0" fontId="3" fillId="0" borderId="19" xfId="0" applyFont="1" applyBorder="1" applyAlignment="1">
      <alignment horizontal="distributed" vertical="center"/>
    </xf>
    <xf numFmtId="0" fontId="4" fillId="0" borderId="20" xfId="0" applyFont="1" applyBorder="1" applyAlignment="1">
      <alignment horizontal="right" vertical="center" wrapText="1"/>
    </xf>
    <xf numFmtId="0" fontId="3" fillId="0" borderId="21" xfId="0" applyFont="1" applyBorder="1" applyAlignment="1">
      <alignment horizontal="distributed" vertical="center"/>
    </xf>
    <xf numFmtId="0" fontId="4" fillId="0" borderId="22" xfId="0" applyFont="1" applyBorder="1" applyAlignment="1">
      <alignment horizontal="right" vertical="center" wrapText="1"/>
    </xf>
    <xf numFmtId="0" fontId="4" fillId="0" borderId="23" xfId="0" applyFont="1" applyBorder="1" applyAlignment="1">
      <alignment horizontal="right" vertical="center"/>
    </xf>
    <xf numFmtId="0" fontId="4" fillId="0" borderId="20" xfId="0" applyFont="1" applyBorder="1" applyAlignment="1">
      <alignment horizontal="right" vertical="center"/>
    </xf>
    <xf numFmtId="0" fontId="4" fillId="0" borderId="22" xfId="0" applyFont="1" applyBorder="1" applyAlignment="1">
      <alignment horizontal="right" vertical="center"/>
    </xf>
    <xf numFmtId="0" fontId="6" fillId="0" borderId="0" xfId="0" applyFont="1" applyAlignment="1">
      <alignment vertical="center"/>
    </xf>
    <xf numFmtId="38" fontId="6" fillId="0" borderId="0" xfId="1" applyFont="1" applyAlignment="1">
      <alignment vertical="center"/>
    </xf>
    <xf numFmtId="0" fontId="6" fillId="0" borderId="5" xfId="0" applyFont="1" applyBorder="1" applyAlignment="1">
      <alignment vertical="center"/>
    </xf>
    <xf numFmtId="176" fontId="6" fillId="0" borderId="5" xfId="0" applyNumberFormat="1" applyFont="1" applyBorder="1" applyAlignment="1">
      <alignment horizontal="right" vertical="center"/>
    </xf>
    <xf numFmtId="0" fontId="6" fillId="0" borderId="11" xfId="0" applyFont="1" applyBorder="1" applyAlignment="1">
      <alignment vertical="center"/>
    </xf>
    <xf numFmtId="38" fontId="6" fillId="0" borderId="11" xfId="1" applyFont="1" applyBorder="1" applyAlignment="1">
      <alignment vertical="center"/>
    </xf>
    <xf numFmtId="0" fontId="6" fillId="0" borderId="2" xfId="0" applyFont="1" applyBorder="1" applyAlignment="1">
      <alignment horizontal="center" vertical="center"/>
    </xf>
    <xf numFmtId="0" fontId="6" fillId="0" borderId="8" xfId="0" applyFont="1" applyBorder="1" applyAlignment="1">
      <alignment vertical="center"/>
    </xf>
    <xf numFmtId="176" fontId="6" fillId="0" borderId="8" xfId="0" applyNumberFormat="1" applyFont="1" applyBorder="1" applyAlignment="1">
      <alignment horizontal="right" vertical="center"/>
    </xf>
    <xf numFmtId="38" fontId="6" fillId="0" borderId="2" xfId="1" applyFont="1" applyBorder="1" applyAlignment="1">
      <alignment vertical="center"/>
    </xf>
    <xf numFmtId="38" fontId="6" fillId="0" borderId="2" xfId="0" applyNumberFormat="1" applyFont="1" applyBorder="1" applyAlignment="1">
      <alignment vertical="center"/>
    </xf>
    <xf numFmtId="176" fontId="6" fillId="0" borderId="2" xfId="0" applyNumberFormat="1" applyFont="1" applyBorder="1" applyAlignment="1">
      <alignment vertical="center"/>
    </xf>
    <xf numFmtId="0" fontId="7" fillId="0" borderId="0" xfId="0" applyFont="1" applyAlignment="1">
      <alignment vertical="center"/>
    </xf>
    <xf numFmtId="38" fontId="6" fillId="0" borderId="2" xfId="1" applyFont="1" applyBorder="1" applyAlignment="1">
      <alignment horizontal="center" vertical="center"/>
    </xf>
    <xf numFmtId="0" fontId="6" fillId="0" borderId="2" xfId="0" applyFont="1" applyBorder="1" applyAlignment="1">
      <alignment vertical="center"/>
    </xf>
    <xf numFmtId="0" fontId="7" fillId="0" borderId="0" xfId="0" applyFont="1" applyAlignment="1">
      <alignment horizontal="left" vertical="center"/>
    </xf>
    <xf numFmtId="0" fontId="6" fillId="0" borderId="5" xfId="0" applyFont="1" applyBorder="1" applyAlignment="1">
      <alignment vertical="distributed"/>
    </xf>
    <xf numFmtId="183" fontId="6" fillId="0" borderId="5" xfId="0" applyNumberFormat="1" applyFont="1" applyBorder="1" applyAlignment="1">
      <alignment horizontal="right" vertical="center"/>
    </xf>
    <xf numFmtId="0" fontId="6" fillId="0" borderId="8" xfId="0" applyFont="1" applyBorder="1" applyAlignment="1">
      <alignment vertical="distributed"/>
    </xf>
    <xf numFmtId="0" fontId="6" fillId="0" borderId="11" xfId="0" applyFont="1" applyBorder="1" applyAlignment="1">
      <alignment vertical="distributed"/>
    </xf>
    <xf numFmtId="0" fontId="6" fillId="0" borderId="2" xfId="0" applyFont="1" applyBorder="1" applyAlignment="1">
      <alignment vertical="distributed"/>
    </xf>
    <xf numFmtId="183" fontId="6" fillId="0" borderId="2" xfId="0" applyNumberFormat="1" applyFont="1" applyBorder="1" applyAlignment="1">
      <alignment horizontal="right" vertical="center"/>
    </xf>
    <xf numFmtId="38" fontId="7" fillId="0" borderId="0" xfId="1" applyFont="1" applyAlignment="1">
      <alignment vertical="center"/>
    </xf>
    <xf numFmtId="0" fontId="3" fillId="0" borderId="12" xfId="0" applyFont="1" applyBorder="1" applyAlignment="1">
      <alignment horizontal="center" vertical="center"/>
    </xf>
    <xf numFmtId="0" fontId="3" fillId="0" borderId="24" xfId="0" applyFont="1" applyBorder="1" applyAlignment="1">
      <alignment vertical="center"/>
    </xf>
    <xf numFmtId="0" fontId="3" fillId="0" borderId="25" xfId="0" applyFont="1" applyBorder="1" applyAlignment="1">
      <alignment vertical="center"/>
    </xf>
    <xf numFmtId="0" fontId="3" fillId="0" borderId="26" xfId="0" applyFont="1" applyBorder="1" applyAlignment="1">
      <alignment horizontal="right" vertical="center"/>
    </xf>
    <xf numFmtId="0" fontId="3" fillId="0" borderId="27" xfId="0" applyFont="1" applyBorder="1" applyAlignment="1">
      <alignment vertical="center"/>
    </xf>
    <xf numFmtId="0" fontId="3" fillId="0" borderId="0" xfId="0" applyFont="1" applyBorder="1" applyAlignment="1">
      <alignment vertical="center"/>
    </xf>
    <xf numFmtId="0" fontId="3" fillId="0" borderId="28" xfId="0" applyFont="1" applyBorder="1" applyAlignment="1">
      <alignment vertical="center"/>
    </xf>
    <xf numFmtId="38" fontId="4" fillId="0" borderId="3" xfId="1" applyFont="1" applyBorder="1" applyAlignment="1">
      <alignment vertical="center"/>
    </xf>
    <xf numFmtId="180" fontId="4" fillId="0" borderId="3" xfId="1" applyNumberFormat="1" applyFont="1" applyBorder="1" applyAlignment="1">
      <alignment vertical="center"/>
    </xf>
    <xf numFmtId="0" fontId="3" fillId="0" borderId="29" xfId="0" applyFont="1" applyBorder="1" applyAlignment="1">
      <alignment horizontal="distributed" vertical="center"/>
    </xf>
    <xf numFmtId="180" fontId="4" fillId="0" borderId="17" xfId="1" applyNumberFormat="1" applyFont="1" applyBorder="1" applyAlignment="1">
      <alignment vertical="center"/>
    </xf>
    <xf numFmtId="0" fontId="3" fillId="0" borderId="30" xfId="0" applyFont="1" applyBorder="1" applyAlignment="1">
      <alignment horizontal="distributed" vertical="center"/>
    </xf>
    <xf numFmtId="180" fontId="4" fillId="0" borderId="9" xfId="1" applyNumberFormat="1" applyFont="1" applyBorder="1" applyAlignment="1">
      <alignment vertical="center"/>
    </xf>
    <xf numFmtId="0" fontId="3" fillId="0" borderId="31" xfId="0" applyFont="1" applyBorder="1" applyAlignment="1">
      <alignment horizontal="distributed" vertical="center"/>
    </xf>
    <xf numFmtId="0" fontId="9" fillId="0" borderId="0" xfId="0" applyFont="1" applyBorder="1" applyAlignment="1">
      <alignment horizontal="center" vertical="center"/>
    </xf>
    <xf numFmtId="38" fontId="9" fillId="0" borderId="0" xfId="1" applyFont="1" applyBorder="1" applyAlignment="1">
      <alignment horizontal="center" vertical="center" wrapText="1"/>
    </xf>
    <xf numFmtId="0" fontId="9" fillId="0" borderId="0" xfId="0" applyFont="1" applyBorder="1" applyAlignment="1">
      <alignment horizontal="distributed" vertical="center"/>
    </xf>
    <xf numFmtId="38" fontId="10" fillId="0" borderId="0" xfId="1" applyFont="1" applyAlignment="1">
      <alignment vertical="center"/>
    </xf>
    <xf numFmtId="176" fontId="11" fillId="0" borderId="0" xfId="0" applyNumberFormat="1" applyFont="1" applyAlignment="1">
      <alignment vertical="center"/>
    </xf>
    <xf numFmtId="0" fontId="3" fillId="0" borderId="0" xfId="0" applyFont="1" applyFill="1" applyAlignment="1">
      <alignment vertical="center"/>
    </xf>
    <xf numFmtId="0" fontId="9" fillId="0" borderId="0" xfId="0" applyFont="1" applyAlignment="1">
      <alignment vertical="center"/>
    </xf>
    <xf numFmtId="0" fontId="3" fillId="0" borderId="0" xfId="0" applyFont="1" applyFill="1" applyAlignment="1">
      <alignment horizontal="right" vertical="center"/>
    </xf>
    <xf numFmtId="0" fontId="9" fillId="0" borderId="33" xfId="0" applyFont="1" applyBorder="1" applyAlignment="1">
      <alignment horizontal="right" vertical="center"/>
    </xf>
    <xf numFmtId="38" fontId="4" fillId="0" borderId="0" xfId="1" applyFont="1" applyBorder="1" applyAlignment="1">
      <alignment vertical="center"/>
    </xf>
    <xf numFmtId="0" fontId="9" fillId="0" borderId="34" xfId="0" applyFont="1" applyBorder="1" applyAlignment="1">
      <alignment vertical="center"/>
    </xf>
    <xf numFmtId="0" fontId="9" fillId="0" borderId="22" xfId="0" applyFont="1" applyBorder="1" applyAlignment="1">
      <alignment horizontal="center" vertical="center"/>
    </xf>
    <xf numFmtId="0" fontId="9" fillId="0" borderId="1" xfId="0" applyFont="1" applyBorder="1" applyAlignment="1">
      <alignment horizontal="center" vertical="center"/>
    </xf>
    <xf numFmtId="0" fontId="9" fillId="0" borderId="12" xfId="0" applyFont="1" applyFill="1" applyBorder="1" applyAlignment="1">
      <alignment horizontal="center" vertical="center"/>
    </xf>
    <xf numFmtId="38" fontId="9" fillId="0" borderId="0" xfId="1" applyFont="1" applyBorder="1" applyAlignment="1">
      <alignment vertical="center"/>
    </xf>
    <xf numFmtId="0" fontId="9" fillId="0" borderId="35" xfId="0" applyFont="1" applyBorder="1" applyAlignment="1">
      <alignment horizontal="distributed" vertical="center"/>
    </xf>
    <xf numFmtId="0" fontId="9" fillId="0" borderId="8" xfId="0" applyFont="1" applyBorder="1" applyAlignment="1">
      <alignment horizontal="distributed" vertical="center"/>
    </xf>
    <xf numFmtId="0" fontId="9" fillId="0" borderId="36" xfId="0" applyFont="1" applyBorder="1" applyAlignment="1">
      <alignment horizontal="distributed" vertical="center"/>
    </xf>
    <xf numFmtId="0" fontId="9" fillId="0" borderId="2" xfId="0" applyFont="1" applyBorder="1" applyAlignment="1">
      <alignment horizontal="distributed" vertical="center"/>
    </xf>
    <xf numFmtId="181" fontId="9" fillId="0" borderId="4" xfId="0" applyNumberFormat="1" applyFont="1" applyFill="1" applyBorder="1" applyAlignment="1">
      <alignment vertical="center"/>
    </xf>
    <xf numFmtId="0" fontId="3" fillId="0" borderId="0" xfId="0" applyFont="1" applyBorder="1" applyAlignment="1">
      <alignment horizontal="distributed" vertical="center"/>
    </xf>
    <xf numFmtId="0" fontId="9" fillId="0" borderId="33" xfId="0" applyFont="1" applyFill="1" applyBorder="1" applyAlignment="1">
      <alignment horizontal="right" vertical="center"/>
    </xf>
    <xf numFmtId="0" fontId="9" fillId="0" borderId="37" xfId="0" applyFont="1" applyFill="1" applyBorder="1" applyAlignment="1">
      <alignment vertical="center"/>
    </xf>
    <xf numFmtId="0" fontId="9" fillId="0" borderId="38" xfId="0" applyFont="1" applyFill="1" applyBorder="1" applyAlignment="1">
      <alignment horizontal="center" vertical="center"/>
    </xf>
    <xf numFmtId="0" fontId="9" fillId="0" borderId="39" xfId="0" applyFont="1" applyFill="1" applyBorder="1" applyAlignment="1">
      <alignment horizontal="center" vertical="center"/>
    </xf>
    <xf numFmtId="0" fontId="9" fillId="0" borderId="40" xfId="0" applyFont="1" applyFill="1" applyBorder="1" applyAlignment="1">
      <alignment horizontal="center" vertical="center"/>
    </xf>
    <xf numFmtId="0" fontId="9" fillId="0" borderId="41"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34" xfId="0" applyFont="1" applyFill="1" applyBorder="1" applyAlignment="1">
      <alignment vertical="center"/>
    </xf>
    <xf numFmtId="38" fontId="9" fillId="0" borderId="43" xfId="1" applyFont="1" applyFill="1" applyBorder="1" applyAlignment="1">
      <alignment horizontal="right" vertical="center"/>
    </xf>
    <xf numFmtId="0" fontId="9" fillId="0" borderId="32" xfId="0" applyFont="1" applyFill="1" applyBorder="1" applyAlignment="1">
      <alignment horizontal="right" vertical="center"/>
    </xf>
    <xf numFmtId="0" fontId="9" fillId="0" borderId="44" xfId="0" applyFont="1" applyFill="1" applyBorder="1" applyAlignment="1">
      <alignment horizontal="right" vertical="center"/>
    </xf>
    <xf numFmtId="0" fontId="9" fillId="0" borderId="45" xfId="0" applyFont="1" applyFill="1" applyBorder="1" applyAlignment="1">
      <alignment horizontal="right" vertical="center"/>
    </xf>
    <xf numFmtId="0" fontId="9" fillId="0" borderId="46" xfId="0" applyFont="1" applyFill="1" applyBorder="1" applyAlignment="1">
      <alignment horizontal="right" vertical="center"/>
    </xf>
    <xf numFmtId="0" fontId="9" fillId="0" borderId="43" xfId="0" applyFont="1" applyFill="1" applyBorder="1" applyAlignment="1">
      <alignment horizontal="center" vertical="center"/>
    </xf>
    <xf numFmtId="0" fontId="9" fillId="0" borderId="32"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35" xfId="0" applyFont="1" applyFill="1" applyBorder="1" applyAlignment="1">
      <alignment horizontal="distributed" vertical="center"/>
    </xf>
    <xf numFmtId="176" fontId="9" fillId="0" borderId="47" xfId="0" applyNumberFormat="1" applyFont="1" applyFill="1" applyBorder="1" applyAlignment="1">
      <alignment vertical="center"/>
    </xf>
    <xf numFmtId="176" fontId="9" fillId="0" borderId="17" xfId="0" applyNumberFormat="1" applyFont="1" applyFill="1" applyBorder="1" applyAlignment="1">
      <alignment vertical="center"/>
    </xf>
    <xf numFmtId="176" fontId="9" fillId="0" borderId="48" xfId="0" applyNumberFormat="1" applyFont="1" applyFill="1" applyBorder="1" applyAlignment="1">
      <alignment vertical="center"/>
    </xf>
    <xf numFmtId="0" fontId="9" fillId="0" borderId="8" xfId="0" applyFont="1" applyFill="1" applyBorder="1" applyAlignment="1">
      <alignment horizontal="distributed" vertical="center"/>
    </xf>
    <xf numFmtId="38" fontId="9" fillId="0" borderId="20" xfId="1" applyFont="1" applyFill="1" applyBorder="1" applyAlignment="1">
      <alignment vertical="center"/>
    </xf>
    <xf numFmtId="38" fontId="9" fillId="0" borderId="9" xfId="1" applyFont="1" applyFill="1" applyBorder="1" applyAlignment="1">
      <alignment vertical="center"/>
    </xf>
    <xf numFmtId="38" fontId="9" fillId="0" borderId="49" xfId="1" applyFont="1" applyFill="1" applyBorder="1" applyAlignment="1">
      <alignment vertical="center"/>
    </xf>
    <xf numFmtId="38" fontId="9" fillId="0" borderId="10" xfId="1" applyFont="1" applyFill="1" applyBorder="1" applyAlignment="1">
      <alignment vertical="center"/>
    </xf>
    <xf numFmtId="176" fontId="9" fillId="0" borderId="20" xfId="0" applyNumberFormat="1" applyFont="1" applyFill="1" applyBorder="1" applyAlignment="1">
      <alignment vertical="center"/>
    </xf>
    <xf numFmtId="176" fontId="9" fillId="0" borderId="9" xfId="0" applyNumberFormat="1" applyFont="1" applyFill="1" applyBorder="1" applyAlignment="1">
      <alignment vertical="center"/>
    </xf>
    <xf numFmtId="176" fontId="9" fillId="0" borderId="10" xfId="0" applyNumberFormat="1" applyFont="1" applyFill="1" applyBorder="1" applyAlignment="1">
      <alignment vertical="center"/>
    </xf>
    <xf numFmtId="0" fontId="9" fillId="0" borderId="11" xfId="0" applyFont="1" applyFill="1" applyBorder="1" applyAlignment="1">
      <alignment horizontal="distributed" vertical="center"/>
    </xf>
    <xf numFmtId="38" fontId="9" fillId="0" borderId="1" xfId="1" applyFont="1" applyFill="1" applyBorder="1" applyAlignment="1">
      <alignment vertical="center"/>
    </xf>
    <xf numFmtId="38" fontId="9" fillId="0" borderId="12" xfId="1" applyFont="1" applyFill="1" applyBorder="1" applyAlignment="1">
      <alignment vertical="center"/>
    </xf>
    <xf numFmtId="176" fontId="9" fillId="0" borderId="22" xfId="0" applyNumberFormat="1" applyFont="1" applyFill="1" applyBorder="1" applyAlignment="1">
      <alignment vertical="center"/>
    </xf>
    <xf numFmtId="176" fontId="9" fillId="0" borderId="1" xfId="0" applyNumberFormat="1" applyFont="1" applyFill="1" applyBorder="1" applyAlignment="1">
      <alignment vertical="center"/>
    </xf>
    <xf numFmtId="176" fontId="9" fillId="0" borderId="12" xfId="0" applyNumberFormat="1" applyFont="1" applyFill="1" applyBorder="1" applyAlignment="1">
      <alignment vertical="center"/>
    </xf>
    <xf numFmtId="38" fontId="3" fillId="0" borderId="17" xfId="1" applyFont="1" applyBorder="1" applyAlignment="1">
      <alignment vertical="center"/>
    </xf>
    <xf numFmtId="38" fontId="3" fillId="0" borderId="50" xfId="1" applyFont="1" applyBorder="1" applyAlignment="1">
      <alignment vertical="center"/>
    </xf>
    <xf numFmtId="38" fontId="3" fillId="0" borderId="20" xfId="1" applyFont="1" applyBorder="1" applyAlignment="1">
      <alignment vertical="center"/>
    </xf>
    <xf numFmtId="38" fontId="3" fillId="0" borderId="0" xfId="1" applyFont="1" applyFill="1" applyAlignment="1">
      <alignment vertical="center"/>
    </xf>
    <xf numFmtId="184" fontId="9" fillId="0" borderId="47" xfId="0" applyNumberFormat="1" applyFont="1" applyFill="1" applyBorder="1" applyAlignment="1">
      <alignment vertical="center" shrinkToFit="1"/>
    </xf>
    <xf numFmtId="184" fontId="9" fillId="0" borderId="17" xfId="0" applyNumberFormat="1" applyFont="1" applyFill="1" applyBorder="1" applyAlignment="1">
      <alignment vertical="center" shrinkToFit="1"/>
    </xf>
    <xf numFmtId="184" fontId="9" fillId="0" borderId="20" xfId="0" applyNumberFormat="1" applyFont="1" applyFill="1" applyBorder="1" applyAlignment="1">
      <alignment vertical="center" shrinkToFit="1"/>
    </xf>
    <xf numFmtId="184" fontId="9" fillId="0" borderId="9" xfId="0" applyNumberFormat="1" applyFont="1" applyFill="1" applyBorder="1" applyAlignment="1">
      <alignment vertical="center" shrinkToFit="1"/>
    </xf>
    <xf numFmtId="184" fontId="9" fillId="0" borderId="9" xfId="0" applyNumberFormat="1" applyFont="1" applyFill="1" applyBorder="1" applyAlignment="1">
      <alignment horizontal="right" vertical="center" shrinkToFit="1"/>
    </xf>
    <xf numFmtId="0" fontId="9" fillId="0" borderId="36" xfId="0" applyFont="1" applyFill="1" applyBorder="1" applyAlignment="1">
      <alignment horizontal="distributed" vertical="center"/>
    </xf>
    <xf numFmtId="184" fontId="9" fillId="0" borderId="38" xfId="0" applyNumberFormat="1" applyFont="1" applyFill="1" applyBorder="1" applyAlignment="1">
      <alignment vertical="center" shrinkToFit="1"/>
    </xf>
    <xf numFmtId="184" fontId="9" fillId="0" borderId="39" xfId="0" applyNumberFormat="1" applyFont="1" applyFill="1" applyBorder="1" applyAlignment="1">
      <alignment vertical="center" shrinkToFit="1"/>
    </xf>
    <xf numFmtId="0" fontId="9" fillId="0" borderId="2" xfId="0" applyFont="1" applyFill="1" applyBorder="1" applyAlignment="1">
      <alignment horizontal="distributed" vertical="center"/>
    </xf>
    <xf numFmtId="184" fontId="9" fillId="0" borderId="51" xfId="0" applyNumberFormat="1" applyFont="1" applyFill="1" applyBorder="1" applyAlignment="1">
      <alignment vertical="center" shrinkToFit="1"/>
    </xf>
    <xf numFmtId="184" fontId="9" fillId="0" borderId="3" xfId="0" applyNumberFormat="1" applyFont="1" applyFill="1" applyBorder="1" applyAlignment="1">
      <alignment vertical="center" shrinkToFit="1"/>
    </xf>
    <xf numFmtId="0" fontId="9" fillId="0" borderId="34" xfId="0" applyFont="1" applyFill="1" applyBorder="1" applyAlignment="1">
      <alignment horizontal="distributed" vertical="center"/>
    </xf>
    <xf numFmtId="184" fontId="9" fillId="0" borderId="43" xfId="0" applyNumberFormat="1" applyFont="1" applyFill="1" applyBorder="1" applyAlignment="1">
      <alignment vertical="center" shrinkToFit="1"/>
    </xf>
    <xf numFmtId="184" fontId="9" fillId="0" borderId="32" xfId="0" applyNumberFormat="1" applyFont="1" applyFill="1" applyBorder="1" applyAlignment="1">
      <alignment vertical="center" shrinkToFit="1"/>
    </xf>
    <xf numFmtId="178" fontId="4" fillId="2" borderId="17" xfId="1" applyNumberFormat="1" applyFont="1" applyFill="1" applyBorder="1" applyAlignment="1">
      <alignment vertical="center"/>
    </xf>
    <xf numFmtId="178" fontId="4" fillId="2" borderId="9" xfId="1" applyNumberFormat="1" applyFont="1" applyFill="1" applyBorder="1" applyAlignment="1">
      <alignment vertical="center"/>
    </xf>
    <xf numFmtId="178" fontId="4" fillId="0" borderId="9" xfId="1" applyNumberFormat="1" applyFont="1" applyFill="1" applyBorder="1" applyAlignment="1">
      <alignment vertical="center"/>
    </xf>
    <xf numFmtId="178" fontId="4" fillId="2" borderId="6" xfId="1" applyNumberFormat="1" applyFont="1" applyFill="1" applyBorder="1" applyAlignment="1">
      <alignment vertical="center"/>
    </xf>
    <xf numFmtId="178" fontId="4" fillId="2" borderId="52" xfId="1" applyNumberFormat="1" applyFont="1" applyFill="1" applyBorder="1" applyAlignment="1">
      <alignment vertical="center"/>
    </xf>
    <xf numFmtId="178" fontId="4" fillId="2" borderId="53" xfId="1" applyNumberFormat="1" applyFont="1" applyFill="1" applyBorder="1" applyAlignment="1">
      <alignment vertical="center"/>
    </xf>
    <xf numFmtId="178" fontId="4" fillId="2" borderId="1" xfId="1" applyNumberFormat="1" applyFont="1" applyFill="1" applyBorder="1" applyAlignment="1">
      <alignment vertical="center"/>
    </xf>
    <xf numFmtId="0" fontId="4" fillId="0" borderId="24" xfId="0" applyFont="1" applyBorder="1" applyAlignment="1">
      <alignment vertical="center"/>
    </xf>
    <xf numFmtId="0" fontId="4" fillId="0" borderId="25" xfId="0" applyFont="1" applyBorder="1" applyAlignment="1">
      <alignment vertical="center"/>
    </xf>
    <xf numFmtId="0" fontId="4" fillId="0" borderId="26" xfId="0" applyFont="1" applyBorder="1" applyAlignment="1">
      <alignment horizontal="right" vertical="center"/>
    </xf>
    <xf numFmtId="0" fontId="4" fillId="0" borderId="0" xfId="0" applyFont="1" applyAlignment="1">
      <alignment vertical="center"/>
    </xf>
    <xf numFmtId="0" fontId="4" fillId="0" borderId="27" xfId="0" applyFont="1" applyBorder="1" applyAlignment="1">
      <alignment vertical="center"/>
    </xf>
    <xf numFmtId="0" fontId="4" fillId="0" borderId="0" xfId="0" applyFont="1" applyBorder="1" applyAlignment="1">
      <alignment vertical="center"/>
    </xf>
    <xf numFmtId="0" fontId="4" fillId="0" borderId="28" xfId="0" applyFont="1" applyBorder="1" applyAlignment="1">
      <alignment vertical="center"/>
    </xf>
    <xf numFmtId="0" fontId="4" fillId="0" borderId="41" xfId="0" applyFont="1" applyBorder="1" applyAlignment="1">
      <alignment horizontal="center" vertical="center"/>
    </xf>
    <xf numFmtId="0" fontId="4" fillId="0" borderId="39" xfId="0" applyFont="1" applyBorder="1" applyAlignment="1">
      <alignment horizontal="center" vertical="center"/>
    </xf>
    <xf numFmtId="0" fontId="4" fillId="0" borderId="41" xfId="0" applyFont="1" applyBorder="1" applyAlignment="1">
      <alignment horizontal="center" vertical="center" shrinkToFit="1"/>
    </xf>
    <xf numFmtId="0" fontId="4" fillId="0" borderId="39" xfId="0" applyFont="1" applyBorder="1" applyAlignment="1">
      <alignment horizontal="center" vertical="center" shrinkToFit="1"/>
    </xf>
    <xf numFmtId="0" fontId="4" fillId="0" borderId="54" xfId="0" applyFont="1" applyBorder="1" applyAlignment="1">
      <alignment vertical="center"/>
    </xf>
    <xf numFmtId="0" fontId="4" fillId="0" borderId="55" xfId="0" applyFont="1" applyBorder="1" applyAlignment="1">
      <alignment vertical="center"/>
    </xf>
    <xf numFmtId="0" fontId="4" fillId="0" borderId="56" xfId="0" applyFont="1" applyBorder="1" applyAlignment="1">
      <alignment vertical="center"/>
    </xf>
    <xf numFmtId="0" fontId="4" fillId="0" borderId="45" xfId="0" applyFont="1" applyBorder="1" applyAlignment="1">
      <alignment horizontal="right" vertical="center"/>
    </xf>
    <xf numFmtId="0" fontId="4" fillId="0" borderId="32" xfId="0" applyFont="1" applyBorder="1" applyAlignment="1">
      <alignment horizontal="right" vertical="center"/>
    </xf>
    <xf numFmtId="0" fontId="4" fillId="0" borderId="32" xfId="0" applyFont="1" applyBorder="1" applyAlignment="1">
      <alignment vertical="center"/>
    </xf>
    <xf numFmtId="0" fontId="4" fillId="0" borderId="54" xfId="0" applyFont="1" applyBorder="1" applyAlignment="1">
      <alignment horizontal="right" vertical="center"/>
    </xf>
    <xf numFmtId="0" fontId="4" fillId="0" borderId="34" xfId="0" applyFont="1" applyBorder="1" applyAlignment="1">
      <alignment vertical="center"/>
    </xf>
    <xf numFmtId="0" fontId="4" fillId="0" borderId="45" xfId="0" applyFont="1" applyBorder="1" applyAlignment="1">
      <alignment horizontal="center" vertical="center"/>
    </xf>
    <xf numFmtId="0" fontId="4" fillId="0" borderId="32" xfId="0" applyFont="1" applyBorder="1" applyAlignment="1">
      <alignment horizontal="center" vertical="center"/>
    </xf>
    <xf numFmtId="49" fontId="4" fillId="0" borderId="57" xfId="0" applyNumberFormat="1" applyFont="1" applyBorder="1" applyAlignment="1">
      <alignment vertical="center"/>
    </xf>
    <xf numFmtId="38" fontId="4" fillId="2" borderId="47" xfId="1" applyFont="1" applyFill="1" applyBorder="1" applyAlignment="1">
      <alignment vertical="center"/>
    </xf>
    <xf numFmtId="38" fontId="4" fillId="2" borderId="17" xfId="1" applyFont="1" applyFill="1" applyBorder="1" applyAlignment="1">
      <alignment vertical="center"/>
    </xf>
    <xf numFmtId="38" fontId="4" fillId="2" borderId="50" xfId="1" applyFont="1" applyFill="1" applyBorder="1" applyAlignment="1">
      <alignment vertical="center"/>
    </xf>
    <xf numFmtId="38" fontId="4" fillId="2" borderId="58" xfId="1" applyFont="1" applyFill="1" applyBorder="1" applyAlignment="1">
      <alignment vertical="center"/>
    </xf>
    <xf numFmtId="38" fontId="4" fillId="2" borderId="48" xfId="1" applyFont="1" applyFill="1" applyBorder="1" applyAlignment="1">
      <alignment vertical="center"/>
    </xf>
    <xf numFmtId="38" fontId="4" fillId="2" borderId="59" xfId="1" applyFont="1" applyFill="1" applyBorder="1" applyAlignment="1">
      <alignment vertical="center"/>
    </xf>
    <xf numFmtId="38" fontId="4" fillId="2" borderId="35" xfId="1" applyFont="1" applyFill="1" applyBorder="1" applyAlignment="1">
      <alignment vertical="center"/>
    </xf>
    <xf numFmtId="178" fontId="4" fillId="2" borderId="47" xfId="1" applyNumberFormat="1" applyFont="1" applyFill="1" applyBorder="1" applyAlignment="1">
      <alignment vertical="center"/>
    </xf>
    <xf numFmtId="185" fontId="4" fillId="2" borderId="48" xfId="1" applyNumberFormat="1" applyFont="1" applyFill="1" applyBorder="1" applyAlignment="1">
      <alignment vertical="center"/>
    </xf>
    <xf numFmtId="49" fontId="4" fillId="0" borderId="60" xfId="0" applyNumberFormat="1" applyFont="1" applyBorder="1" applyAlignment="1">
      <alignment vertical="center"/>
    </xf>
    <xf numFmtId="49" fontId="4" fillId="0" borderId="19" xfId="0" applyNumberFormat="1" applyFont="1" applyBorder="1" applyAlignment="1">
      <alignment horizontal="right" vertical="center"/>
    </xf>
    <xf numFmtId="38" fontId="4" fillId="2" borderId="20" xfId="1" applyFont="1" applyFill="1" applyBorder="1" applyAlignment="1">
      <alignment vertical="center"/>
    </xf>
    <xf numFmtId="38" fontId="4" fillId="2" borderId="9" xfId="1" applyFont="1" applyFill="1" applyBorder="1" applyAlignment="1">
      <alignment vertical="center"/>
    </xf>
    <xf numFmtId="38" fontId="4" fillId="2" borderId="15" xfId="1" applyFont="1" applyFill="1" applyBorder="1" applyAlignment="1">
      <alignment vertical="center"/>
    </xf>
    <xf numFmtId="38" fontId="4" fillId="2" borderId="49" xfId="1" applyFont="1" applyFill="1" applyBorder="1" applyAlignment="1">
      <alignment vertical="center"/>
    </xf>
    <xf numFmtId="38" fontId="4" fillId="2" borderId="10" xfId="1" applyFont="1" applyFill="1" applyBorder="1" applyAlignment="1">
      <alignment vertical="center"/>
    </xf>
    <xf numFmtId="38" fontId="4" fillId="2" borderId="19" xfId="1" applyFont="1" applyFill="1" applyBorder="1" applyAlignment="1">
      <alignment vertical="center"/>
    </xf>
    <xf numFmtId="38" fontId="4" fillId="2" borderId="8" xfId="1" applyFont="1" applyFill="1" applyBorder="1" applyAlignment="1">
      <alignment vertical="center"/>
    </xf>
    <xf numFmtId="178" fontId="4" fillId="2" borderId="20" xfId="1" applyNumberFormat="1" applyFont="1" applyFill="1" applyBorder="1" applyAlignment="1">
      <alignment vertical="center"/>
    </xf>
    <xf numFmtId="185" fontId="4" fillId="2" borderId="10" xfId="1" applyNumberFormat="1" applyFont="1" applyFill="1" applyBorder="1" applyAlignment="1">
      <alignment vertical="center"/>
    </xf>
    <xf numFmtId="49" fontId="4" fillId="0" borderId="19" xfId="0" applyNumberFormat="1" applyFont="1" applyBorder="1" applyAlignment="1">
      <alignment vertical="center"/>
    </xf>
    <xf numFmtId="0" fontId="4" fillId="0" borderId="30" xfId="0" applyFont="1" applyBorder="1" applyAlignment="1">
      <alignment horizontal="distributed" vertical="center"/>
    </xf>
    <xf numFmtId="38" fontId="4" fillId="0" borderId="9" xfId="1" applyFont="1" applyFill="1" applyBorder="1" applyAlignment="1">
      <alignment vertical="center"/>
    </xf>
    <xf numFmtId="0" fontId="4" fillId="0" borderId="19" xfId="0" applyFont="1" applyBorder="1" applyAlignment="1">
      <alignment horizontal="right" vertical="center"/>
    </xf>
    <xf numFmtId="49" fontId="4" fillId="0" borderId="61" xfId="0" applyNumberFormat="1" applyFont="1" applyBorder="1" applyAlignment="1">
      <alignment vertical="center"/>
    </xf>
    <xf numFmtId="49" fontId="4" fillId="0" borderId="62" xfId="0" applyNumberFormat="1" applyFont="1" applyBorder="1" applyAlignment="1">
      <alignment horizontal="right" vertical="center"/>
    </xf>
    <xf numFmtId="38" fontId="4" fillId="2" borderId="38" xfId="1" applyFont="1" applyFill="1" applyBorder="1" applyAlignment="1">
      <alignment vertical="center"/>
    </xf>
    <xf numFmtId="38" fontId="4" fillId="2" borderId="39" xfId="1" applyFont="1" applyFill="1" applyBorder="1" applyAlignment="1">
      <alignment vertical="center"/>
    </xf>
    <xf numFmtId="38" fontId="4" fillId="2" borderId="40" xfId="1" applyFont="1" applyFill="1" applyBorder="1" applyAlignment="1">
      <alignment vertical="center"/>
    </xf>
    <xf numFmtId="38" fontId="4" fillId="2" borderId="41" xfId="1" applyFont="1" applyFill="1" applyBorder="1" applyAlignment="1">
      <alignment vertical="center"/>
    </xf>
    <xf numFmtId="38" fontId="4" fillId="2" borderId="42" xfId="1" applyFont="1" applyFill="1" applyBorder="1" applyAlignment="1">
      <alignment vertical="center"/>
    </xf>
    <xf numFmtId="38" fontId="4" fillId="2" borderId="62" xfId="1" applyFont="1" applyFill="1" applyBorder="1" applyAlignment="1">
      <alignment vertical="center"/>
    </xf>
    <xf numFmtId="38" fontId="4" fillId="2" borderId="36" xfId="1" applyFont="1" applyFill="1" applyBorder="1" applyAlignment="1">
      <alignment vertical="center"/>
    </xf>
    <xf numFmtId="178" fontId="4" fillId="2" borderId="38" xfId="1" applyNumberFormat="1" applyFont="1" applyFill="1" applyBorder="1" applyAlignment="1">
      <alignment vertical="center"/>
    </xf>
    <xf numFmtId="178" fontId="4" fillId="2" borderId="39" xfId="1" applyNumberFormat="1" applyFont="1" applyFill="1" applyBorder="1" applyAlignment="1">
      <alignment vertical="center"/>
    </xf>
    <xf numFmtId="185" fontId="4" fillId="2" borderId="42" xfId="1" applyNumberFormat="1" applyFont="1" applyFill="1" applyBorder="1" applyAlignment="1">
      <alignment vertical="center"/>
    </xf>
    <xf numFmtId="49" fontId="4" fillId="0" borderId="63" xfId="0" applyNumberFormat="1" applyFont="1" applyBorder="1" applyAlignment="1">
      <alignment vertical="center"/>
    </xf>
    <xf numFmtId="38" fontId="4" fillId="2" borderId="23" xfId="1" applyFont="1" applyFill="1" applyBorder="1" applyAlignment="1">
      <alignment vertical="center"/>
    </xf>
    <xf numFmtId="38" fontId="4" fillId="2" borderId="6" xfId="1" applyFont="1" applyFill="1" applyBorder="1" applyAlignment="1">
      <alignment vertical="center"/>
    </xf>
    <xf numFmtId="38" fontId="4" fillId="2" borderId="14" xfId="1" applyFont="1" applyFill="1" applyBorder="1" applyAlignment="1">
      <alignment vertical="center"/>
    </xf>
    <xf numFmtId="38" fontId="4" fillId="2" borderId="64" xfId="1" applyFont="1" applyFill="1" applyBorder="1" applyAlignment="1">
      <alignment vertical="center"/>
    </xf>
    <xf numFmtId="38" fontId="4" fillId="2" borderId="7" xfId="1" applyFont="1" applyFill="1" applyBorder="1" applyAlignment="1">
      <alignment vertical="center"/>
    </xf>
    <xf numFmtId="38" fontId="4" fillId="2" borderId="18" xfId="1" applyFont="1" applyFill="1" applyBorder="1" applyAlignment="1">
      <alignment vertical="center"/>
    </xf>
    <xf numFmtId="38" fontId="4" fillId="2" borderId="5" xfId="1" applyFont="1" applyFill="1" applyBorder="1" applyAlignment="1">
      <alignment vertical="center"/>
    </xf>
    <xf numFmtId="178" fontId="4" fillId="2" borderId="23" xfId="1" applyNumberFormat="1" applyFont="1" applyFill="1" applyBorder="1" applyAlignment="1">
      <alignment vertical="center"/>
    </xf>
    <xf numFmtId="185" fontId="4" fillId="2" borderId="7" xfId="1" applyNumberFormat="1" applyFont="1" applyFill="1" applyBorder="1" applyAlignment="1">
      <alignment vertical="center"/>
    </xf>
    <xf numFmtId="49" fontId="4" fillId="0" borderId="65" xfId="0" applyNumberFormat="1" applyFont="1" applyBorder="1" applyAlignment="1">
      <alignment vertical="center"/>
    </xf>
    <xf numFmtId="49" fontId="4" fillId="0" borderId="21" xfId="0" applyNumberFormat="1" applyFont="1" applyBorder="1" applyAlignment="1">
      <alignment horizontal="right" vertical="center"/>
    </xf>
    <xf numFmtId="38" fontId="4" fillId="2" borderId="22" xfId="1" applyFont="1" applyFill="1" applyBorder="1" applyAlignment="1">
      <alignment vertical="center"/>
    </xf>
    <xf numFmtId="38" fontId="4" fillId="2" borderId="1" xfId="1" applyFont="1" applyFill="1" applyBorder="1" applyAlignment="1">
      <alignment vertical="center"/>
    </xf>
    <xf numFmtId="38" fontId="4" fillId="2" borderId="16" xfId="1" applyFont="1" applyFill="1" applyBorder="1" applyAlignment="1">
      <alignment vertical="center"/>
    </xf>
    <xf numFmtId="38" fontId="4" fillId="2" borderId="66" xfId="1" applyFont="1" applyFill="1" applyBorder="1" applyAlignment="1">
      <alignment vertical="center"/>
    </xf>
    <xf numFmtId="38" fontId="4" fillId="2" borderId="12" xfId="1" applyFont="1" applyFill="1" applyBorder="1" applyAlignment="1">
      <alignment vertical="center"/>
    </xf>
    <xf numFmtId="38" fontId="4" fillId="2" borderId="21" xfId="1" applyFont="1" applyFill="1" applyBorder="1" applyAlignment="1">
      <alignment vertical="center"/>
    </xf>
    <xf numFmtId="38" fontId="4" fillId="2" borderId="11" xfId="1" applyFont="1" applyFill="1" applyBorder="1" applyAlignment="1">
      <alignment vertical="center"/>
    </xf>
    <xf numFmtId="178" fontId="4" fillId="2" borderId="22" xfId="1" applyNumberFormat="1" applyFont="1" applyFill="1" applyBorder="1" applyAlignment="1">
      <alignment vertical="center"/>
    </xf>
    <xf numFmtId="185" fontId="4" fillId="2" borderId="12" xfId="1" applyNumberFormat="1" applyFont="1" applyFill="1" applyBorder="1" applyAlignment="1">
      <alignment vertical="center"/>
    </xf>
    <xf numFmtId="49" fontId="4" fillId="0" borderId="27" xfId="0" applyNumberFormat="1" applyFont="1" applyBorder="1" applyAlignment="1">
      <alignment vertical="center"/>
    </xf>
    <xf numFmtId="38" fontId="4" fillId="2" borderId="67" xfId="1" applyFont="1" applyFill="1" applyBorder="1" applyAlignment="1">
      <alignment vertical="center"/>
    </xf>
    <xf numFmtId="38" fontId="4" fillId="2" borderId="53" xfId="1" applyFont="1" applyFill="1" applyBorder="1" applyAlignment="1">
      <alignment vertical="center"/>
    </xf>
    <xf numFmtId="38" fontId="4" fillId="2" borderId="68" xfId="1" applyFont="1" applyFill="1" applyBorder="1" applyAlignment="1">
      <alignment vertical="center"/>
    </xf>
    <xf numFmtId="38" fontId="4" fillId="2" borderId="69" xfId="1" applyFont="1" applyFill="1" applyBorder="1" applyAlignment="1">
      <alignment vertical="center"/>
    </xf>
    <xf numFmtId="38" fontId="4" fillId="2" borderId="70" xfId="1" applyFont="1" applyFill="1" applyBorder="1" applyAlignment="1">
      <alignment vertical="center"/>
    </xf>
    <xf numFmtId="38" fontId="4" fillId="2" borderId="0" xfId="1" applyFont="1" applyFill="1" applyBorder="1" applyAlignment="1">
      <alignment vertical="center"/>
    </xf>
    <xf numFmtId="38" fontId="4" fillId="2" borderId="37" xfId="1" applyFont="1" applyFill="1" applyBorder="1" applyAlignment="1">
      <alignment vertical="center"/>
    </xf>
    <xf numFmtId="178" fontId="4" fillId="2" borderId="67" xfId="1" applyNumberFormat="1" applyFont="1" applyFill="1" applyBorder="1" applyAlignment="1">
      <alignment vertical="center"/>
    </xf>
    <xf numFmtId="185" fontId="4" fillId="2" borderId="70" xfId="1" applyNumberFormat="1" applyFont="1" applyFill="1" applyBorder="1" applyAlignment="1">
      <alignment vertical="center"/>
    </xf>
    <xf numFmtId="38" fontId="4" fillId="0" borderId="71" xfId="1" applyFont="1" applyFill="1" applyBorder="1" applyAlignment="1">
      <alignment vertical="center"/>
    </xf>
    <xf numFmtId="38" fontId="4" fillId="0" borderId="52" xfId="1" applyFont="1" applyFill="1" applyBorder="1" applyAlignment="1">
      <alignment vertical="center"/>
    </xf>
    <xf numFmtId="38" fontId="4" fillId="0" borderId="72" xfId="1" applyFont="1" applyFill="1" applyBorder="1" applyAlignment="1">
      <alignment vertical="center"/>
    </xf>
    <xf numFmtId="38" fontId="4" fillId="0" borderId="73" xfId="1" applyFont="1" applyFill="1" applyBorder="1" applyAlignment="1">
      <alignment vertical="center"/>
    </xf>
    <xf numFmtId="38" fontId="4" fillId="0" borderId="74" xfId="1" applyFont="1" applyFill="1" applyBorder="1" applyAlignment="1">
      <alignment vertical="center"/>
    </xf>
    <xf numFmtId="38" fontId="4" fillId="0" borderId="75" xfId="1" applyFont="1" applyFill="1" applyBorder="1" applyAlignment="1">
      <alignment vertical="center"/>
    </xf>
    <xf numFmtId="38" fontId="4" fillId="2" borderId="76" xfId="1" applyFont="1" applyFill="1" applyBorder="1" applyAlignment="1">
      <alignment vertical="center"/>
    </xf>
    <xf numFmtId="178" fontId="4" fillId="2" borderId="71" xfId="1" applyNumberFormat="1" applyFont="1" applyFill="1" applyBorder="1" applyAlignment="1">
      <alignment vertical="center"/>
    </xf>
    <xf numFmtId="185" fontId="4" fillId="0" borderId="74" xfId="1" applyNumberFormat="1" applyFont="1" applyFill="1" applyBorder="1" applyAlignment="1">
      <alignment vertical="center"/>
    </xf>
    <xf numFmtId="0" fontId="4" fillId="0" borderId="77" xfId="0" applyFont="1" applyBorder="1" applyAlignment="1">
      <alignment vertical="center"/>
    </xf>
    <xf numFmtId="0" fontId="4" fillId="0" borderId="78" xfId="0" applyFont="1" applyBorder="1" applyAlignment="1">
      <alignment vertical="center"/>
    </xf>
    <xf numFmtId="38" fontId="4" fillId="0" borderId="51" xfId="1" applyFont="1" applyBorder="1" applyAlignment="1">
      <alignment vertical="center"/>
    </xf>
    <xf numFmtId="38" fontId="4" fillId="2" borderId="3" xfId="1" applyFont="1" applyFill="1" applyBorder="1" applyAlignment="1">
      <alignment vertical="center"/>
    </xf>
    <xf numFmtId="38" fontId="4" fillId="0" borderId="13" xfId="1" applyFont="1" applyBorder="1" applyAlignment="1">
      <alignment vertical="center"/>
    </xf>
    <xf numFmtId="38" fontId="4" fillId="0" borderId="79" xfId="1" applyFont="1" applyBorder="1" applyAlignment="1">
      <alignment vertical="center"/>
    </xf>
    <xf numFmtId="38" fontId="4" fillId="0" borderId="4" xfId="1" applyFont="1" applyBorder="1" applyAlignment="1">
      <alignment vertical="center"/>
    </xf>
    <xf numFmtId="38" fontId="4" fillId="2" borderId="78" xfId="1" applyFont="1" applyFill="1" applyBorder="1" applyAlignment="1">
      <alignment vertical="center"/>
    </xf>
    <xf numFmtId="38" fontId="4" fillId="2" borderId="2" xfId="1" applyFont="1" applyFill="1" applyBorder="1" applyAlignment="1">
      <alignment vertical="center"/>
    </xf>
    <xf numFmtId="178" fontId="4" fillId="2" borderId="51" xfId="1" applyNumberFormat="1" applyFont="1" applyFill="1" applyBorder="1" applyAlignment="1">
      <alignment vertical="center"/>
    </xf>
    <xf numFmtId="178" fontId="4" fillId="2" borderId="3" xfId="1" applyNumberFormat="1" applyFont="1" applyFill="1" applyBorder="1" applyAlignment="1">
      <alignment vertical="center"/>
    </xf>
    <xf numFmtId="185" fontId="4" fillId="2" borderId="4" xfId="1" applyNumberFormat="1" applyFont="1" applyFill="1" applyBorder="1" applyAlignment="1">
      <alignment vertical="center"/>
    </xf>
    <xf numFmtId="38" fontId="4" fillId="0" borderId="49" xfId="1" applyFont="1" applyFill="1" applyBorder="1" applyAlignment="1">
      <alignment vertical="center"/>
    </xf>
    <xf numFmtId="38" fontId="4" fillId="0" borderId="15" xfId="1" applyFont="1" applyFill="1" applyBorder="1" applyAlignment="1">
      <alignment vertical="center"/>
    </xf>
    <xf numFmtId="38" fontId="4" fillId="0" borderId="10" xfId="1" applyFont="1" applyFill="1" applyBorder="1" applyAlignment="1">
      <alignment vertical="center"/>
    </xf>
    <xf numFmtId="178" fontId="4" fillId="0" borderId="52" xfId="1" applyNumberFormat="1" applyFont="1" applyFill="1" applyBorder="1" applyAlignment="1">
      <alignment vertical="center"/>
    </xf>
    <xf numFmtId="0" fontId="9" fillId="0" borderId="80" xfId="0" applyFont="1" applyBorder="1" applyAlignment="1">
      <alignment horizontal="center" vertical="center"/>
    </xf>
    <xf numFmtId="0" fontId="9" fillId="0" borderId="66" xfId="0" applyFont="1" applyBorder="1" applyAlignment="1">
      <alignment horizontal="center" vertical="center"/>
    </xf>
    <xf numFmtId="0" fontId="9" fillId="0" borderId="12" xfId="0" applyFont="1" applyBorder="1" applyAlignment="1">
      <alignment horizontal="center" vertical="center"/>
    </xf>
    <xf numFmtId="0" fontId="9" fillId="0" borderId="16" xfId="0" applyFont="1" applyBorder="1" applyAlignment="1">
      <alignment horizontal="center" vertical="center"/>
    </xf>
    <xf numFmtId="0" fontId="9" fillId="0" borderId="14" xfId="0" applyFont="1" applyBorder="1" applyAlignment="1">
      <alignment horizontal="distributed" vertical="center"/>
    </xf>
    <xf numFmtId="0" fontId="9" fillId="0" borderId="18" xfId="0" applyFont="1" applyBorder="1" applyAlignment="1">
      <alignment horizontal="center" vertical="center"/>
    </xf>
    <xf numFmtId="176" fontId="9" fillId="0" borderId="58" xfId="0" applyNumberFormat="1" applyFont="1" applyBorder="1" applyAlignment="1">
      <alignment vertical="center"/>
    </xf>
    <xf numFmtId="176" fontId="9" fillId="0" borderId="17" xfId="0" applyNumberFormat="1" applyFont="1" applyBorder="1" applyAlignment="1">
      <alignment vertical="center"/>
    </xf>
    <xf numFmtId="176" fontId="9" fillId="0" borderId="48" xfId="0" applyNumberFormat="1" applyFont="1" applyBorder="1" applyAlignment="1">
      <alignment vertical="center"/>
    </xf>
    <xf numFmtId="0" fontId="9" fillId="0" borderId="15" xfId="0" applyFont="1" applyBorder="1" applyAlignment="1">
      <alignment horizontal="distributed" vertical="center"/>
    </xf>
    <xf numFmtId="0" fontId="9" fillId="0" borderId="19" xfId="0" applyFont="1" applyBorder="1" applyAlignment="1">
      <alignment horizontal="center" vertical="center"/>
    </xf>
    <xf numFmtId="0" fontId="9" fillId="0" borderId="30" xfId="0" applyFont="1" applyBorder="1" applyAlignment="1">
      <alignment horizontal="center" vertical="center"/>
    </xf>
    <xf numFmtId="38" fontId="9" fillId="0" borderId="9" xfId="1" applyFont="1" applyBorder="1" applyAlignment="1">
      <alignment vertical="center"/>
    </xf>
    <xf numFmtId="38" fontId="9" fillId="0" borderId="15" xfId="1" applyFont="1" applyBorder="1" applyAlignment="1">
      <alignment vertical="center"/>
    </xf>
    <xf numFmtId="176" fontId="9" fillId="0" borderId="49" xfId="0" applyNumberFormat="1" applyFont="1" applyBorder="1" applyAlignment="1">
      <alignment vertical="center"/>
    </xf>
    <xf numFmtId="176" fontId="9" fillId="0" borderId="9" xfId="0" applyNumberFormat="1" applyFont="1" applyBorder="1" applyAlignment="1">
      <alignment vertical="center"/>
    </xf>
    <xf numFmtId="176" fontId="9" fillId="0" borderId="10" xfId="0" applyNumberFormat="1" applyFont="1" applyBorder="1" applyAlignment="1">
      <alignment vertical="center"/>
    </xf>
    <xf numFmtId="178" fontId="9" fillId="0" borderId="9" xfId="1" applyNumberFormat="1" applyFont="1" applyBorder="1" applyAlignment="1">
      <alignment vertical="center"/>
    </xf>
    <xf numFmtId="0" fontId="9" fillId="0" borderId="16" xfId="0" applyFont="1" applyBorder="1" applyAlignment="1">
      <alignment horizontal="distributed" vertical="center"/>
    </xf>
    <xf numFmtId="0" fontId="9" fillId="0" borderId="21" xfId="0" applyFont="1" applyBorder="1" applyAlignment="1">
      <alignment horizontal="center" vertical="center"/>
    </xf>
    <xf numFmtId="0" fontId="9" fillId="0" borderId="81" xfId="0" applyFont="1" applyBorder="1" applyAlignment="1">
      <alignment horizontal="center" vertical="center"/>
    </xf>
    <xf numFmtId="176" fontId="9" fillId="0" borderId="66" xfId="0" applyNumberFormat="1" applyFont="1" applyBorder="1" applyAlignment="1">
      <alignment vertical="center"/>
    </xf>
    <xf numFmtId="176" fontId="9" fillId="0" borderId="1" xfId="0" applyNumberFormat="1" applyFont="1" applyBorder="1" applyAlignment="1">
      <alignment vertical="center"/>
    </xf>
    <xf numFmtId="176" fontId="9" fillId="0" borderId="12" xfId="0" applyNumberFormat="1" applyFont="1" applyBorder="1" applyAlignment="1">
      <alignment vertical="center"/>
    </xf>
    <xf numFmtId="38" fontId="9" fillId="0" borderId="20" xfId="1" applyFont="1" applyBorder="1" applyAlignment="1">
      <alignment vertical="center"/>
    </xf>
    <xf numFmtId="38" fontId="9" fillId="0" borderId="39" xfId="1" applyFont="1" applyBorder="1" applyAlignment="1">
      <alignment vertical="center"/>
    </xf>
    <xf numFmtId="180" fontId="4" fillId="0" borderId="6" xfId="1" applyNumberFormat="1" applyFont="1" applyBorder="1" applyAlignment="1">
      <alignment vertical="center"/>
    </xf>
    <xf numFmtId="179" fontId="4" fillId="0" borderId="6" xfId="1" applyNumberFormat="1" applyFont="1" applyBorder="1" applyAlignment="1">
      <alignment vertical="center"/>
    </xf>
    <xf numFmtId="179" fontId="4" fillId="0" borderId="7" xfId="1" applyNumberFormat="1" applyFont="1" applyBorder="1" applyAlignment="1">
      <alignment vertical="center"/>
    </xf>
    <xf numFmtId="179" fontId="4" fillId="0" borderId="9" xfId="1" applyNumberFormat="1" applyFont="1" applyBorder="1" applyAlignment="1">
      <alignment vertical="center"/>
    </xf>
    <xf numFmtId="179" fontId="4" fillId="0" borderId="10" xfId="1" applyNumberFormat="1" applyFont="1" applyBorder="1" applyAlignment="1">
      <alignment vertical="center"/>
    </xf>
    <xf numFmtId="179" fontId="4" fillId="0" borderId="17" xfId="1" applyNumberFormat="1" applyFont="1" applyBorder="1" applyAlignment="1">
      <alignment vertical="center"/>
    </xf>
    <xf numFmtId="179" fontId="4" fillId="0" borderId="48" xfId="1" applyNumberFormat="1" applyFont="1" applyBorder="1" applyAlignment="1">
      <alignment vertical="center"/>
    </xf>
    <xf numFmtId="38" fontId="4" fillId="0" borderId="3" xfId="1" applyFont="1" applyFill="1" applyBorder="1" applyAlignment="1">
      <alignment vertical="center"/>
    </xf>
    <xf numFmtId="179" fontId="4" fillId="0" borderId="3" xfId="1" applyNumberFormat="1" applyFont="1" applyBorder="1" applyAlignment="1">
      <alignment vertical="center"/>
    </xf>
    <xf numFmtId="179" fontId="4" fillId="0" borderId="4" xfId="1" applyNumberFormat="1" applyFont="1" applyBorder="1" applyAlignment="1">
      <alignment vertical="center"/>
    </xf>
    <xf numFmtId="0" fontId="9" fillId="0" borderId="8" xfId="0" applyFont="1" applyBorder="1" applyAlignment="1">
      <alignment horizontal="center" vertical="center"/>
    </xf>
    <xf numFmtId="38" fontId="9" fillId="0" borderId="49" xfId="1" applyFont="1" applyBorder="1" applyAlignment="1">
      <alignment vertical="center"/>
    </xf>
    <xf numFmtId="38" fontId="9" fillId="0" borderId="10" xfId="1" applyFont="1" applyBorder="1" applyAlignment="1">
      <alignment vertical="center"/>
    </xf>
    <xf numFmtId="38" fontId="9" fillId="0" borderId="40" xfId="1" applyFont="1" applyBorder="1" applyAlignment="1">
      <alignment vertical="center"/>
    </xf>
    <xf numFmtId="0" fontId="4" fillId="0" borderId="0" xfId="0" applyFont="1" applyBorder="1" applyAlignment="1">
      <alignment horizontal="distributed" vertical="center"/>
    </xf>
    <xf numFmtId="0" fontId="9" fillId="0" borderId="36" xfId="0" applyFont="1" applyBorder="1" applyAlignment="1">
      <alignment horizontal="center" vertical="center"/>
    </xf>
    <xf numFmtId="38" fontId="9" fillId="0" borderId="38" xfId="1" applyFont="1" applyFill="1" applyBorder="1" applyAlignment="1">
      <alignment vertical="center"/>
    </xf>
    <xf numFmtId="178" fontId="9" fillId="0" borderId="39" xfId="1" applyNumberFormat="1" applyFont="1" applyBorder="1" applyAlignment="1">
      <alignment vertical="center"/>
    </xf>
    <xf numFmtId="38" fontId="9" fillId="0" borderId="41" xfId="1" applyFont="1" applyFill="1" applyBorder="1" applyAlignment="1">
      <alignment vertical="center"/>
    </xf>
    <xf numFmtId="38" fontId="9" fillId="0" borderId="39" xfId="1" applyFont="1" applyFill="1" applyBorder="1" applyAlignment="1">
      <alignment vertical="center"/>
    </xf>
    <xf numFmtId="38" fontId="9" fillId="0" borderId="42" xfId="1" applyFont="1" applyFill="1" applyBorder="1" applyAlignment="1">
      <alignment vertical="center"/>
    </xf>
    <xf numFmtId="38" fontId="12" fillId="0" borderId="0" xfId="1" applyFont="1" applyAlignment="1">
      <alignment vertical="center"/>
    </xf>
    <xf numFmtId="38" fontId="4" fillId="2" borderId="60" xfId="1" applyFont="1" applyFill="1" applyBorder="1" applyAlignment="1">
      <alignment vertical="center"/>
    </xf>
    <xf numFmtId="178" fontId="4" fillId="2" borderId="0" xfId="1" applyNumberFormat="1" applyFont="1" applyFill="1" applyBorder="1" applyAlignment="1">
      <alignment vertical="center"/>
    </xf>
    <xf numFmtId="178" fontId="4" fillId="0" borderId="0" xfId="1" applyNumberFormat="1" applyFont="1" applyBorder="1" applyAlignment="1">
      <alignment vertical="center"/>
    </xf>
    <xf numFmtId="185" fontId="4" fillId="2" borderId="0" xfId="1" applyNumberFormat="1" applyFont="1" applyFill="1" applyBorder="1" applyAlignment="1">
      <alignment vertical="center"/>
    </xf>
    <xf numFmtId="178" fontId="4" fillId="0" borderId="1" xfId="1" applyNumberFormat="1" applyFont="1" applyBorder="1" applyAlignment="1">
      <alignment vertical="center"/>
    </xf>
    <xf numFmtId="178" fontId="4" fillId="0" borderId="1" xfId="1" applyNumberFormat="1" applyFont="1" applyFill="1" applyBorder="1" applyAlignment="1">
      <alignment vertical="center"/>
    </xf>
    <xf numFmtId="0" fontId="3" fillId="0" borderId="78" xfId="0" applyFont="1" applyBorder="1" applyAlignment="1">
      <alignment horizontal="center" vertical="center"/>
    </xf>
    <xf numFmtId="38" fontId="3" fillId="0" borderId="55" xfId="1" applyFont="1" applyBorder="1" applyAlignment="1">
      <alignment vertical="center"/>
    </xf>
    <xf numFmtId="38" fontId="9" fillId="0" borderId="0" xfId="1" applyFont="1" applyFill="1" applyBorder="1" applyAlignment="1">
      <alignment vertical="center"/>
    </xf>
    <xf numFmtId="178" fontId="9" fillId="0" borderId="53" xfId="1" applyNumberFormat="1" applyFont="1" applyBorder="1" applyAlignment="1">
      <alignment vertical="center"/>
    </xf>
    <xf numFmtId="38" fontId="9" fillId="0" borderId="31" xfId="1" applyFont="1" applyBorder="1" applyAlignment="1">
      <alignment vertical="center"/>
    </xf>
    <xf numFmtId="38" fontId="9" fillId="0" borderId="28" xfId="1" applyFont="1" applyFill="1" applyBorder="1" applyAlignment="1">
      <alignment vertical="center"/>
    </xf>
    <xf numFmtId="0" fontId="13" fillId="0" borderId="0" xfId="0" applyFont="1" applyAlignment="1">
      <alignment vertical="center"/>
    </xf>
    <xf numFmtId="38" fontId="4" fillId="0" borderId="82" xfId="1" applyFont="1" applyBorder="1" applyAlignment="1">
      <alignment vertical="center"/>
    </xf>
    <xf numFmtId="38" fontId="4" fillId="0" borderId="83" xfId="1" applyFont="1" applyBorder="1" applyAlignment="1">
      <alignment vertical="center"/>
    </xf>
    <xf numFmtId="38" fontId="4" fillId="0" borderId="84" xfId="1" applyFont="1" applyBorder="1" applyAlignment="1">
      <alignment vertical="center"/>
    </xf>
    <xf numFmtId="180" fontId="4" fillId="0" borderId="82" xfId="1" applyNumberFormat="1" applyFont="1" applyBorder="1" applyAlignment="1">
      <alignment vertical="center"/>
    </xf>
    <xf numFmtId="180" fontId="4" fillId="0" borderId="83" xfId="1" applyNumberFormat="1" applyFont="1" applyBorder="1" applyAlignment="1">
      <alignment vertical="center"/>
    </xf>
    <xf numFmtId="180" fontId="4" fillId="0" borderId="84" xfId="1" applyNumberFormat="1" applyFont="1" applyBorder="1" applyAlignment="1">
      <alignment vertical="center"/>
    </xf>
    <xf numFmtId="184" fontId="9" fillId="0" borderId="83" xfId="0" applyNumberFormat="1" applyFont="1" applyFill="1" applyBorder="1" applyAlignment="1">
      <alignment horizontal="right" vertical="center" shrinkToFit="1"/>
    </xf>
    <xf numFmtId="184" fontId="9" fillId="0" borderId="85" xfId="0" applyNumberFormat="1" applyFont="1" applyFill="1" applyBorder="1" applyAlignment="1">
      <alignment horizontal="right" vertical="center" shrinkToFit="1"/>
    </xf>
    <xf numFmtId="176" fontId="6" fillId="0" borderId="35" xfId="0" applyNumberFormat="1" applyFont="1" applyBorder="1" applyAlignment="1">
      <alignment horizontal="right" vertical="center"/>
    </xf>
    <xf numFmtId="179" fontId="4" fillId="0" borderId="82" xfId="1" applyNumberFormat="1" applyFont="1" applyBorder="1" applyAlignment="1">
      <alignment vertical="center"/>
    </xf>
    <xf numFmtId="179" fontId="4" fillId="0" borderId="83" xfId="1" applyNumberFormat="1" applyFont="1" applyBorder="1" applyAlignment="1">
      <alignment vertical="center"/>
    </xf>
    <xf numFmtId="179" fontId="4" fillId="0" borderId="84" xfId="1" applyNumberFormat="1" applyFont="1" applyBorder="1" applyAlignment="1">
      <alignment vertical="center"/>
    </xf>
    <xf numFmtId="179" fontId="4" fillId="0" borderId="86" xfId="1" applyNumberFormat="1" applyFont="1" applyBorder="1" applyAlignment="1">
      <alignment vertical="center"/>
    </xf>
    <xf numFmtId="179" fontId="4" fillId="0" borderId="87" xfId="1" applyNumberFormat="1" applyFont="1" applyBorder="1" applyAlignment="1">
      <alignment vertical="center"/>
    </xf>
    <xf numFmtId="38" fontId="9" fillId="0" borderId="50" xfId="1" applyFont="1" applyFill="1" applyBorder="1" applyAlignment="1">
      <alignment vertical="center"/>
    </xf>
    <xf numFmtId="38" fontId="9" fillId="0" borderId="48" xfId="1" applyFont="1" applyFill="1" applyBorder="1" applyAlignment="1">
      <alignment vertical="center"/>
    </xf>
    <xf numFmtId="38" fontId="9" fillId="0" borderId="66" xfId="1" applyFont="1" applyFill="1" applyBorder="1" applyAlignment="1">
      <alignment vertical="center"/>
    </xf>
    <xf numFmtId="181" fontId="9" fillId="0" borderId="48" xfId="0" applyNumberFormat="1" applyFont="1" applyFill="1" applyBorder="1" applyAlignment="1">
      <alignment vertical="center"/>
    </xf>
    <xf numFmtId="181" fontId="9" fillId="0" borderId="10" xfId="0" applyNumberFormat="1" applyFont="1" applyFill="1" applyBorder="1" applyAlignment="1">
      <alignment vertical="center"/>
    </xf>
    <xf numFmtId="181" fontId="9" fillId="0" borderId="42" xfId="0" applyNumberFormat="1" applyFont="1" applyFill="1" applyBorder="1" applyAlignment="1">
      <alignment vertical="center"/>
    </xf>
    <xf numFmtId="38" fontId="3" fillId="0" borderId="70" xfId="1" applyFont="1" applyBorder="1" applyAlignment="1">
      <alignment vertical="center"/>
    </xf>
    <xf numFmtId="38" fontId="9" fillId="0" borderId="42" xfId="1" applyFont="1" applyBorder="1" applyAlignment="1">
      <alignment vertical="center"/>
    </xf>
    <xf numFmtId="184" fontId="9" fillId="0" borderId="59" xfId="0" applyNumberFormat="1" applyFont="1" applyFill="1" applyBorder="1" applyAlignment="1">
      <alignment vertical="center" shrinkToFit="1"/>
    </xf>
    <xf numFmtId="184" fontId="9" fillId="0" borderId="19" xfId="0" applyNumberFormat="1" applyFont="1" applyFill="1" applyBorder="1" applyAlignment="1">
      <alignment vertical="center" shrinkToFit="1"/>
    </xf>
    <xf numFmtId="184" fontId="9" fillId="0" borderId="78" xfId="0" applyNumberFormat="1" applyFont="1" applyFill="1" applyBorder="1" applyAlignment="1">
      <alignment vertical="center" shrinkToFit="1"/>
    </xf>
    <xf numFmtId="184" fontId="9" fillId="0" borderId="55" xfId="0" applyNumberFormat="1" applyFont="1" applyFill="1" applyBorder="1" applyAlignment="1">
      <alignment vertical="center" shrinkToFit="1"/>
    </xf>
    <xf numFmtId="184" fontId="9" fillId="0" borderId="88" xfId="0" applyNumberFormat="1" applyFont="1" applyFill="1" applyBorder="1" applyAlignment="1">
      <alignment horizontal="right" vertical="center" shrinkToFit="1"/>
    </xf>
    <xf numFmtId="38" fontId="7" fillId="0" borderId="0" xfId="0" applyNumberFormat="1" applyFont="1" applyAlignment="1">
      <alignment vertical="center"/>
    </xf>
    <xf numFmtId="183" fontId="6" fillId="0" borderId="2" xfId="0" applyNumberFormat="1" applyFont="1" applyBorder="1" applyAlignment="1">
      <alignment vertical="center"/>
    </xf>
    <xf numFmtId="38" fontId="3" fillId="0" borderId="68" xfId="1" applyFont="1" applyBorder="1" applyAlignment="1">
      <alignment vertical="center"/>
    </xf>
    <xf numFmtId="0" fontId="14" fillId="0" borderId="23" xfId="0" applyFont="1" applyBorder="1" applyAlignment="1">
      <alignment horizontal="right" vertical="center" wrapText="1"/>
    </xf>
    <xf numFmtId="0" fontId="14" fillId="0" borderId="20" xfId="0" applyFont="1" applyBorder="1" applyAlignment="1">
      <alignment horizontal="right" vertical="center" wrapText="1"/>
    </xf>
    <xf numFmtId="0" fontId="14" fillId="0" borderId="51" xfId="0" applyFont="1" applyBorder="1" applyAlignment="1">
      <alignment horizontal="right" vertical="center" wrapText="1"/>
    </xf>
    <xf numFmtId="185" fontId="4" fillId="2" borderId="74" xfId="1" applyNumberFormat="1" applyFont="1" applyFill="1" applyBorder="1" applyAlignment="1">
      <alignment vertical="center"/>
    </xf>
    <xf numFmtId="0" fontId="3" fillId="0" borderId="0" xfId="0" applyFont="1" applyFill="1" applyBorder="1" applyAlignment="1">
      <alignment vertical="center"/>
    </xf>
    <xf numFmtId="0" fontId="9" fillId="0" borderId="37" xfId="0" applyFont="1" applyBorder="1" applyAlignment="1">
      <alignment horizontal="center" vertical="center"/>
    </xf>
    <xf numFmtId="38" fontId="9" fillId="0" borderId="67" xfId="1" applyFont="1" applyFill="1" applyBorder="1" applyAlignment="1">
      <alignment vertical="center"/>
    </xf>
    <xf numFmtId="38" fontId="9" fillId="0" borderId="53" xfId="1" applyFont="1" applyBorder="1" applyAlignment="1">
      <alignment vertical="center"/>
    </xf>
    <xf numFmtId="38" fontId="9" fillId="0" borderId="69" xfId="1" applyFont="1" applyFill="1" applyBorder="1" applyAlignment="1">
      <alignment vertical="center"/>
    </xf>
    <xf numFmtId="38" fontId="9" fillId="0" borderId="53" xfId="1" applyFont="1" applyFill="1" applyBorder="1" applyAlignment="1">
      <alignment vertical="center"/>
    </xf>
    <xf numFmtId="38" fontId="9" fillId="0" borderId="70" xfId="1" applyFont="1" applyFill="1" applyBorder="1" applyAlignment="1">
      <alignment vertical="center"/>
    </xf>
    <xf numFmtId="0" fontId="3" fillId="0" borderId="1"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2" xfId="0" applyFont="1" applyBorder="1" applyAlignment="1">
      <alignment horizontal="center" vertical="center" shrinkToFit="1"/>
    </xf>
    <xf numFmtId="38" fontId="4" fillId="0" borderId="3" xfId="1" applyFont="1" applyBorder="1" applyAlignment="1">
      <alignment vertical="center" shrinkToFit="1"/>
    </xf>
    <xf numFmtId="180" fontId="4" fillId="0" borderId="3" xfId="1" applyNumberFormat="1" applyFont="1" applyBorder="1" applyAlignment="1">
      <alignment vertical="center" shrinkToFit="1"/>
    </xf>
    <xf numFmtId="179" fontId="4" fillId="0" borderId="3" xfId="0" applyNumberFormat="1" applyFont="1" applyBorder="1" applyAlignment="1">
      <alignment vertical="center" shrinkToFit="1"/>
    </xf>
    <xf numFmtId="180" fontId="4" fillId="0" borderId="51" xfId="1" applyNumberFormat="1" applyFont="1" applyBorder="1" applyAlignment="1">
      <alignment vertical="center" shrinkToFit="1"/>
    </xf>
    <xf numFmtId="179" fontId="4" fillId="0" borderId="13" xfId="0" applyNumberFormat="1" applyFont="1" applyBorder="1" applyAlignment="1">
      <alignment vertical="center" shrinkToFit="1"/>
    </xf>
    <xf numFmtId="179" fontId="4" fillId="0" borderId="4" xfId="0" applyNumberFormat="1" applyFont="1" applyBorder="1" applyAlignment="1">
      <alignment vertical="center" shrinkToFit="1"/>
    </xf>
    <xf numFmtId="38" fontId="4" fillId="0" borderId="17" xfId="1" applyFont="1" applyBorder="1" applyAlignment="1">
      <alignment vertical="center" shrinkToFit="1"/>
    </xf>
    <xf numFmtId="180" fontId="4" fillId="0" borderId="17" xfId="1" applyNumberFormat="1" applyFont="1" applyBorder="1" applyAlignment="1">
      <alignment vertical="center" shrinkToFit="1"/>
    </xf>
    <xf numFmtId="179" fontId="4" fillId="0" borderId="17" xfId="0" applyNumberFormat="1" applyFont="1" applyBorder="1" applyAlignment="1">
      <alignment vertical="center" shrinkToFit="1"/>
    </xf>
    <xf numFmtId="180" fontId="4" fillId="0" borderId="6" xfId="1" applyNumberFormat="1" applyFont="1" applyBorder="1" applyAlignment="1">
      <alignment vertical="center" shrinkToFit="1"/>
    </xf>
    <xf numFmtId="179" fontId="4" fillId="0" borderId="14" xfId="0" applyNumberFormat="1" applyFont="1" applyBorder="1" applyAlignment="1">
      <alignment vertical="center" shrinkToFit="1"/>
    </xf>
    <xf numFmtId="179" fontId="4" fillId="0" borderId="7" xfId="0" applyNumberFormat="1" applyFont="1" applyBorder="1" applyAlignment="1">
      <alignment vertical="center" shrinkToFit="1"/>
    </xf>
    <xf numFmtId="38" fontId="4" fillId="0" borderId="9" xfId="1" applyFont="1" applyBorder="1" applyAlignment="1">
      <alignment vertical="center" shrinkToFit="1"/>
    </xf>
    <xf numFmtId="180" fontId="4" fillId="0" borderId="9" xfId="1" applyNumberFormat="1" applyFont="1" applyBorder="1" applyAlignment="1">
      <alignment vertical="center" shrinkToFit="1"/>
    </xf>
    <xf numFmtId="179" fontId="4" fillId="0" borderId="9" xfId="0" applyNumberFormat="1" applyFont="1" applyBorder="1" applyAlignment="1">
      <alignment vertical="center" shrinkToFit="1"/>
    </xf>
    <xf numFmtId="179" fontId="4" fillId="0" borderId="15" xfId="0" applyNumberFormat="1" applyFont="1" applyBorder="1" applyAlignment="1">
      <alignment vertical="center" shrinkToFit="1"/>
    </xf>
    <xf numFmtId="179" fontId="4" fillId="0" borderId="10" xfId="0" applyNumberFormat="1" applyFont="1" applyBorder="1" applyAlignment="1">
      <alignment vertical="center" shrinkToFit="1"/>
    </xf>
    <xf numFmtId="179" fontId="4" fillId="0" borderId="50" xfId="0" applyNumberFormat="1" applyFont="1" applyBorder="1" applyAlignment="1">
      <alignment vertical="center" shrinkToFit="1"/>
    </xf>
    <xf numFmtId="179" fontId="4" fillId="0" borderId="48" xfId="0" applyNumberFormat="1" applyFont="1" applyBorder="1" applyAlignment="1">
      <alignment vertical="center" shrinkToFit="1"/>
    </xf>
    <xf numFmtId="38" fontId="4" fillId="0" borderId="39" xfId="1" applyFont="1" applyBorder="1" applyAlignment="1">
      <alignment vertical="center" shrinkToFit="1"/>
    </xf>
    <xf numFmtId="180" fontId="4" fillId="0" borderId="39" xfId="1" applyNumberFormat="1" applyFont="1" applyBorder="1" applyAlignment="1">
      <alignment vertical="center" shrinkToFit="1"/>
    </xf>
    <xf numFmtId="179" fontId="4" fillId="0" borderId="39" xfId="0" applyNumberFormat="1" applyFont="1" applyBorder="1" applyAlignment="1">
      <alignment vertical="center" shrinkToFit="1"/>
    </xf>
    <xf numFmtId="180" fontId="4" fillId="0" borderId="67" xfId="1" applyNumberFormat="1" applyFont="1" applyBorder="1" applyAlignment="1">
      <alignment vertical="center" shrinkToFit="1"/>
    </xf>
    <xf numFmtId="179" fontId="4" fillId="0" borderId="68" xfId="0" applyNumberFormat="1" applyFont="1" applyBorder="1" applyAlignment="1">
      <alignment vertical="center" shrinkToFit="1"/>
    </xf>
    <xf numFmtId="180" fontId="4" fillId="0" borderId="53" xfId="1" applyNumberFormat="1" applyFont="1" applyBorder="1" applyAlignment="1">
      <alignment vertical="center" shrinkToFit="1"/>
    </xf>
    <xf numFmtId="179" fontId="4" fillId="0" borderId="70" xfId="0" applyNumberFormat="1" applyFont="1" applyBorder="1" applyAlignment="1">
      <alignment vertical="center" shrinkToFit="1"/>
    </xf>
    <xf numFmtId="180" fontId="4" fillId="0" borderId="43" xfId="1" applyNumberFormat="1" applyFont="1" applyBorder="1" applyAlignment="1">
      <alignment vertical="center" shrinkToFit="1"/>
    </xf>
    <xf numFmtId="179" fontId="4" fillId="0" borderId="44" xfId="0" applyNumberFormat="1" applyFont="1" applyBorder="1" applyAlignment="1">
      <alignment vertical="center" shrinkToFit="1"/>
    </xf>
    <xf numFmtId="180" fontId="4" fillId="0" borderId="32" xfId="1" applyNumberFormat="1" applyFont="1" applyBorder="1" applyAlignment="1">
      <alignment vertical="center" shrinkToFit="1"/>
    </xf>
    <xf numFmtId="179" fontId="4" fillId="0" borderId="46" xfId="0" applyNumberFormat="1" applyFont="1" applyBorder="1" applyAlignment="1">
      <alignment vertical="center" shrinkToFit="1"/>
    </xf>
    <xf numFmtId="38" fontId="4" fillId="0" borderId="32" xfId="1" applyFont="1" applyBorder="1" applyAlignment="1">
      <alignment vertical="center" shrinkToFit="1"/>
    </xf>
    <xf numFmtId="179" fontId="4" fillId="0" borderId="32" xfId="0" applyNumberFormat="1" applyFont="1" applyBorder="1" applyAlignment="1">
      <alignment vertical="center" shrinkToFit="1"/>
    </xf>
    <xf numFmtId="186" fontId="6" fillId="0" borderId="2" xfId="0" applyNumberFormat="1" applyFont="1" applyBorder="1" applyAlignment="1">
      <alignment vertical="center"/>
    </xf>
    <xf numFmtId="0" fontId="19" fillId="0" borderId="0" xfId="0" applyFont="1" applyAlignment="1">
      <alignment vertical="center"/>
    </xf>
    <xf numFmtId="38" fontId="19" fillId="0" borderId="0" xfId="1" applyFont="1" applyAlignment="1">
      <alignment vertical="center"/>
    </xf>
    <xf numFmtId="0" fontId="19" fillId="0" borderId="0" xfId="0" applyFont="1" applyFill="1" applyAlignment="1">
      <alignment vertical="center"/>
    </xf>
    <xf numFmtId="0" fontId="19" fillId="0" borderId="0" xfId="0" applyFont="1" applyFill="1" applyAlignment="1">
      <alignment horizontal="center" vertical="center"/>
    </xf>
    <xf numFmtId="38" fontId="19" fillId="0" borderId="0" xfId="1" applyFont="1" applyFill="1" applyAlignment="1">
      <alignment horizontal="distributed" vertical="center"/>
    </xf>
    <xf numFmtId="38" fontId="19" fillId="0" borderId="0" xfId="1" applyFont="1" applyFill="1" applyAlignment="1">
      <alignment vertical="center"/>
    </xf>
    <xf numFmtId="38" fontId="19" fillId="0" borderId="0" xfId="1" applyFont="1" applyFill="1" applyAlignment="1">
      <alignment horizontal="center" vertical="center" shrinkToFit="1"/>
    </xf>
    <xf numFmtId="0" fontId="19" fillId="0" borderId="0" xfId="0" applyFont="1" applyFill="1" applyAlignment="1">
      <alignment horizontal="right" vertical="center"/>
    </xf>
    <xf numFmtId="38" fontId="19" fillId="0" borderId="0" xfId="1" applyFont="1" applyFill="1" applyAlignment="1">
      <alignment horizontal="distributed" vertical="center" shrinkToFit="1"/>
    </xf>
    <xf numFmtId="188" fontId="19" fillId="0" borderId="0" xfId="0" applyNumberFormat="1" applyFont="1" applyAlignment="1">
      <alignment vertical="center"/>
    </xf>
    <xf numFmtId="181" fontId="9" fillId="0" borderId="58" xfId="0" applyNumberFormat="1" applyFont="1" applyBorder="1" applyAlignment="1">
      <alignment vertical="center"/>
    </xf>
    <xf numFmtId="181" fontId="9" fillId="0" borderId="79" xfId="0" applyNumberFormat="1" applyFont="1" applyBorder="1" applyAlignment="1">
      <alignment vertical="center"/>
    </xf>
    <xf numFmtId="181" fontId="9" fillId="0" borderId="4" xfId="0" applyNumberFormat="1" applyFont="1" applyBorder="1" applyAlignment="1">
      <alignment vertical="center"/>
    </xf>
    <xf numFmtId="181" fontId="9" fillId="0" borderId="15" xfId="0" applyNumberFormat="1" applyFont="1" applyFill="1" applyBorder="1" applyAlignment="1">
      <alignment vertical="center"/>
    </xf>
    <xf numFmtId="184" fontId="9" fillId="0" borderId="14" xfId="0" applyNumberFormat="1" applyFont="1" applyFill="1" applyBorder="1" applyAlignment="1">
      <alignment vertical="center" shrinkToFit="1"/>
    </xf>
    <xf numFmtId="184" fontId="9" fillId="0" borderId="15" xfId="0" applyNumberFormat="1" applyFont="1" applyFill="1" applyBorder="1" applyAlignment="1">
      <alignment vertical="center" shrinkToFit="1"/>
    </xf>
    <xf numFmtId="184" fontId="9" fillId="0" borderId="89" xfId="0" applyNumberFormat="1" applyFont="1" applyFill="1" applyBorder="1" applyAlignment="1">
      <alignment horizontal="right" vertical="center" shrinkToFit="1"/>
    </xf>
    <xf numFmtId="184" fontId="9" fillId="0" borderId="13" xfId="0" applyNumberFormat="1" applyFont="1" applyFill="1" applyBorder="1" applyAlignment="1">
      <alignment vertical="center" shrinkToFit="1"/>
    </xf>
    <xf numFmtId="184" fontId="9" fillId="0" borderId="44" xfId="0" applyNumberFormat="1" applyFont="1" applyFill="1" applyBorder="1" applyAlignment="1">
      <alignment vertical="center" shrinkToFit="1"/>
    </xf>
    <xf numFmtId="0" fontId="4" fillId="0" borderId="90" xfId="0" applyFont="1" applyBorder="1" applyAlignment="1">
      <alignment vertical="center"/>
    </xf>
    <xf numFmtId="0" fontId="4" fillId="0" borderId="68" xfId="0" applyFont="1" applyBorder="1" applyAlignment="1">
      <alignment vertical="center"/>
    </xf>
    <xf numFmtId="0" fontId="4" fillId="0" borderId="44" xfId="0" applyFont="1" applyBorder="1" applyAlignment="1">
      <alignment vertical="center"/>
    </xf>
    <xf numFmtId="49" fontId="3" fillId="0" borderId="4" xfId="0" applyNumberFormat="1" applyFont="1" applyBorder="1" applyAlignment="1">
      <alignment horizontal="center" vertical="center"/>
    </xf>
    <xf numFmtId="0" fontId="9" fillId="0" borderId="61" xfId="0" applyFont="1" applyBorder="1" applyAlignment="1">
      <alignment horizontal="center" vertical="center"/>
    </xf>
    <xf numFmtId="0" fontId="3" fillId="0" borderId="91" xfId="0" applyFont="1" applyBorder="1" applyAlignment="1">
      <alignment vertical="center"/>
    </xf>
    <xf numFmtId="38" fontId="12" fillId="3" borderId="0" xfId="1" applyFont="1" applyFill="1" applyAlignment="1">
      <alignment vertical="center"/>
    </xf>
    <xf numFmtId="178" fontId="9" fillId="3" borderId="0" xfId="1" applyNumberFormat="1" applyFont="1" applyFill="1" applyBorder="1" applyAlignment="1">
      <alignment vertical="center"/>
    </xf>
    <xf numFmtId="184" fontId="9" fillId="0" borderId="92" xfId="0" applyNumberFormat="1" applyFont="1" applyFill="1" applyBorder="1" applyAlignment="1">
      <alignment vertical="center" shrinkToFit="1"/>
    </xf>
    <xf numFmtId="38" fontId="4" fillId="0" borderId="82" xfId="1" applyFont="1" applyFill="1" applyBorder="1" applyAlignment="1">
      <alignment vertical="center"/>
    </xf>
    <xf numFmtId="38" fontId="6" fillId="4" borderId="5" xfId="1" applyFont="1" applyFill="1" applyBorder="1" applyAlignment="1">
      <alignment vertical="center"/>
    </xf>
    <xf numFmtId="38" fontId="6" fillId="4" borderId="11" xfId="1" applyFont="1" applyFill="1" applyBorder="1" applyAlignment="1">
      <alignment vertical="center"/>
    </xf>
    <xf numFmtId="38" fontId="6" fillId="4" borderId="8" xfId="1" applyFont="1" applyFill="1" applyBorder="1" applyAlignment="1">
      <alignment vertical="center"/>
    </xf>
    <xf numFmtId="38" fontId="6" fillId="4" borderId="2" xfId="1" applyFont="1" applyFill="1" applyBorder="1" applyAlignment="1">
      <alignment vertical="center"/>
    </xf>
    <xf numFmtId="189" fontId="3" fillId="4" borderId="0" xfId="1" applyNumberFormat="1" applyFont="1" applyFill="1" applyBorder="1" applyAlignment="1">
      <alignment vertical="center"/>
    </xf>
    <xf numFmtId="189" fontId="3" fillId="4" borderId="0" xfId="1" applyNumberFormat="1" applyFont="1" applyFill="1" applyAlignment="1">
      <alignment vertical="center"/>
    </xf>
    <xf numFmtId="189" fontId="3" fillId="0" borderId="0" xfId="1" applyNumberFormat="1" applyFont="1" applyAlignment="1">
      <alignment vertical="center"/>
    </xf>
    <xf numFmtId="38" fontId="9" fillId="0" borderId="50" xfId="2" applyFont="1" applyBorder="1" applyAlignment="1">
      <alignment vertical="center"/>
    </xf>
    <xf numFmtId="38" fontId="9" fillId="0" borderId="15" xfId="2" applyFont="1" applyBorder="1" applyAlignment="1">
      <alignment vertical="center"/>
    </xf>
    <xf numFmtId="38" fontId="9" fillId="0" borderId="16" xfId="2" applyFont="1" applyBorder="1" applyAlignment="1">
      <alignment vertical="center"/>
    </xf>
    <xf numFmtId="0" fontId="9" fillId="0" borderId="50" xfId="0" applyFont="1" applyBorder="1" applyAlignment="1">
      <alignment horizontal="distributed" vertical="center"/>
    </xf>
    <xf numFmtId="0" fontId="9" fillId="0" borderId="59" xfId="0" applyFont="1" applyBorder="1" applyAlignment="1">
      <alignment horizontal="center" vertical="center"/>
    </xf>
    <xf numFmtId="0" fontId="9" fillId="0" borderId="29" xfId="0" applyFont="1" applyBorder="1" applyAlignment="1">
      <alignment horizontal="center" vertical="center"/>
    </xf>
    <xf numFmtId="38" fontId="9" fillId="0" borderId="14" xfId="2" applyFont="1" applyBorder="1" applyAlignment="1">
      <alignment vertical="center"/>
    </xf>
    <xf numFmtId="176" fontId="9" fillId="0" borderId="64" xfId="0" applyNumberFormat="1" applyFont="1" applyBorder="1" applyAlignment="1">
      <alignment vertical="center"/>
    </xf>
    <xf numFmtId="176" fontId="9" fillId="0" borderId="6" xfId="0" applyNumberFormat="1" applyFont="1" applyBorder="1" applyAlignment="1">
      <alignment vertical="center"/>
    </xf>
    <xf numFmtId="176" fontId="9" fillId="0" borderId="7" xfId="0" applyNumberFormat="1" applyFont="1" applyBorder="1" applyAlignment="1">
      <alignment vertical="center"/>
    </xf>
    <xf numFmtId="176" fontId="9" fillId="0" borderId="64" xfId="0" applyNumberFormat="1" applyFont="1" applyBorder="1" applyAlignment="1">
      <alignment horizontal="center" vertical="center"/>
    </xf>
    <xf numFmtId="176" fontId="9" fillId="0" borderId="6" xfId="0" applyNumberFormat="1" applyFont="1" applyBorder="1" applyAlignment="1">
      <alignment horizontal="center" vertical="center"/>
    </xf>
    <xf numFmtId="176" fontId="9" fillId="0" borderId="80" xfId="0" applyNumberFormat="1" applyFont="1" applyBorder="1" applyAlignment="1">
      <alignment horizontal="center" vertical="center"/>
    </xf>
    <xf numFmtId="0" fontId="9" fillId="0" borderId="78" xfId="0" applyFont="1" applyBorder="1" applyAlignment="1">
      <alignment horizontal="center" vertical="center"/>
    </xf>
    <xf numFmtId="0" fontId="9" fillId="0" borderId="93" xfId="0" applyFont="1" applyBorder="1" applyAlignment="1">
      <alignment horizontal="center" vertical="center"/>
    </xf>
    <xf numFmtId="38" fontId="9" fillId="0" borderId="13" xfId="2" applyFont="1" applyBorder="1" applyAlignment="1">
      <alignment vertical="center"/>
    </xf>
    <xf numFmtId="176" fontId="9" fillId="0" borderId="79" xfId="0" applyNumberFormat="1" applyFont="1" applyBorder="1" applyAlignment="1">
      <alignment vertical="center"/>
    </xf>
    <xf numFmtId="176" fontId="9" fillId="0" borderId="3" xfId="0" applyNumberFormat="1" applyFont="1" applyBorder="1" applyAlignment="1">
      <alignment vertical="center"/>
    </xf>
    <xf numFmtId="176" fontId="9" fillId="0" borderId="4" xfId="0" applyNumberFormat="1" applyFont="1" applyBorder="1" applyAlignment="1">
      <alignment vertical="center"/>
    </xf>
    <xf numFmtId="178" fontId="9" fillId="0" borderId="14" xfId="2" applyNumberFormat="1" applyFont="1" applyBorder="1" applyAlignment="1">
      <alignment vertical="center"/>
    </xf>
    <xf numFmtId="178" fontId="9" fillId="0" borderId="16" xfId="2" applyNumberFormat="1" applyFont="1" applyBorder="1" applyAlignment="1">
      <alignment vertical="center"/>
    </xf>
    <xf numFmtId="0" fontId="9" fillId="0" borderId="33" xfId="0" applyFont="1" applyBorder="1" applyAlignment="1">
      <alignment vertical="distributed" wrapText="1"/>
    </xf>
    <xf numFmtId="0" fontId="9" fillId="0" borderId="34" xfId="0" applyFont="1" applyBorder="1" applyAlignment="1">
      <alignment vertical="distributed" wrapText="1"/>
    </xf>
    <xf numFmtId="187" fontId="4" fillId="0" borderId="0" xfId="1" applyNumberFormat="1" applyFont="1" applyBorder="1" applyAlignment="1">
      <alignment vertical="center"/>
    </xf>
    <xf numFmtId="178" fontId="9" fillId="0" borderId="39" xfId="1" applyNumberFormat="1" applyFont="1" applyFill="1" applyBorder="1" applyAlignment="1">
      <alignment vertical="center"/>
    </xf>
    <xf numFmtId="38" fontId="9" fillId="0" borderId="47" xfId="1" applyFont="1" applyFill="1" applyBorder="1" applyAlignment="1">
      <alignment vertical="center"/>
    </xf>
    <xf numFmtId="38" fontId="9" fillId="0" borderId="17" xfId="1" applyFont="1" applyFill="1" applyBorder="1" applyAlignment="1">
      <alignment vertical="center"/>
    </xf>
    <xf numFmtId="38" fontId="9" fillId="0" borderId="58" xfId="1" applyFont="1" applyFill="1" applyBorder="1" applyAlignment="1">
      <alignment vertical="center"/>
    </xf>
    <xf numFmtId="184" fontId="9" fillId="5" borderId="14" xfId="0" applyNumberFormat="1" applyFont="1" applyFill="1" applyBorder="1" applyAlignment="1">
      <alignment vertical="center" shrinkToFit="1"/>
    </xf>
    <xf numFmtId="184" fontId="9" fillId="5" borderId="15" xfId="0" applyNumberFormat="1" applyFont="1" applyFill="1" applyBorder="1" applyAlignment="1">
      <alignment vertical="center" shrinkToFit="1"/>
    </xf>
    <xf numFmtId="184" fontId="9" fillId="5" borderId="89" xfId="0" applyNumberFormat="1" applyFont="1" applyFill="1" applyBorder="1" applyAlignment="1">
      <alignment horizontal="right" vertical="center" shrinkToFit="1"/>
    </xf>
    <xf numFmtId="184" fontId="9" fillId="5" borderId="44" xfId="0" applyNumberFormat="1" applyFont="1" applyFill="1" applyBorder="1" applyAlignment="1">
      <alignment vertical="center" shrinkToFit="1"/>
    </xf>
    <xf numFmtId="184" fontId="9" fillId="5" borderId="13" xfId="0" applyNumberFormat="1" applyFont="1" applyFill="1" applyBorder="1" applyAlignment="1">
      <alignment vertical="center" shrinkToFit="1"/>
    </xf>
    <xf numFmtId="0" fontId="9" fillId="5" borderId="42" xfId="0" applyFont="1" applyFill="1" applyBorder="1" applyAlignment="1">
      <alignment horizontal="center" vertical="center"/>
    </xf>
    <xf numFmtId="176" fontId="9" fillId="5" borderId="10" xfId="0" applyNumberFormat="1" applyFont="1" applyFill="1" applyBorder="1" applyAlignment="1">
      <alignment vertical="center"/>
    </xf>
    <xf numFmtId="38" fontId="20" fillId="0" borderId="0" xfId="1" applyFont="1" applyAlignment="1">
      <alignment vertical="center"/>
    </xf>
    <xf numFmtId="182" fontId="3" fillId="0" borderId="0" xfId="0" applyNumberFormat="1" applyFont="1" applyAlignment="1">
      <alignment vertical="center"/>
    </xf>
    <xf numFmtId="3" fontId="3" fillId="0" borderId="0" xfId="0" applyNumberFormat="1" applyFont="1" applyAlignment="1">
      <alignment vertical="center"/>
    </xf>
    <xf numFmtId="188" fontId="3" fillId="0" borderId="0" xfId="0" applyNumberFormat="1" applyFont="1" applyAlignment="1">
      <alignment vertical="center"/>
    </xf>
    <xf numFmtId="176" fontId="3" fillId="0" borderId="0" xfId="0" applyNumberFormat="1" applyFont="1" applyFill="1" applyAlignment="1">
      <alignment vertical="center"/>
    </xf>
    <xf numFmtId="0" fontId="9" fillId="0" borderId="54" xfId="0" applyFont="1" applyBorder="1" applyAlignment="1">
      <alignment horizontal="center" vertical="center"/>
    </xf>
    <xf numFmtId="38" fontId="9" fillId="0" borderId="45" xfId="1" applyFont="1" applyFill="1" applyBorder="1" applyAlignment="1">
      <alignment vertical="center"/>
    </xf>
    <xf numFmtId="178" fontId="9" fillId="0" borderId="32" xfId="1" applyNumberFormat="1" applyFont="1" applyFill="1" applyBorder="1" applyAlignment="1">
      <alignment vertical="center"/>
    </xf>
    <xf numFmtId="38" fontId="9" fillId="5" borderId="32" xfId="1" applyFont="1" applyFill="1" applyBorder="1" applyAlignment="1">
      <alignment vertical="center"/>
    </xf>
    <xf numFmtId="178" fontId="9" fillId="0" borderId="32" xfId="1" applyNumberFormat="1" applyFont="1" applyBorder="1" applyAlignment="1">
      <alignment vertical="center"/>
    </xf>
    <xf numFmtId="38" fontId="9" fillId="0" borderId="32" xfId="1" applyFont="1" applyBorder="1" applyAlignment="1">
      <alignment vertical="center"/>
    </xf>
    <xf numFmtId="38" fontId="9" fillId="0" borderId="46" xfId="1" applyFont="1" applyBorder="1" applyAlignment="1">
      <alignment vertical="center"/>
    </xf>
    <xf numFmtId="38" fontId="9" fillId="0" borderId="99" xfId="1" applyFont="1" applyFill="1" applyBorder="1" applyAlignment="1">
      <alignment vertical="center"/>
    </xf>
    <xf numFmtId="38" fontId="9" fillId="0" borderId="32" xfId="1" applyFont="1" applyFill="1" applyBorder="1" applyAlignment="1">
      <alignment vertical="center"/>
    </xf>
    <xf numFmtId="38" fontId="9" fillId="0" borderId="46" xfId="1" applyFont="1" applyFill="1" applyBorder="1" applyAlignment="1">
      <alignment vertical="center"/>
    </xf>
    <xf numFmtId="0" fontId="9" fillId="0" borderId="60" xfId="0" applyFont="1" applyBorder="1" applyAlignment="1">
      <alignment horizontal="center" vertical="center"/>
    </xf>
    <xf numFmtId="178" fontId="9" fillId="0" borderId="9" xfId="1" applyNumberFormat="1" applyFont="1" applyFill="1" applyBorder="1" applyAlignment="1">
      <alignment vertical="center"/>
    </xf>
    <xf numFmtId="38" fontId="9" fillId="5" borderId="9" xfId="1" applyFont="1" applyFill="1" applyBorder="1" applyAlignment="1">
      <alignment vertical="center"/>
    </xf>
    <xf numFmtId="0" fontId="0" fillId="0" borderId="0" xfId="0" applyBorder="1"/>
    <xf numFmtId="38" fontId="3" fillId="0" borderId="0" xfId="1" applyFont="1" applyBorder="1" applyAlignment="1">
      <alignment vertical="center"/>
    </xf>
    <xf numFmtId="38" fontId="3" fillId="5" borderId="0" xfId="1" applyFont="1" applyFill="1" applyBorder="1" applyAlignment="1">
      <alignment vertical="center"/>
    </xf>
    <xf numFmtId="0" fontId="9" fillId="0" borderId="39" xfId="0" applyFont="1" applyFill="1" applyBorder="1" applyAlignment="1">
      <alignment horizontal="center" vertical="center" wrapText="1"/>
    </xf>
    <xf numFmtId="0" fontId="9" fillId="0" borderId="38" xfId="0" applyFont="1" applyFill="1" applyBorder="1" applyAlignment="1">
      <alignment horizontal="center" vertical="center" wrapText="1"/>
    </xf>
    <xf numFmtId="176" fontId="6" fillId="0" borderId="0" xfId="0" applyNumberFormat="1" applyFont="1" applyAlignment="1">
      <alignment vertical="center"/>
    </xf>
    <xf numFmtId="183" fontId="7" fillId="0" borderId="0" xfId="0" applyNumberFormat="1" applyFont="1" applyAlignment="1">
      <alignment vertical="center"/>
    </xf>
    <xf numFmtId="0" fontId="3" fillId="0" borderId="51" xfId="0" applyFont="1" applyBorder="1" applyAlignment="1">
      <alignment horizontal="center" vertical="center"/>
    </xf>
    <xf numFmtId="38" fontId="3" fillId="0" borderId="23" xfId="1" applyFont="1" applyBorder="1" applyAlignment="1">
      <alignment vertical="center"/>
    </xf>
    <xf numFmtId="38" fontId="3" fillId="0" borderId="22" xfId="1" applyFont="1" applyBorder="1" applyAlignment="1">
      <alignment vertical="center"/>
    </xf>
    <xf numFmtId="38" fontId="4" fillId="5" borderId="9" xfId="1" applyFont="1" applyFill="1" applyBorder="1" applyAlignment="1">
      <alignment vertical="center"/>
    </xf>
    <xf numFmtId="181" fontId="9" fillId="5" borderId="79" xfId="0" applyNumberFormat="1" applyFont="1" applyFill="1" applyBorder="1" applyAlignment="1">
      <alignment vertical="center"/>
    </xf>
    <xf numFmtId="38" fontId="9" fillId="5" borderId="49" xfId="1" applyFont="1" applyFill="1" applyBorder="1" applyAlignment="1">
      <alignment vertical="center"/>
    </xf>
    <xf numFmtId="38" fontId="4" fillId="5" borderId="6" xfId="1" applyFont="1" applyFill="1" applyBorder="1" applyAlignment="1">
      <alignment vertical="center"/>
    </xf>
    <xf numFmtId="0" fontId="8" fillId="0" borderId="0" xfId="0" applyFont="1" applyAlignment="1">
      <alignment vertical="center"/>
    </xf>
    <xf numFmtId="0" fontId="9" fillId="0" borderId="0" xfId="0" applyFont="1" applyFill="1" applyAlignment="1">
      <alignment vertical="center"/>
    </xf>
    <xf numFmtId="0" fontId="14" fillId="0" borderId="0" xfId="0" applyFont="1" applyBorder="1" applyAlignment="1">
      <alignment horizontal="right" vertical="center" wrapText="1"/>
    </xf>
    <xf numFmtId="38" fontId="4" fillId="0" borderId="0" xfId="1" applyFont="1" applyFill="1" applyBorder="1" applyAlignment="1">
      <alignment vertical="center"/>
    </xf>
    <xf numFmtId="180" fontId="4" fillId="0" borderId="0" xfId="1" applyNumberFormat="1" applyFont="1" applyBorder="1" applyAlignment="1">
      <alignment vertical="center"/>
    </xf>
    <xf numFmtId="179" fontId="4" fillId="0" borderId="0" xfId="1" applyNumberFormat="1" applyFont="1" applyBorder="1" applyAlignment="1">
      <alignment vertical="center"/>
    </xf>
    <xf numFmtId="0" fontId="7" fillId="0" borderId="0" xfId="0" applyFont="1" applyFill="1" applyAlignment="1">
      <alignment vertical="center"/>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9" fillId="0" borderId="40" xfId="0" applyFont="1" applyBorder="1" applyAlignment="1">
      <alignment horizontal="center" vertical="center"/>
    </xf>
    <xf numFmtId="38" fontId="9" fillId="0" borderId="43" xfId="1" applyFont="1" applyBorder="1" applyAlignment="1">
      <alignment horizontal="right" vertical="top"/>
    </xf>
    <xf numFmtId="0" fontId="9" fillId="0" borderId="32" xfId="0" applyFont="1" applyBorder="1" applyAlignment="1">
      <alignment horizontal="right" vertical="top"/>
    </xf>
    <xf numFmtId="0" fontId="9" fillId="0" borderId="44" xfId="0" applyFont="1" applyBorder="1" applyAlignment="1">
      <alignment horizontal="right" vertical="top"/>
    </xf>
    <xf numFmtId="0" fontId="9" fillId="0" borderId="35" xfId="0" applyFont="1" applyBorder="1" applyAlignment="1">
      <alignment horizontal="center" vertical="center"/>
    </xf>
    <xf numFmtId="38" fontId="9" fillId="0" borderId="47" xfId="1" applyFont="1" applyBorder="1" applyAlignment="1">
      <alignment vertical="center"/>
    </xf>
    <xf numFmtId="38" fontId="9" fillId="0" borderId="17" xfId="1" applyFont="1" applyBorder="1" applyAlignment="1">
      <alignment vertical="center"/>
    </xf>
    <xf numFmtId="38" fontId="9" fillId="0" borderId="50" xfId="1" applyFont="1" applyBorder="1" applyAlignment="1">
      <alignment vertical="center"/>
    </xf>
    <xf numFmtId="182" fontId="9" fillId="0" borderId="47" xfId="0" applyNumberFormat="1" applyFont="1" applyBorder="1" applyAlignment="1">
      <alignment vertical="center"/>
    </xf>
    <xf numFmtId="182" fontId="9" fillId="0" borderId="17" xfId="0" applyNumberFormat="1" applyFont="1" applyBorder="1" applyAlignment="1">
      <alignment vertical="center"/>
    </xf>
    <xf numFmtId="182" fontId="9" fillId="0" borderId="50" xfId="0" applyNumberFormat="1" applyFont="1" applyBorder="1" applyAlignment="1">
      <alignment horizontal="right" vertical="center"/>
    </xf>
    <xf numFmtId="176" fontId="9" fillId="0" borderId="58" xfId="0" applyNumberFormat="1" applyFont="1" applyFill="1" applyBorder="1" applyAlignment="1">
      <alignment vertical="center"/>
    </xf>
    <xf numFmtId="182" fontId="9" fillId="0" borderId="20" xfId="0" applyNumberFormat="1" applyFont="1" applyBorder="1" applyAlignment="1">
      <alignment vertical="center"/>
    </xf>
    <xf numFmtId="182" fontId="9" fillId="0" borderId="9" xfId="0" applyNumberFormat="1" applyFont="1" applyBorder="1" applyAlignment="1">
      <alignment vertical="center"/>
    </xf>
    <xf numFmtId="182" fontId="9" fillId="0" borderId="15" xfId="0" applyNumberFormat="1" applyFont="1" applyBorder="1" applyAlignment="1">
      <alignment vertical="center"/>
    </xf>
    <xf numFmtId="176" fontId="9" fillId="0" borderId="49" xfId="0" applyNumberFormat="1" applyFont="1" applyFill="1" applyBorder="1" applyAlignment="1">
      <alignment vertical="center"/>
    </xf>
    <xf numFmtId="38" fontId="9" fillId="0" borderId="20" xfId="2" applyFont="1" applyBorder="1" applyAlignment="1">
      <alignment vertical="center"/>
    </xf>
    <xf numFmtId="38" fontId="9" fillId="0" borderId="9" xfId="2" applyFont="1" applyBorder="1" applyAlignment="1">
      <alignment vertical="center"/>
    </xf>
    <xf numFmtId="182" fontId="9" fillId="0" borderId="49" xfId="0" applyNumberFormat="1" applyFont="1" applyBorder="1" applyAlignment="1">
      <alignment vertical="center"/>
    </xf>
    <xf numFmtId="182" fontId="9" fillId="0" borderId="10" xfId="0" applyNumberFormat="1" applyFont="1" applyBorder="1" applyAlignment="1">
      <alignment vertical="center"/>
    </xf>
    <xf numFmtId="0" fontId="9" fillId="0" borderId="10" xfId="0" applyFont="1" applyFill="1" applyBorder="1" applyAlignment="1">
      <alignment vertical="center"/>
    </xf>
    <xf numFmtId="38" fontId="9" fillId="0" borderId="8" xfId="1" applyFont="1" applyFill="1" applyBorder="1" applyAlignment="1">
      <alignment horizontal="center" vertical="center"/>
    </xf>
    <xf numFmtId="178" fontId="9" fillId="0" borderId="20" xfId="1" applyNumberFormat="1" applyFont="1" applyFill="1" applyBorder="1" applyAlignment="1">
      <alignment vertical="center"/>
    </xf>
    <xf numFmtId="178" fontId="9" fillId="0" borderId="10" xfId="1" applyNumberFormat="1" applyFont="1" applyFill="1" applyBorder="1" applyAlignment="1">
      <alignment vertical="center"/>
    </xf>
    <xf numFmtId="38" fontId="9" fillId="0" borderId="15" xfId="1" applyFont="1" applyFill="1" applyBorder="1" applyAlignment="1">
      <alignment vertical="center"/>
    </xf>
    <xf numFmtId="178" fontId="9" fillId="0" borderId="49" xfId="1" applyNumberFormat="1" applyFont="1" applyFill="1" applyBorder="1" applyAlignment="1">
      <alignment vertical="center"/>
    </xf>
    <xf numFmtId="38" fontId="9" fillId="0" borderId="36" xfId="1" applyFont="1" applyFill="1" applyBorder="1" applyAlignment="1">
      <alignment horizontal="center" vertical="center"/>
    </xf>
    <xf numFmtId="38" fontId="9" fillId="0" borderId="40" xfId="1" applyFont="1" applyFill="1" applyBorder="1" applyAlignment="1">
      <alignment vertical="center"/>
    </xf>
    <xf numFmtId="178" fontId="9" fillId="0" borderId="41" xfId="1" applyNumberFormat="1" applyFont="1" applyFill="1" applyBorder="1" applyAlignment="1">
      <alignment vertical="center"/>
    </xf>
    <xf numFmtId="178" fontId="9" fillId="0" borderId="42" xfId="1" applyNumberFormat="1" applyFont="1" applyFill="1" applyBorder="1" applyAlignment="1">
      <alignment vertical="center"/>
    </xf>
    <xf numFmtId="178" fontId="9" fillId="0" borderId="38" xfId="1" applyNumberFormat="1" applyFont="1" applyFill="1" applyBorder="1" applyAlignment="1">
      <alignment vertical="center"/>
    </xf>
    <xf numFmtId="38" fontId="9" fillId="0" borderId="37" xfId="1" applyFont="1" applyFill="1" applyBorder="1" applyAlignment="1">
      <alignment horizontal="center" vertical="center"/>
    </xf>
    <xf numFmtId="178" fontId="9" fillId="0" borderId="69" xfId="1" applyNumberFormat="1" applyFont="1" applyFill="1" applyBorder="1" applyAlignment="1">
      <alignment vertical="center"/>
    </xf>
    <xf numFmtId="178" fontId="9" fillId="0" borderId="53" xfId="1" applyNumberFormat="1" applyFont="1" applyFill="1" applyBorder="1" applyAlignment="1">
      <alignment vertical="center"/>
    </xf>
    <xf numFmtId="178" fontId="9" fillId="0" borderId="70" xfId="1" applyNumberFormat="1" applyFont="1" applyFill="1" applyBorder="1" applyAlignment="1">
      <alignment vertical="center"/>
    </xf>
    <xf numFmtId="178" fontId="9" fillId="0" borderId="67" xfId="1" applyNumberFormat="1" applyFont="1" applyFill="1" applyBorder="1" applyAlignment="1">
      <alignment vertical="center"/>
    </xf>
    <xf numFmtId="38" fontId="9" fillId="0" borderId="61" xfId="1" applyFont="1" applyFill="1" applyBorder="1" applyAlignment="1">
      <alignment horizontal="center" vertical="center"/>
    </xf>
    <xf numFmtId="178" fontId="9" fillId="0" borderId="40" xfId="1" applyNumberFormat="1" applyFont="1" applyFill="1" applyBorder="1" applyAlignment="1">
      <alignment vertical="center"/>
    </xf>
    <xf numFmtId="38" fontId="9" fillId="5" borderId="61" xfId="1" applyFont="1" applyFill="1" applyBorder="1" applyAlignment="1">
      <alignment horizontal="center" vertical="center"/>
    </xf>
    <xf numFmtId="38" fontId="9" fillId="5" borderId="41" xfId="1" applyFont="1" applyFill="1" applyBorder="1" applyAlignment="1">
      <alignment vertical="center"/>
    </xf>
    <xf numFmtId="38" fontId="9" fillId="5" borderId="39" xfId="1" applyFont="1" applyFill="1" applyBorder="1" applyAlignment="1">
      <alignment vertical="center"/>
    </xf>
    <xf numFmtId="178" fontId="9" fillId="5" borderId="38" xfId="1" applyNumberFormat="1" applyFont="1" applyFill="1" applyBorder="1" applyAlignment="1">
      <alignment vertical="center"/>
    </xf>
    <xf numFmtId="178" fontId="9" fillId="5" borderId="39" xfId="1" applyNumberFormat="1" applyFont="1" applyFill="1" applyBorder="1" applyAlignment="1">
      <alignment vertical="center"/>
    </xf>
    <xf numFmtId="178" fontId="9" fillId="5" borderId="40" xfId="1" applyNumberFormat="1" applyFont="1" applyFill="1" applyBorder="1" applyAlignment="1">
      <alignment vertical="center"/>
    </xf>
    <xf numFmtId="178" fontId="9" fillId="5" borderId="42" xfId="1" applyNumberFormat="1" applyFont="1" applyFill="1" applyBorder="1" applyAlignment="1">
      <alignment vertical="center"/>
    </xf>
    <xf numFmtId="38" fontId="9" fillId="5" borderId="60" xfId="1" applyFont="1" applyFill="1" applyBorder="1" applyAlignment="1">
      <alignment horizontal="center" vertical="center"/>
    </xf>
    <xf numFmtId="178" fontId="9" fillId="5" borderId="20" xfId="1" applyNumberFormat="1" applyFont="1" applyFill="1" applyBorder="1" applyAlignment="1">
      <alignment vertical="center"/>
    </xf>
    <xf numFmtId="178" fontId="9" fillId="5" borderId="9" xfId="1" applyNumberFormat="1" applyFont="1" applyFill="1" applyBorder="1" applyAlignment="1">
      <alignment vertical="center"/>
    </xf>
    <xf numFmtId="178" fontId="9" fillId="5" borderId="15" xfId="1" applyNumberFormat="1" applyFont="1" applyFill="1" applyBorder="1" applyAlignment="1">
      <alignment vertical="center"/>
    </xf>
    <xf numFmtId="38" fontId="9" fillId="5" borderId="27" xfId="1" applyFont="1" applyFill="1" applyBorder="1" applyAlignment="1">
      <alignment horizontal="center" vertical="center"/>
    </xf>
    <xf numFmtId="38" fontId="9" fillId="5" borderId="69" xfId="1" applyFont="1" applyFill="1" applyBorder="1" applyAlignment="1">
      <alignment vertical="center"/>
    </xf>
    <xf numFmtId="38" fontId="9" fillId="5" borderId="53" xfId="1" applyFont="1" applyFill="1" applyBorder="1" applyAlignment="1">
      <alignment vertical="center"/>
    </xf>
    <xf numFmtId="178" fontId="9" fillId="5" borderId="67" xfId="1" applyNumberFormat="1" applyFont="1" applyFill="1" applyBorder="1" applyAlignment="1">
      <alignment vertical="center"/>
    </xf>
    <xf numFmtId="178" fontId="9" fillId="5" borderId="53" xfId="1" applyNumberFormat="1" applyFont="1" applyFill="1" applyBorder="1" applyAlignment="1">
      <alignment vertical="center"/>
    </xf>
    <xf numFmtId="178" fontId="9" fillId="5" borderId="68" xfId="1" applyNumberFormat="1" applyFont="1" applyFill="1" applyBorder="1" applyAlignment="1">
      <alignment vertical="center"/>
    </xf>
    <xf numFmtId="0" fontId="17" fillId="0" borderId="0" xfId="0" applyFont="1" applyFill="1" applyAlignment="1">
      <alignment vertical="center"/>
    </xf>
    <xf numFmtId="0" fontId="17" fillId="0" borderId="0" xfId="0" applyFont="1" applyAlignment="1">
      <alignment vertical="center"/>
    </xf>
    <xf numFmtId="0" fontId="13" fillId="0" borderId="0" xfId="0" applyFont="1" applyFill="1" applyAlignment="1">
      <alignment vertical="center"/>
    </xf>
    <xf numFmtId="182" fontId="9" fillId="0" borderId="58" xfId="0" applyNumberFormat="1" applyFont="1" applyBorder="1" applyAlignment="1">
      <alignment vertical="center"/>
    </xf>
    <xf numFmtId="182" fontId="9" fillId="0" borderId="48" xfId="0" applyNumberFormat="1" applyFont="1" applyBorder="1" applyAlignment="1">
      <alignment vertical="center"/>
    </xf>
    <xf numFmtId="190" fontId="6" fillId="4" borderId="2" xfId="1" applyNumberFormat="1" applyFont="1" applyFill="1" applyBorder="1" applyAlignment="1">
      <alignment vertical="center"/>
    </xf>
    <xf numFmtId="190" fontId="6" fillId="0" borderId="2" xfId="0" applyNumberFormat="1" applyFont="1" applyBorder="1" applyAlignment="1">
      <alignment vertical="center"/>
    </xf>
    <xf numFmtId="178" fontId="4" fillId="2" borderId="83" xfId="1" applyNumberFormat="1" applyFont="1" applyFill="1" applyBorder="1" applyAlignment="1">
      <alignment vertical="center"/>
    </xf>
    <xf numFmtId="38" fontId="4" fillId="2" borderId="102" xfId="1" applyFont="1" applyFill="1" applyBorder="1" applyAlignment="1">
      <alignment vertical="center"/>
    </xf>
    <xf numFmtId="38" fontId="4" fillId="2" borderId="83" xfId="1" applyFont="1" applyFill="1" applyBorder="1" applyAlignment="1">
      <alignment vertical="center"/>
    </xf>
    <xf numFmtId="178" fontId="4" fillId="2" borderId="102" xfId="1" applyNumberFormat="1" applyFont="1" applyFill="1" applyBorder="1" applyAlignment="1">
      <alignment vertical="center"/>
    </xf>
    <xf numFmtId="38" fontId="4" fillId="2" borderId="89" xfId="1" applyFont="1" applyFill="1" applyBorder="1" applyAlignment="1">
      <alignment vertical="center"/>
    </xf>
    <xf numFmtId="38" fontId="4" fillId="2" borderId="103" xfId="1" applyFont="1" applyFill="1" applyBorder="1" applyAlignment="1">
      <alignment vertical="center"/>
    </xf>
    <xf numFmtId="38" fontId="4" fillId="2" borderId="104" xfId="1" applyFont="1" applyFill="1" applyBorder="1" applyAlignment="1">
      <alignment vertical="center"/>
    </xf>
    <xf numFmtId="183" fontId="6" fillId="0" borderId="0" xfId="0" applyNumberFormat="1" applyFont="1" applyAlignment="1">
      <alignment vertical="center"/>
    </xf>
    <xf numFmtId="49" fontId="3" fillId="0" borderId="13" xfId="0" applyNumberFormat="1" applyFont="1" applyBorder="1" applyAlignment="1">
      <alignment horizontal="center" vertical="center"/>
    </xf>
    <xf numFmtId="0" fontId="9" fillId="0" borderId="8" xfId="0" applyFont="1" applyBorder="1" applyAlignment="1">
      <alignment horizontal="distributed" vertical="center" wrapText="1"/>
    </xf>
    <xf numFmtId="0" fontId="3" fillId="0" borderId="30" xfId="0" applyFont="1" applyBorder="1" applyAlignment="1">
      <alignment horizontal="distributed" vertical="center" wrapText="1"/>
    </xf>
    <xf numFmtId="182" fontId="9" fillId="0" borderId="49" xfId="0" applyNumberFormat="1" applyFont="1" applyBorder="1" applyAlignment="1">
      <alignment horizontal="right" vertical="center"/>
    </xf>
    <xf numFmtId="182" fontId="9" fillId="0" borderId="9" xfId="0" applyNumberFormat="1" applyFont="1" applyBorder="1" applyAlignment="1">
      <alignment horizontal="right" vertical="center"/>
    </xf>
    <xf numFmtId="182" fontId="9" fillId="0" borderId="10" xfId="0" applyNumberFormat="1" applyFont="1" applyBorder="1" applyAlignment="1">
      <alignment horizontal="right" vertical="center"/>
    </xf>
    <xf numFmtId="38" fontId="9" fillId="5" borderId="54" xfId="1" applyFont="1" applyFill="1" applyBorder="1" applyAlignment="1">
      <alignment horizontal="center" vertical="center"/>
    </xf>
    <xf numFmtId="38" fontId="9" fillId="5" borderId="45" xfId="1" applyFont="1" applyFill="1" applyBorder="1" applyAlignment="1">
      <alignment vertical="center"/>
    </xf>
    <xf numFmtId="38" fontId="9" fillId="5" borderId="12" xfId="1" applyFont="1" applyFill="1" applyBorder="1" applyAlignment="1">
      <alignment vertical="center"/>
    </xf>
    <xf numFmtId="178" fontId="9" fillId="5" borderId="43" xfId="1" applyNumberFormat="1" applyFont="1" applyFill="1" applyBorder="1" applyAlignment="1">
      <alignment vertical="center"/>
    </xf>
    <xf numFmtId="178" fontId="9" fillId="5" borderId="32" xfId="1" applyNumberFormat="1" applyFont="1" applyFill="1" applyBorder="1" applyAlignment="1">
      <alignment vertical="center"/>
    </xf>
    <xf numFmtId="178" fontId="9" fillId="5" borderId="44" xfId="1" applyNumberFormat="1" applyFont="1" applyFill="1" applyBorder="1" applyAlignment="1">
      <alignment vertical="center"/>
    </xf>
    <xf numFmtId="182" fontId="9" fillId="0" borderId="45" xfId="0" applyNumberFormat="1" applyFont="1" applyBorder="1" applyAlignment="1">
      <alignment vertical="center"/>
    </xf>
    <xf numFmtId="182" fontId="9" fillId="0" borderId="32" xfId="0" applyNumberFormat="1" applyFont="1" applyBorder="1" applyAlignment="1">
      <alignment vertical="center"/>
    </xf>
    <xf numFmtId="182" fontId="9" fillId="0" borderId="46" xfId="0" applyNumberFormat="1" applyFont="1" applyBorder="1" applyAlignment="1">
      <alignment vertical="center"/>
    </xf>
    <xf numFmtId="178" fontId="9" fillId="0" borderId="43" xfId="1" applyNumberFormat="1" applyFont="1" applyFill="1" applyBorder="1" applyAlignment="1">
      <alignment vertical="center"/>
    </xf>
    <xf numFmtId="178" fontId="9" fillId="0" borderId="46" xfId="1" applyNumberFormat="1" applyFont="1" applyFill="1" applyBorder="1" applyAlignment="1">
      <alignment vertical="center"/>
    </xf>
    <xf numFmtId="176" fontId="9" fillId="0" borderId="6" xfId="0" applyNumberFormat="1" applyFont="1" applyFill="1" applyBorder="1" applyAlignment="1">
      <alignment vertical="center"/>
    </xf>
    <xf numFmtId="176" fontId="9" fillId="0" borderId="3" xfId="0" applyNumberFormat="1" applyFont="1" applyFill="1" applyBorder="1" applyAlignment="1">
      <alignment vertical="center"/>
    </xf>
    <xf numFmtId="176" fontId="9" fillId="0" borderId="32" xfId="0" applyNumberFormat="1" applyFont="1" applyFill="1" applyBorder="1" applyAlignment="1">
      <alignment vertical="center"/>
    </xf>
    <xf numFmtId="0" fontId="9" fillId="0" borderId="8" xfId="0" applyFont="1" applyFill="1" applyBorder="1" applyAlignment="1">
      <alignment horizontal="distributed" vertical="center" wrapText="1"/>
    </xf>
    <xf numFmtId="176" fontId="9" fillId="0" borderId="80" xfId="0" applyNumberFormat="1" applyFont="1" applyFill="1" applyBorder="1" applyAlignment="1">
      <alignment vertical="center"/>
    </xf>
    <xf numFmtId="176" fontId="9" fillId="0" borderId="30" xfId="0" applyNumberFormat="1" applyFont="1" applyFill="1" applyBorder="1" applyAlignment="1">
      <alignment vertical="center"/>
    </xf>
    <xf numFmtId="184" fontId="9" fillId="0" borderId="95" xfId="0" applyNumberFormat="1" applyFont="1" applyFill="1" applyBorder="1" applyAlignment="1">
      <alignment horizontal="right" vertical="center" shrinkToFit="1"/>
    </xf>
    <xf numFmtId="176" fontId="9" fillId="0" borderId="93" xfId="0" applyNumberFormat="1" applyFont="1" applyFill="1" applyBorder="1" applyAlignment="1">
      <alignment vertical="center"/>
    </xf>
    <xf numFmtId="176" fontId="9" fillId="0" borderId="56" xfId="0" applyNumberFormat="1" applyFont="1" applyFill="1" applyBorder="1" applyAlignment="1">
      <alignment vertical="center"/>
    </xf>
    <xf numFmtId="38" fontId="4" fillId="0" borderId="64" xfId="1" applyFont="1" applyFill="1" applyBorder="1" applyAlignment="1">
      <alignment vertical="center"/>
    </xf>
    <xf numFmtId="38" fontId="4" fillId="0" borderId="6" xfId="1" applyFont="1" applyFill="1" applyBorder="1" applyAlignment="1">
      <alignment vertical="center"/>
    </xf>
    <xf numFmtId="38" fontId="4" fillId="0" borderId="14" xfId="1" applyFont="1" applyFill="1" applyBorder="1" applyAlignment="1">
      <alignment vertical="center"/>
    </xf>
    <xf numFmtId="38" fontId="4" fillId="0" borderId="7" xfId="1" applyFont="1" applyFill="1" applyBorder="1" applyAlignment="1">
      <alignment vertical="center"/>
    </xf>
    <xf numFmtId="38" fontId="4" fillId="0" borderId="18" xfId="1" applyFont="1" applyFill="1" applyBorder="1" applyAlignment="1">
      <alignment vertical="center"/>
    </xf>
    <xf numFmtId="38" fontId="4" fillId="0" borderId="5" xfId="1" applyFont="1" applyFill="1" applyBorder="1" applyAlignment="1">
      <alignment vertical="center"/>
    </xf>
    <xf numFmtId="178" fontId="4" fillId="0" borderId="23" xfId="1" applyNumberFormat="1" applyFont="1" applyFill="1" applyBorder="1" applyAlignment="1">
      <alignment vertical="center"/>
    </xf>
    <xf numFmtId="178" fontId="4" fillId="0" borderId="6" xfId="1" applyNumberFormat="1" applyFont="1" applyFill="1" applyBorder="1" applyAlignment="1">
      <alignment vertical="center"/>
    </xf>
    <xf numFmtId="185" fontId="4" fillId="0" borderId="7" xfId="1" applyNumberFormat="1" applyFont="1" applyFill="1" applyBorder="1" applyAlignment="1">
      <alignment vertical="center"/>
    </xf>
    <xf numFmtId="38" fontId="4" fillId="0" borderId="19" xfId="1" applyFont="1" applyFill="1" applyBorder="1" applyAlignment="1">
      <alignment vertical="center"/>
    </xf>
    <xf numFmtId="38" fontId="4" fillId="0" borderId="35" xfId="1" applyFont="1" applyFill="1" applyBorder="1" applyAlignment="1">
      <alignment vertical="center"/>
    </xf>
    <xf numFmtId="178" fontId="4" fillId="0" borderId="47" xfId="1" applyNumberFormat="1" applyFont="1" applyFill="1" applyBorder="1" applyAlignment="1">
      <alignment vertical="center"/>
    </xf>
    <xf numFmtId="178" fontId="4" fillId="0" borderId="17" xfId="1" applyNumberFormat="1" applyFont="1" applyFill="1" applyBorder="1" applyAlignment="1">
      <alignment vertical="center"/>
    </xf>
    <xf numFmtId="185" fontId="4" fillId="0" borderId="10" xfId="1" applyNumberFormat="1" applyFont="1" applyFill="1" applyBorder="1" applyAlignment="1">
      <alignment vertical="center"/>
    </xf>
    <xf numFmtId="38" fontId="4" fillId="0" borderId="8" xfId="1" applyFont="1" applyFill="1" applyBorder="1" applyAlignment="1">
      <alignment vertical="center"/>
    </xf>
    <xf numFmtId="178" fontId="4" fillId="0" borderId="20" xfId="1" applyNumberFormat="1" applyFont="1" applyFill="1" applyBorder="1" applyAlignment="1">
      <alignment vertical="center"/>
    </xf>
    <xf numFmtId="38" fontId="4" fillId="0" borderId="83" xfId="1" applyFont="1" applyFill="1" applyBorder="1" applyAlignment="1">
      <alignment vertical="center"/>
    </xf>
    <xf numFmtId="38" fontId="4" fillId="0" borderId="89" xfId="1" applyFont="1" applyFill="1" applyBorder="1" applyAlignment="1">
      <alignment vertical="center"/>
    </xf>
    <xf numFmtId="38" fontId="4" fillId="0" borderId="104" xfId="1" applyFont="1" applyFill="1" applyBorder="1" applyAlignment="1">
      <alignment vertical="center"/>
    </xf>
    <xf numFmtId="38" fontId="4" fillId="0" borderId="102" xfId="1" applyFont="1" applyFill="1" applyBorder="1" applyAlignment="1">
      <alignment vertical="center"/>
    </xf>
    <xf numFmtId="38" fontId="4" fillId="0" borderId="103" xfId="1" applyFont="1" applyFill="1" applyBorder="1" applyAlignment="1">
      <alignment vertical="center"/>
    </xf>
    <xf numFmtId="178" fontId="4" fillId="0" borderId="102" xfId="1" applyNumberFormat="1" applyFont="1" applyFill="1" applyBorder="1" applyAlignment="1">
      <alignment vertical="center"/>
    </xf>
    <xf numFmtId="178" fontId="4" fillId="0" borderId="83" xfId="1" applyNumberFormat="1" applyFont="1" applyFill="1" applyBorder="1" applyAlignment="1">
      <alignment vertical="center"/>
    </xf>
    <xf numFmtId="38" fontId="4" fillId="0" borderId="66" xfId="1" applyFont="1" applyFill="1" applyBorder="1" applyAlignment="1">
      <alignment vertical="center"/>
    </xf>
    <xf numFmtId="38" fontId="4" fillId="0" borderId="16" xfId="1" applyFont="1" applyFill="1" applyBorder="1" applyAlignment="1">
      <alignment vertical="center"/>
    </xf>
    <xf numFmtId="38" fontId="4" fillId="0" borderId="12" xfId="1" applyFont="1" applyFill="1" applyBorder="1" applyAlignment="1">
      <alignment vertical="center"/>
    </xf>
    <xf numFmtId="38" fontId="4" fillId="0" borderId="11" xfId="1" applyFont="1" applyFill="1" applyBorder="1" applyAlignment="1">
      <alignment vertical="center"/>
    </xf>
    <xf numFmtId="178" fontId="4" fillId="0" borderId="22" xfId="1" applyNumberFormat="1" applyFont="1" applyFill="1" applyBorder="1" applyAlignment="1">
      <alignment vertical="center"/>
    </xf>
    <xf numFmtId="185" fontId="4" fillId="0" borderId="12" xfId="1" applyNumberFormat="1" applyFont="1" applyFill="1" applyBorder="1" applyAlignment="1">
      <alignment vertical="center"/>
    </xf>
    <xf numFmtId="38" fontId="4" fillId="0" borderId="58" xfId="1" applyFont="1" applyFill="1" applyBorder="1" applyAlignment="1">
      <alignment vertical="center"/>
    </xf>
    <xf numFmtId="38" fontId="4" fillId="0" borderId="17" xfId="1" applyFont="1" applyFill="1" applyBorder="1" applyAlignment="1">
      <alignment vertical="center"/>
    </xf>
    <xf numFmtId="38" fontId="4" fillId="0" borderId="50" xfId="1" applyFont="1" applyFill="1" applyBorder="1" applyAlignment="1">
      <alignment vertical="center"/>
    </xf>
    <xf numFmtId="38" fontId="4" fillId="0" borderId="48" xfId="1" applyFont="1" applyFill="1" applyBorder="1" applyAlignment="1">
      <alignment vertical="center"/>
    </xf>
    <xf numFmtId="38" fontId="4" fillId="0" borderId="59" xfId="1" applyFont="1" applyFill="1" applyBorder="1" applyAlignment="1">
      <alignment vertical="center"/>
    </xf>
    <xf numFmtId="185" fontId="4" fillId="0" borderId="48" xfId="1" applyNumberFormat="1" applyFont="1" applyFill="1" applyBorder="1" applyAlignment="1">
      <alignment vertical="center"/>
    </xf>
    <xf numFmtId="38" fontId="4" fillId="0" borderId="21" xfId="1" applyFont="1" applyFill="1" applyBorder="1" applyAlignment="1">
      <alignment vertical="center"/>
    </xf>
    <xf numFmtId="38" fontId="4" fillId="0" borderId="69" xfId="1" applyFont="1" applyFill="1" applyBorder="1" applyAlignment="1">
      <alignment vertical="center"/>
    </xf>
    <xf numFmtId="38" fontId="4" fillId="0" borderId="53" xfId="1" applyFont="1" applyFill="1" applyBorder="1" applyAlignment="1">
      <alignment vertical="center"/>
    </xf>
    <xf numFmtId="38" fontId="4" fillId="0" borderId="39" xfId="1" applyFont="1" applyFill="1" applyBorder="1" applyAlignment="1">
      <alignment vertical="center"/>
    </xf>
    <xf numFmtId="38" fontId="4" fillId="0" borderId="68" xfId="1" applyFont="1" applyFill="1" applyBorder="1" applyAlignment="1">
      <alignment vertical="center"/>
    </xf>
    <xf numFmtId="38" fontId="4" fillId="0" borderId="94" xfId="1" applyFont="1" applyFill="1" applyBorder="1" applyAlignment="1">
      <alignment vertical="center"/>
    </xf>
    <xf numFmtId="38" fontId="4" fillId="0" borderId="70" xfId="1" applyFont="1" applyFill="1" applyBorder="1" applyAlignment="1">
      <alignment vertical="center"/>
    </xf>
    <xf numFmtId="178" fontId="4" fillId="0" borderId="96" xfId="1" applyNumberFormat="1" applyFont="1" applyFill="1" applyBorder="1" applyAlignment="1">
      <alignment vertical="center"/>
    </xf>
    <xf numFmtId="178" fontId="4" fillId="0" borderId="94" xfId="1" applyNumberFormat="1" applyFont="1" applyFill="1" applyBorder="1" applyAlignment="1">
      <alignment vertical="center"/>
    </xf>
    <xf numFmtId="178" fontId="4" fillId="0" borderId="53" xfId="1" applyNumberFormat="1" applyFont="1" applyFill="1" applyBorder="1" applyAlignment="1">
      <alignment vertical="center"/>
    </xf>
    <xf numFmtId="185" fontId="4" fillId="0" borderId="70" xfId="1" applyNumberFormat="1" applyFont="1" applyFill="1" applyBorder="1" applyAlignment="1">
      <alignment vertical="center"/>
    </xf>
    <xf numFmtId="38" fontId="4" fillId="0" borderId="76" xfId="1" applyFont="1" applyFill="1" applyBorder="1" applyAlignment="1">
      <alignment vertical="center"/>
    </xf>
    <xf numFmtId="178" fontId="4" fillId="0" borderId="73" xfId="1" applyNumberFormat="1" applyFont="1" applyFill="1" applyBorder="1" applyAlignment="1">
      <alignment vertical="center"/>
    </xf>
    <xf numFmtId="38" fontId="4" fillId="0" borderId="45" xfId="1" applyFont="1" applyFill="1" applyBorder="1" applyAlignment="1">
      <alignment vertical="center"/>
    </xf>
    <xf numFmtId="38" fontId="4" fillId="0" borderId="32" xfId="1" applyFont="1" applyFill="1" applyBorder="1" applyAlignment="1">
      <alignment vertical="center"/>
    </xf>
    <xf numFmtId="38" fontId="4" fillId="0" borderId="44" xfId="1" applyFont="1" applyFill="1" applyBorder="1" applyAlignment="1">
      <alignment vertical="center"/>
    </xf>
    <xf numFmtId="38" fontId="4" fillId="0" borderId="46" xfId="1" applyFont="1" applyFill="1" applyBorder="1" applyAlignment="1">
      <alignment vertical="center"/>
    </xf>
    <xf numFmtId="38" fontId="4" fillId="0" borderId="55" xfId="1" applyFont="1" applyFill="1" applyBorder="1" applyAlignment="1">
      <alignment vertical="center"/>
    </xf>
    <xf numFmtId="38" fontId="4" fillId="0" borderId="34" xfId="1" applyFont="1" applyFill="1" applyBorder="1" applyAlignment="1">
      <alignment vertical="center"/>
    </xf>
    <xf numFmtId="178" fontId="4" fillId="0" borderId="97" xfId="1" applyNumberFormat="1" applyFont="1" applyFill="1" applyBorder="1" applyAlignment="1">
      <alignment vertical="center"/>
    </xf>
    <xf numFmtId="178" fontId="4" fillId="0" borderId="98" xfId="1" applyNumberFormat="1" applyFont="1" applyFill="1" applyBorder="1" applyAlignment="1">
      <alignment vertical="center"/>
    </xf>
    <xf numFmtId="178" fontId="4" fillId="0" borderId="32" xfId="1" applyNumberFormat="1" applyFont="1" applyFill="1" applyBorder="1" applyAlignment="1">
      <alignment vertical="center"/>
    </xf>
    <xf numFmtId="185" fontId="4" fillId="0" borderId="46" xfId="1" applyNumberFormat="1" applyFont="1" applyFill="1" applyBorder="1" applyAlignment="1">
      <alignment vertical="center"/>
    </xf>
    <xf numFmtId="178" fontId="4" fillId="0" borderId="43" xfId="1" applyNumberFormat="1" applyFont="1" applyFill="1" applyBorder="1" applyAlignment="1">
      <alignment vertical="center"/>
    </xf>
    <xf numFmtId="38" fontId="4" fillId="0" borderId="33" xfId="1" applyFont="1" applyFill="1" applyBorder="1" applyAlignment="1">
      <alignment vertical="center"/>
    </xf>
    <xf numFmtId="178" fontId="4" fillId="0" borderId="25" xfId="1" applyNumberFormat="1" applyFont="1" applyFill="1" applyBorder="1" applyAlignment="1">
      <alignment vertical="center"/>
    </xf>
    <xf numFmtId="178" fontId="4" fillId="0" borderId="60" xfId="1" applyNumberFormat="1" applyFont="1" applyFill="1" applyBorder="1" applyAlignment="1">
      <alignment vertical="center"/>
    </xf>
    <xf numFmtId="178" fontId="4" fillId="0" borderId="63" xfId="1" applyNumberFormat="1" applyFont="1" applyFill="1" applyBorder="1" applyAlignment="1">
      <alignment vertical="center"/>
    </xf>
    <xf numFmtId="178" fontId="4" fillId="0" borderId="59" xfId="1" applyNumberFormat="1" applyFont="1" applyFill="1" applyBorder="1" applyAlignment="1">
      <alignment vertical="center"/>
    </xf>
    <xf numFmtId="38" fontId="4" fillId="0" borderId="100" xfId="1" applyFont="1" applyFill="1" applyBorder="1" applyAlignment="1">
      <alignment vertical="center"/>
    </xf>
    <xf numFmtId="178" fontId="4" fillId="0" borderId="101" xfId="1" applyNumberFormat="1" applyFont="1" applyFill="1" applyBorder="1" applyAlignment="1">
      <alignment vertical="center"/>
    </xf>
    <xf numFmtId="178" fontId="4" fillId="0" borderId="71" xfId="1" applyNumberFormat="1" applyFont="1" applyFill="1" applyBorder="1" applyAlignment="1">
      <alignment vertical="center"/>
    </xf>
    <xf numFmtId="38" fontId="4" fillId="0" borderId="79" xfId="1" applyFont="1" applyFill="1" applyBorder="1" applyAlignment="1">
      <alignment vertical="center"/>
    </xf>
    <xf numFmtId="38" fontId="4" fillId="0" borderId="13" xfId="1" applyFont="1" applyFill="1" applyBorder="1" applyAlignment="1">
      <alignment vertical="center"/>
    </xf>
    <xf numFmtId="38" fontId="4" fillId="0" borderId="4" xfId="1" applyFont="1" applyFill="1" applyBorder="1" applyAlignment="1">
      <alignment vertical="center"/>
    </xf>
    <xf numFmtId="38" fontId="4" fillId="0" borderId="78" xfId="1" applyFont="1" applyFill="1" applyBorder="1" applyAlignment="1">
      <alignment vertical="center"/>
    </xf>
    <xf numFmtId="38" fontId="4" fillId="0" borderId="2" xfId="1" applyFont="1" applyFill="1" applyBorder="1" applyAlignment="1">
      <alignment vertical="center"/>
    </xf>
    <xf numFmtId="178" fontId="4" fillId="0" borderId="77" xfId="1" applyNumberFormat="1" applyFont="1" applyFill="1" applyBorder="1" applyAlignment="1">
      <alignment vertical="center"/>
    </xf>
    <xf numFmtId="178" fontId="4" fillId="0" borderId="3" xfId="1" applyNumberFormat="1" applyFont="1" applyFill="1" applyBorder="1" applyAlignment="1">
      <alignment vertical="center"/>
    </xf>
    <xf numFmtId="178" fontId="4" fillId="0" borderId="51" xfId="1" applyNumberFormat="1" applyFont="1" applyFill="1" applyBorder="1" applyAlignment="1">
      <alignment vertical="center"/>
    </xf>
    <xf numFmtId="185" fontId="4" fillId="0" borderId="4" xfId="1" applyNumberFormat="1" applyFont="1" applyFill="1" applyBorder="1" applyAlignment="1">
      <alignment vertical="center"/>
    </xf>
    <xf numFmtId="178" fontId="4" fillId="0" borderId="39" xfId="1" applyNumberFormat="1" applyFont="1" applyFill="1" applyBorder="1" applyAlignment="1">
      <alignment vertical="center"/>
    </xf>
    <xf numFmtId="0" fontId="9" fillId="0" borderId="66" xfId="0" applyFont="1" applyBorder="1" applyAlignment="1">
      <alignment horizontal="center" vertical="center"/>
    </xf>
    <xf numFmtId="182" fontId="9" fillId="0" borderId="69" xfId="0" applyNumberFormat="1" applyFont="1" applyBorder="1" applyAlignment="1">
      <alignment horizontal="right" vertical="center"/>
    </xf>
    <xf numFmtId="182" fontId="9" fillId="0" borderId="53" xfId="0" applyNumberFormat="1" applyFont="1" applyBorder="1" applyAlignment="1">
      <alignment horizontal="right" vertical="center"/>
    </xf>
    <xf numFmtId="182" fontId="9" fillId="0" borderId="70" xfId="0" applyNumberFormat="1" applyFont="1" applyBorder="1" applyAlignment="1">
      <alignment horizontal="right" vertical="center"/>
    </xf>
    <xf numFmtId="0" fontId="6" fillId="0" borderId="77" xfId="0" applyFont="1" applyBorder="1" applyAlignment="1">
      <alignment horizontal="center" vertical="center"/>
    </xf>
    <xf numFmtId="0" fontId="6" fillId="0" borderId="93" xfId="0" applyFont="1" applyBorder="1" applyAlignment="1">
      <alignment horizontal="center" vertical="center"/>
    </xf>
    <xf numFmtId="0" fontId="6" fillId="0" borderId="2" xfId="0" applyFont="1" applyBorder="1" applyAlignment="1">
      <alignment horizontal="center" vertical="center"/>
    </xf>
    <xf numFmtId="0" fontId="3" fillId="0" borderId="0" xfId="0" applyFont="1" applyAlignment="1">
      <alignment horizontal="left" vertical="center"/>
    </xf>
    <xf numFmtId="0" fontId="8" fillId="0" borderId="0" xfId="0" applyFont="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2" xfId="0" applyFont="1" applyBorder="1" applyAlignment="1">
      <alignment vertical="center"/>
    </xf>
    <xf numFmtId="0" fontId="8" fillId="0" borderId="0" xfId="0" applyFont="1" applyAlignment="1">
      <alignment horizontal="center" vertical="center" wrapText="1"/>
    </xf>
    <xf numFmtId="38" fontId="6" fillId="0" borderId="77" xfId="1" applyFont="1" applyBorder="1" applyAlignment="1">
      <alignment horizontal="center" vertical="center"/>
    </xf>
    <xf numFmtId="38" fontId="6" fillId="0" borderId="93" xfId="1" applyFont="1" applyBorder="1" applyAlignment="1">
      <alignment horizontal="center" vertical="center"/>
    </xf>
    <xf numFmtId="181" fontId="6" fillId="0" borderId="5" xfId="0" applyNumberFormat="1" applyFont="1" applyBorder="1" applyAlignment="1">
      <alignment vertical="center"/>
    </xf>
    <xf numFmtId="181" fontId="6" fillId="0" borderId="11" xfId="0" applyNumberFormat="1" applyFont="1" applyBorder="1" applyAlignment="1">
      <alignment vertical="center"/>
    </xf>
    <xf numFmtId="181" fontId="6" fillId="0" borderId="8" xfId="0" applyNumberFormat="1" applyFont="1" applyBorder="1" applyAlignment="1">
      <alignment vertical="center"/>
    </xf>
    <xf numFmtId="38" fontId="6" fillId="0" borderId="5" xfId="0" applyNumberFormat="1" applyFont="1" applyBorder="1" applyAlignment="1">
      <alignment vertical="center"/>
    </xf>
    <xf numFmtId="38" fontId="6" fillId="0" borderId="11" xfId="0" applyNumberFormat="1" applyFont="1" applyBorder="1" applyAlignment="1">
      <alignment vertical="center"/>
    </xf>
    <xf numFmtId="38" fontId="6" fillId="0" borderId="8" xfId="0" applyNumberFormat="1" applyFont="1" applyBorder="1" applyAlignment="1">
      <alignment vertical="center"/>
    </xf>
    <xf numFmtId="183" fontId="6" fillId="0" borderId="5" xfId="0" applyNumberFormat="1" applyFont="1" applyBorder="1" applyAlignment="1">
      <alignment vertical="center"/>
    </xf>
    <xf numFmtId="0" fontId="6" fillId="0" borderId="8" xfId="0" applyFont="1" applyBorder="1" applyAlignment="1">
      <alignment vertical="center"/>
    </xf>
    <xf numFmtId="0" fontId="6" fillId="0" borderId="11" xfId="0" applyFont="1" applyBorder="1" applyAlignment="1">
      <alignment vertical="center"/>
    </xf>
    <xf numFmtId="0" fontId="16" fillId="0" borderId="0" xfId="0" applyFont="1" applyAlignment="1">
      <alignment horizontal="center" vertical="center"/>
    </xf>
    <xf numFmtId="0" fontId="3" fillId="0" borderId="24" xfId="0" applyFont="1" applyBorder="1" applyAlignment="1">
      <alignment horizontal="center" vertical="center" wrapText="1"/>
    </xf>
    <xf numFmtId="0" fontId="3" fillId="0" borderId="9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77" xfId="0" applyFont="1" applyBorder="1" applyAlignment="1">
      <alignment horizontal="distributed" vertical="center"/>
    </xf>
    <xf numFmtId="0" fontId="3" fillId="0" borderId="78" xfId="0" applyFont="1" applyBorder="1" applyAlignment="1">
      <alignment horizontal="distributed"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horizontal="center" vertical="center"/>
    </xf>
    <xf numFmtId="0" fontId="3" fillId="0" borderId="23" xfId="0" applyFont="1" applyBorder="1" applyAlignment="1">
      <alignment horizontal="center" vertical="center"/>
    </xf>
    <xf numFmtId="0" fontId="3" fillId="0" borderId="64" xfId="0" applyFont="1" applyBorder="1" applyAlignment="1">
      <alignment horizontal="center" vertical="center"/>
    </xf>
    <xf numFmtId="0" fontId="3" fillId="0" borderId="66"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wrapText="1"/>
    </xf>
    <xf numFmtId="0" fontId="3" fillId="0" borderId="6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66" xfId="0" applyFont="1" applyBorder="1" applyAlignment="1">
      <alignment horizontal="center" vertical="center" wrapText="1"/>
    </xf>
    <xf numFmtId="0" fontId="3" fillId="0" borderId="24" xfId="0" applyFont="1" applyBorder="1" applyAlignment="1">
      <alignment horizontal="center" vertical="center" textRotation="255" shrinkToFit="1"/>
    </xf>
    <xf numFmtId="0" fontId="3" fillId="0" borderId="27" xfId="0" applyFont="1" applyBorder="1" applyAlignment="1">
      <alignment horizontal="center" vertical="center" textRotation="255" shrinkToFit="1"/>
    </xf>
    <xf numFmtId="0" fontId="3" fillId="0" borderId="54" xfId="0" applyFont="1" applyBorder="1" applyAlignment="1">
      <alignment horizontal="center" vertical="center" textRotation="255" shrinkToFit="1"/>
    </xf>
    <xf numFmtId="0" fontId="3" fillId="0" borderId="96" xfId="0" applyFont="1" applyBorder="1" applyAlignment="1">
      <alignment horizontal="center" vertical="center" textRotation="255" shrinkToFit="1"/>
    </xf>
    <xf numFmtId="0" fontId="0" fillId="0" borderId="67" xfId="0" applyFont="1" applyBorder="1" applyAlignment="1">
      <alignment horizontal="center" vertical="center" textRotation="255" shrinkToFit="1"/>
    </xf>
    <xf numFmtId="0" fontId="0" fillId="0" borderId="43" xfId="0" applyFont="1" applyBorder="1" applyAlignment="1">
      <alignment horizontal="center" vertical="center" textRotation="255" shrinkToFit="1"/>
    </xf>
    <xf numFmtId="0" fontId="9" fillId="0" borderId="64" xfId="0" applyFont="1" applyBorder="1" applyAlignment="1">
      <alignment horizontal="right" vertical="center"/>
    </xf>
    <xf numFmtId="0" fontId="9" fillId="0" borderId="6" xfId="0" applyFont="1" applyBorder="1" applyAlignment="1">
      <alignment horizontal="right" vertical="center"/>
    </xf>
    <xf numFmtId="0" fontId="9" fillId="0" borderId="7" xfId="0" applyFont="1" applyBorder="1" applyAlignment="1">
      <alignment horizontal="right" vertical="center"/>
    </xf>
    <xf numFmtId="0" fontId="9" fillId="0" borderId="5" xfId="0" applyFont="1" applyBorder="1" applyAlignment="1">
      <alignment horizontal="center" vertical="center"/>
    </xf>
    <xf numFmtId="0" fontId="9" fillId="0" borderId="11" xfId="0" applyFont="1" applyBorder="1" applyAlignment="1">
      <alignment horizontal="center" vertical="center"/>
    </xf>
    <xf numFmtId="0" fontId="9" fillId="0" borderId="23" xfId="0" applyFont="1" applyBorder="1" applyAlignment="1">
      <alignment horizontal="center" vertical="center"/>
    </xf>
    <xf numFmtId="0" fontId="9" fillId="0" borderId="6" xfId="0" applyFont="1" applyBorder="1" applyAlignment="1">
      <alignment horizontal="center" vertical="center"/>
    </xf>
    <xf numFmtId="0" fontId="9" fillId="0" borderId="6"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4" xfId="0" applyFont="1" applyBorder="1" applyAlignment="1">
      <alignment horizontal="center" vertical="center"/>
    </xf>
    <xf numFmtId="0" fontId="3" fillId="0" borderId="93" xfId="0" applyFont="1" applyBorder="1" applyAlignment="1">
      <alignment horizontal="distributed" vertical="center"/>
    </xf>
    <xf numFmtId="0" fontId="3" fillId="0" borderId="54" xfId="0" applyFont="1" applyBorder="1" applyAlignment="1">
      <alignment horizontal="distributed" vertical="center"/>
    </xf>
    <xf numFmtId="0" fontId="3" fillId="0" borderId="55" xfId="0" applyFont="1" applyBorder="1" applyAlignment="1">
      <alignment horizontal="distributed" vertical="center"/>
    </xf>
    <xf numFmtId="0" fontId="3" fillId="0" borderId="56" xfId="0" applyFont="1" applyBorder="1" applyAlignment="1">
      <alignment horizontal="distributed" vertical="center"/>
    </xf>
    <xf numFmtId="0" fontId="3" fillId="0" borderId="57" xfId="0" applyFont="1" applyBorder="1" applyAlignment="1">
      <alignment horizontal="center" vertical="center"/>
    </xf>
    <xf numFmtId="0" fontId="3" fillId="0" borderId="59"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77" xfId="0" applyFont="1" applyBorder="1" applyAlignment="1">
      <alignment vertical="center"/>
    </xf>
    <xf numFmtId="0" fontId="3" fillId="0" borderId="78" xfId="0" applyFont="1" applyBorder="1" applyAlignment="1">
      <alignment vertical="center"/>
    </xf>
    <xf numFmtId="49" fontId="3" fillId="0" borderId="60" xfId="0" applyNumberFormat="1" applyFont="1" applyBorder="1" applyAlignment="1">
      <alignment horizontal="right" vertical="center"/>
    </xf>
    <xf numFmtId="49" fontId="3" fillId="0" borderId="19" xfId="0" applyNumberFormat="1" applyFont="1" applyBorder="1" applyAlignment="1">
      <alignment horizontal="right" vertical="center"/>
    </xf>
    <xf numFmtId="0" fontId="3" fillId="0" borderId="54" xfId="0" applyFont="1" applyBorder="1" applyAlignment="1">
      <alignment vertical="center"/>
    </xf>
    <xf numFmtId="0" fontId="3" fillId="0" borderId="55" xfId="0" applyFont="1" applyBorder="1" applyAlignment="1">
      <alignment vertical="center"/>
    </xf>
    <xf numFmtId="0" fontId="3" fillId="0" borderId="56" xfId="0" applyFont="1" applyBorder="1" applyAlignment="1">
      <alignment vertical="center"/>
    </xf>
    <xf numFmtId="0" fontId="3" fillId="0" borderId="15"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80"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39"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45" xfId="0" applyFont="1" applyBorder="1" applyAlignment="1">
      <alignment horizontal="center" vertical="center" shrinkToFit="1"/>
    </xf>
    <xf numFmtId="0" fontId="9" fillId="0" borderId="63" xfId="0" applyFont="1" applyBorder="1" applyAlignment="1">
      <alignment horizontal="center" vertical="center"/>
    </xf>
    <xf numFmtId="0" fontId="9" fillId="0" borderId="80" xfId="0" applyFont="1" applyBorder="1" applyAlignment="1">
      <alignment horizontal="center" vertical="center"/>
    </xf>
    <xf numFmtId="0" fontId="8" fillId="0" borderId="0" xfId="0" applyFont="1" applyBorder="1" applyAlignment="1">
      <alignment horizontal="center" vertical="center"/>
    </xf>
    <xf numFmtId="0" fontId="9" fillId="0" borderId="23"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5"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49" xfId="0" applyFont="1" applyBorder="1" applyAlignment="1">
      <alignment horizontal="center" vertical="center"/>
    </xf>
    <xf numFmtId="0" fontId="9" fillId="0" borderId="66" xfId="0" applyFont="1" applyBorder="1" applyAlignment="1">
      <alignment horizontal="center" vertical="center"/>
    </xf>
    <xf numFmtId="0" fontId="9" fillId="0" borderId="9" xfId="0" applyFont="1" applyBorder="1" applyAlignment="1">
      <alignment horizontal="center" vertical="center"/>
    </xf>
    <xf numFmtId="0" fontId="9" fillId="0" borderId="1" xfId="0" applyFont="1" applyBorder="1" applyAlignment="1">
      <alignment horizontal="center" vertical="center"/>
    </xf>
    <xf numFmtId="0" fontId="9" fillId="0" borderId="10" xfId="0" applyFont="1" applyBorder="1" applyAlignment="1">
      <alignment horizontal="center" vertical="center"/>
    </xf>
    <xf numFmtId="0" fontId="9" fillId="0" borderId="12" xfId="0" applyFont="1" applyBorder="1" applyAlignment="1">
      <alignment horizontal="center" vertical="center"/>
    </xf>
    <xf numFmtId="0" fontId="9" fillId="0" borderId="64" xfId="0" applyFont="1" applyBorder="1" applyAlignment="1">
      <alignment horizontal="center" vertical="center"/>
    </xf>
    <xf numFmtId="0" fontId="9" fillId="0" borderId="7" xfId="0" applyFont="1" applyBorder="1" applyAlignment="1">
      <alignment horizontal="center" vertical="center"/>
    </xf>
    <xf numFmtId="0" fontId="3" fillId="0" borderId="0" xfId="0" applyFont="1" applyAlignment="1">
      <alignment horizontal="center" vertical="center"/>
    </xf>
    <xf numFmtId="0" fontId="9" fillId="0" borderId="6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6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41" xfId="0" applyFont="1" applyBorder="1" applyAlignment="1">
      <alignment horizontal="center" vertical="center"/>
    </xf>
    <xf numFmtId="0" fontId="9" fillId="0" borderId="45" xfId="0" applyFont="1" applyBorder="1" applyAlignment="1">
      <alignment horizontal="center" vertical="center"/>
    </xf>
    <xf numFmtId="0" fontId="9" fillId="0" borderId="39" xfId="0" applyFont="1" applyBorder="1" applyAlignment="1">
      <alignment horizontal="center" vertical="center"/>
    </xf>
    <xf numFmtId="0" fontId="9" fillId="0" borderId="32" xfId="0" applyFont="1" applyBorder="1" applyAlignment="1">
      <alignment horizontal="center" vertical="center"/>
    </xf>
    <xf numFmtId="0" fontId="9" fillId="0" borderId="42" xfId="0" applyFont="1" applyBorder="1" applyAlignment="1">
      <alignment horizontal="center" vertical="center"/>
    </xf>
    <xf numFmtId="0" fontId="9" fillId="0" borderId="46" xfId="0" applyFont="1" applyBorder="1" applyAlignment="1">
      <alignment horizontal="center" vertical="center"/>
    </xf>
    <xf numFmtId="0" fontId="3" fillId="0" borderId="27" xfId="0" applyFont="1" applyBorder="1" applyAlignment="1">
      <alignment horizontal="center" vertical="center"/>
    </xf>
    <xf numFmtId="0" fontId="9" fillId="5" borderId="94" xfId="0" applyFont="1" applyFill="1" applyBorder="1" applyAlignment="1">
      <alignment horizontal="center" vertical="center"/>
    </xf>
    <xf numFmtId="0" fontId="9" fillId="5" borderId="32"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94" xfId="0" applyFont="1" applyFill="1" applyBorder="1" applyAlignment="1">
      <alignment horizontal="center" vertical="center"/>
    </xf>
    <xf numFmtId="0" fontId="9" fillId="0" borderId="32" xfId="0" applyFont="1" applyFill="1" applyBorder="1" applyAlignment="1">
      <alignment horizontal="center" vertical="center"/>
    </xf>
    <xf numFmtId="0" fontId="9" fillId="0" borderId="22" xfId="0" applyFont="1" applyFill="1" applyBorder="1" applyAlignment="1">
      <alignment horizontal="center" vertical="center"/>
    </xf>
    <xf numFmtId="0" fontId="3" fillId="0" borderId="0" xfId="0" applyFont="1" applyFill="1" applyBorder="1" applyAlignment="1">
      <alignment horizontal="right" vertical="center"/>
    </xf>
    <xf numFmtId="0" fontId="9" fillId="5" borderId="6" xfId="0" applyFont="1" applyFill="1" applyBorder="1" applyAlignment="1">
      <alignment horizontal="center" vertical="center"/>
    </xf>
    <xf numFmtId="0" fontId="9" fillId="5" borderId="1" xfId="0" applyFont="1" applyFill="1" applyBorder="1" applyAlignment="1">
      <alignment horizontal="center" vertical="center"/>
    </xf>
    <xf numFmtId="0" fontId="9" fillId="5" borderId="80" xfId="0" applyFont="1" applyFill="1" applyBorder="1" applyAlignment="1">
      <alignment horizontal="center" vertical="center" wrapText="1"/>
    </xf>
    <xf numFmtId="0" fontId="9" fillId="5" borderId="8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5" borderId="1" xfId="0" applyFont="1" applyFill="1" applyBorder="1" applyAlignment="1">
      <alignment horizontal="center" vertical="center" wrapText="1"/>
    </xf>
    <xf numFmtId="49" fontId="4" fillId="0" borderId="19" xfId="0" applyNumberFormat="1" applyFont="1" applyBorder="1" applyAlignment="1">
      <alignment horizontal="distributed" vertical="center"/>
    </xf>
    <xf numFmtId="49" fontId="4" fillId="0" borderId="30" xfId="0" applyNumberFormat="1" applyFont="1" applyBorder="1" applyAlignment="1">
      <alignment horizontal="distributed" vertical="center"/>
    </xf>
    <xf numFmtId="49" fontId="4" fillId="0" borderId="21" xfId="0" applyNumberFormat="1" applyFont="1" applyBorder="1" applyAlignment="1">
      <alignment horizontal="distributed" vertical="center"/>
    </xf>
    <xf numFmtId="49" fontId="4" fillId="0" borderId="81" xfId="0" applyNumberFormat="1" applyFont="1" applyBorder="1" applyAlignment="1">
      <alignment horizontal="distributed" vertical="center"/>
    </xf>
    <xf numFmtId="0" fontId="4" fillId="0" borderId="19" xfId="0" applyFont="1" applyBorder="1" applyAlignment="1">
      <alignment horizontal="distributed" vertical="center"/>
    </xf>
    <xf numFmtId="0" fontId="4" fillId="0" borderId="30" xfId="0" applyFont="1" applyBorder="1" applyAlignment="1">
      <alignment horizontal="distributed" vertical="center"/>
    </xf>
    <xf numFmtId="0" fontId="4" fillId="0" borderId="78" xfId="0" applyFont="1" applyBorder="1" applyAlignment="1">
      <alignment horizontal="distributed" vertical="center"/>
    </xf>
    <xf numFmtId="0" fontId="4" fillId="0" borderId="93" xfId="0" applyFont="1" applyBorder="1" applyAlignment="1">
      <alignment horizontal="distributed" vertical="center"/>
    </xf>
    <xf numFmtId="49" fontId="4" fillId="0" borderId="59" xfId="0" applyNumberFormat="1" applyFont="1" applyBorder="1" applyAlignment="1">
      <alignment horizontal="distributed" vertical="center"/>
    </xf>
    <xf numFmtId="49" fontId="4" fillId="0" borderId="29" xfId="0" applyNumberFormat="1" applyFont="1" applyBorder="1" applyAlignment="1">
      <alignment horizontal="distributed" vertical="center"/>
    </xf>
    <xf numFmtId="49" fontId="4" fillId="0" borderId="0" xfId="0" applyNumberFormat="1" applyFont="1" applyBorder="1" applyAlignment="1">
      <alignment horizontal="distributed" vertical="center"/>
    </xf>
    <xf numFmtId="49" fontId="4" fillId="0" borderId="28" xfId="0" applyNumberFormat="1" applyFont="1" applyBorder="1" applyAlignment="1">
      <alignment horizontal="distributed" vertical="center"/>
    </xf>
    <xf numFmtId="49" fontId="4" fillId="0" borderId="101" xfId="0" applyNumberFormat="1" applyFont="1" applyBorder="1" applyAlignment="1">
      <alignment horizontal="distributed" vertical="center"/>
    </xf>
    <xf numFmtId="49" fontId="4" fillId="0" borderId="75" xfId="0" applyNumberFormat="1" applyFont="1" applyBorder="1" applyAlignment="1">
      <alignment horizontal="distributed" vertical="center"/>
    </xf>
    <xf numFmtId="49" fontId="4" fillId="0" borderId="105"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28" xfId="0" applyFont="1" applyBorder="1" applyAlignment="1">
      <alignment horizontal="distributed" vertical="center"/>
    </xf>
    <xf numFmtId="49" fontId="4" fillId="0" borderId="62" xfId="0" applyNumberFormat="1" applyFont="1" applyBorder="1" applyAlignment="1">
      <alignment horizontal="distributed" vertical="center"/>
    </xf>
    <xf numFmtId="49" fontId="4" fillId="0" borderId="31" xfId="0" applyNumberFormat="1" applyFont="1" applyBorder="1" applyAlignment="1">
      <alignment horizontal="distributed" vertical="center"/>
    </xf>
    <xf numFmtId="49" fontId="4" fillId="0" borderId="18" xfId="0" applyNumberFormat="1" applyFont="1" applyBorder="1" applyAlignment="1">
      <alignment horizontal="distributed" vertical="center"/>
    </xf>
    <xf numFmtId="49" fontId="4" fillId="0" borderId="80" xfId="0" applyNumberFormat="1" applyFont="1" applyBorder="1" applyAlignment="1">
      <alignment horizontal="distributed" vertical="center"/>
    </xf>
    <xf numFmtId="0" fontId="4" fillId="0" borderId="9"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23"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9" fillId="0" borderId="0" xfId="0" applyFont="1" applyAlignment="1">
      <alignment horizontal="center" vertical="center"/>
    </xf>
    <xf numFmtId="0" fontId="4" fillId="0" borderId="15" xfId="0" applyFont="1" applyBorder="1" applyAlignment="1">
      <alignment horizontal="distributed" vertical="center" wrapText="1"/>
    </xf>
    <xf numFmtId="0" fontId="4" fillId="0" borderId="16" xfId="0" applyFont="1" applyBorder="1" applyAlignment="1">
      <alignment horizontal="distributed" vertical="center" wrapText="1"/>
    </xf>
    <xf numFmtId="0" fontId="4" fillId="0" borderId="10" xfId="0" applyFont="1" applyBorder="1" applyAlignment="1">
      <alignment horizontal="distributed" vertical="center" wrapText="1"/>
    </xf>
    <xf numFmtId="0" fontId="4" fillId="0" borderId="12" xfId="0" applyFont="1" applyBorder="1" applyAlignment="1">
      <alignment horizontal="distributed" vertical="center" wrapText="1"/>
    </xf>
    <xf numFmtId="0" fontId="4" fillId="0" borderId="24" xfId="0" applyFont="1" applyBorder="1" applyAlignment="1">
      <alignment horizontal="center" vertical="center"/>
    </xf>
    <xf numFmtId="0" fontId="4" fillId="0" borderId="27" xfId="0" applyFont="1" applyBorder="1" applyAlignment="1">
      <alignment horizontal="center" vertical="center"/>
    </xf>
    <xf numFmtId="0" fontId="4" fillId="0" borderId="33" xfId="0" applyFont="1" applyBorder="1" applyAlignment="1">
      <alignment horizontal="center" vertical="center"/>
    </xf>
    <xf numFmtId="0" fontId="4" fillId="0" borderId="37" xfId="0" applyFont="1" applyBorder="1" applyAlignment="1">
      <alignment horizontal="center" vertical="center"/>
    </xf>
    <xf numFmtId="0" fontId="4" fillId="0" borderId="14" xfId="0" applyFont="1" applyBorder="1" applyAlignment="1">
      <alignment horizontal="center" vertical="center"/>
    </xf>
    <xf numFmtId="0" fontId="4" fillId="0" borderId="64" xfId="0" applyFont="1" applyBorder="1" applyAlignment="1">
      <alignment horizontal="center" vertical="center"/>
    </xf>
    <xf numFmtId="0" fontId="9" fillId="0" borderId="79" xfId="0" applyFont="1" applyBorder="1" applyAlignment="1">
      <alignment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79" xfId="0" applyFont="1" applyBorder="1" applyAlignment="1">
      <alignment horizontal="center" vertical="center"/>
    </xf>
    <xf numFmtId="0" fontId="9" fillId="0" borderId="4" xfId="0" applyFont="1" applyBorder="1" applyAlignment="1">
      <alignment horizontal="center" vertical="center"/>
    </xf>
    <xf numFmtId="0" fontId="9" fillId="0" borderId="51" xfId="0" applyFont="1" applyBorder="1" applyAlignment="1">
      <alignment vertical="center"/>
    </xf>
    <xf numFmtId="0" fontId="9" fillId="0" borderId="13" xfId="0" applyFont="1" applyBorder="1" applyAlignment="1">
      <alignment vertical="center"/>
    </xf>
    <xf numFmtId="38" fontId="3" fillId="0" borderId="15" xfId="1" applyFont="1" applyFill="1" applyBorder="1" applyAlignment="1">
      <alignment vertical="center"/>
    </xf>
    <xf numFmtId="38" fontId="3" fillId="0" borderId="19" xfId="1" applyFont="1" applyFill="1" applyBorder="1" applyAlignment="1">
      <alignment vertical="center"/>
    </xf>
    <xf numFmtId="38" fontId="3" fillId="0" borderId="30" xfId="1" applyFont="1" applyFill="1" applyBorder="1" applyAlignment="1">
      <alignment vertical="center"/>
    </xf>
    <xf numFmtId="0" fontId="3" fillId="0" borderId="106" xfId="0" applyFont="1" applyBorder="1" applyAlignment="1">
      <alignment horizontal="right" vertical="center"/>
    </xf>
    <xf numFmtId="0" fontId="3" fillId="0" borderId="94" xfId="0" applyFont="1" applyBorder="1" applyAlignment="1">
      <alignment horizontal="right" vertical="center"/>
    </xf>
    <xf numFmtId="0" fontId="3" fillId="0" borderId="107" xfId="0" applyFont="1" applyBorder="1" applyAlignment="1">
      <alignment horizontal="right" vertical="center"/>
    </xf>
    <xf numFmtId="0" fontId="3" fillId="0" borderId="45" xfId="0" applyFont="1" applyBorder="1" applyAlignment="1">
      <alignment vertical="center"/>
    </xf>
    <xf numFmtId="0" fontId="3" fillId="0" borderId="32" xfId="0" applyFont="1" applyBorder="1" applyAlignment="1">
      <alignment vertical="center"/>
    </xf>
    <xf numFmtId="0" fontId="3" fillId="0" borderId="46" xfId="0" applyFont="1" applyBorder="1" applyAlignment="1">
      <alignment vertical="center"/>
    </xf>
    <xf numFmtId="0" fontId="18" fillId="0" borderId="16" xfId="0" applyFont="1" applyBorder="1" applyAlignment="1">
      <alignment horizontal="center"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horizontal="distributed" vertical="center"/>
    </xf>
    <xf numFmtId="0" fontId="3" fillId="0" borderId="10" xfId="0" applyFont="1" applyFill="1" applyBorder="1" applyAlignment="1">
      <alignment horizontal="distributed" vertical="center"/>
    </xf>
    <xf numFmtId="38" fontId="3" fillId="0" borderId="60" xfId="1" applyFont="1" applyFill="1" applyBorder="1" applyAlignment="1">
      <alignment vertical="center"/>
    </xf>
    <xf numFmtId="38" fontId="3" fillId="0" borderId="20" xfId="1" applyFont="1" applyFill="1" applyBorder="1" applyAlignment="1">
      <alignment vertical="center"/>
    </xf>
    <xf numFmtId="3" fontId="3" fillId="0" borderId="14" xfId="0" applyNumberFormat="1" applyFont="1" applyFill="1" applyBorder="1" applyAlignment="1">
      <alignment vertical="center"/>
    </xf>
    <xf numFmtId="3" fontId="3" fillId="0" borderId="18" xfId="0" applyNumberFormat="1" applyFont="1" applyFill="1" applyBorder="1" applyAlignment="1">
      <alignment vertical="center"/>
    </xf>
    <xf numFmtId="3" fontId="3" fillId="0" borderId="23" xfId="0" applyNumberFormat="1" applyFont="1" applyFill="1" applyBorder="1" applyAlignment="1">
      <alignment vertical="center"/>
    </xf>
    <xf numFmtId="38" fontId="3" fillId="0" borderId="14" xfId="1" applyFont="1" applyFill="1" applyBorder="1" applyAlignment="1">
      <alignment vertical="center"/>
    </xf>
    <xf numFmtId="38" fontId="3" fillId="0" borderId="18" xfId="1" applyFont="1" applyFill="1" applyBorder="1" applyAlignment="1">
      <alignment vertical="center"/>
    </xf>
    <xf numFmtId="38" fontId="3" fillId="0" borderId="23" xfId="1" applyFont="1" applyFill="1" applyBorder="1" applyAlignment="1">
      <alignment vertical="center"/>
    </xf>
    <xf numFmtId="38" fontId="3" fillId="0" borderId="63" xfId="1" applyFont="1" applyFill="1" applyBorder="1" applyAlignment="1">
      <alignment vertical="center"/>
    </xf>
    <xf numFmtId="3" fontId="3" fillId="0" borderId="15" xfId="0" applyNumberFormat="1" applyFont="1" applyFill="1" applyBorder="1" applyAlignment="1">
      <alignment vertical="center"/>
    </xf>
    <xf numFmtId="3" fontId="3" fillId="0" borderId="19" xfId="0" applyNumberFormat="1" applyFont="1" applyFill="1" applyBorder="1" applyAlignment="1">
      <alignment vertical="center"/>
    </xf>
    <xf numFmtId="3" fontId="3" fillId="0" borderId="20" xfId="0" applyNumberFormat="1" applyFont="1" applyFill="1" applyBorder="1" applyAlignment="1">
      <alignment vertical="center"/>
    </xf>
    <xf numFmtId="0" fontId="9" fillId="0" borderId="9" xfId="0" applyFont="1" applyBorder="1" applyAlignment="1">
      <alignment vertical="center"/>
    </xf>
    <xf numFmtId="0" fontId="9" fillId="0" borderId="39" xfId="0" applyFont="1" applyBorder="1" applyAlignment="1">
      <alignment vertical="center"/>
    </xf>
    <xf numFmtId="0" fontId="9" fillId="0" borderId="41" xfId="0" applyFont="1" applyBorder="1" applyAlignment="1">
      <alignment vertical="center"/>
    </xf>
    <xf numFmtId="0" fontId="9" fillId="0" borderId="42" xfId="0" applyFont="1" applyBorder="1" applyAlignment="1">
      <alignment vertical="center"/>
    </xf>
    <xf numFmtId="0" fontId="9" fillId="0" borderId="49" xfId="0" applyFont="1" applyBorder="1" applyAlignment="1">
      <alignment vertical="center"/>
    </xf>
    <xf numFmtId="0" fontId="9" fillId="0" borderId="10" xfId="0" applyFont="1" applyBorder="1" applyAlignment="1">
      <alignment vertical="center"/>
    </xf>
    <xf numFmtId="0" fontId="9" fillId="0" borderId="15" xfId="0" applyFont="1" applyBorder="1" applyAlignment="1">
      <alignment vertical="center"/>
    </xf>
    <xf numFmtId="0" fontId="9" fillId="0" borderId="40" xfId="0" applyFont="1" applyBorder="1" applyAlignment="1">
      <alignment vertical="center"/>
    </xf>
    <xf numFmtId="0" fontId="9" fillId="0" borderId="20" xfId="0" applyFont="1" applyBorder="1" applyAlignment="1">
      <alignment vertical="center"/>
    </xf>
    <xf numFmtId="0" fontId="9" fillId="0" borderId="38" xfId="0" applyFont="1" applyBorder="1" applyAlignment="1">
      <alignment vertical="center"/>
    </xf>
    <xf numFmtId="179" fontId="3" fillId="0" borderId="47" xfId="1" applyNumberFormat="1" applyFont="1" applyFill="1" applyBorder="1" applyAlignment="1">
      <alignment vertical="center"/>
    </xf>
    <xf numFmtId="179" fontId="3" fillId="0" borderId="17" xfId="1" applyNumberFormat="1" applyFont="1" applyFill="1" applyBorder="1" applyAlignment="1">
      <alignment vertical="center"/>
    </xf>
    <xf numFmtId="0" fontId="9" fillId="0" borderId="58" xfId="0" applyFont="1" applyBorder="1" applyAlignment="1">
      <alignment vertical="center"/>
    </xf>
    <xf numFmtId="0" fontId="9" fillId="0" borderId="17" xfId="0" applyFont="1" applyBorder="1" applyAlignment="1">
      <alignment vertical="center"/>
    </xf>
    <xf numFmtId="0" fontId="9" fillId="0" borderId="48" xfId="0" applyFont="1" applyBorder="1" applyAlignment="1">
      <alignment vertical="center"/>
    </xf>
    <xf numFmtId="10" fontId="9" fillId="0" borderId="22" xfId="0" applyNumberFormat="1" applyFont="1" applyBorder="1" applyAlignment="1">
      <alignment horizontal="center" vertical="center"/>
    </xf>
    <xf numFmtId="10" fontId="9" fillId="0" borderId="1" xfId="0" applyNumberFormat="1" applyFont="1" applyBorder="1" applyAlignment="1">
      <alignment horizontal="center" vertical="center"/>
    </xf>
    <xf numFmtId="0" fontId="9" fillId="0" borderId="47" xfId="0" applyFont="1" applyBorder="1" applyAlignment="1">
      <alignment vertical="center"/>
    </xf>
    <xf numFmtId="10" fontId="9" fillId="0" borderId="16" xfId="0" applyNumberFormat="1" applyFont="1" applyBorder="1" applyAlignment="1">
      <alignment horizontal="center" vertical="center"/>
    </xf>
    <xf numFmtId="0" fontId="9" fillId="0" borderId="50" xfId="0" applyFont="1" applyBorder="1" applyAlignment="1">
      <alignment vertical="center"/>
    </xf>
    <xf numFmtId="0" fontId="9" fillId="0" borderId="58" xfId="0" applyFont="1" applyBorder="1" applyAlignment="1">
      <alignment horizontal="center" vertical="center"/>
    </xf>
    <xf numFmtId="0" fontId="9" fillId="0" borderId="48" xfId="0" applyFont="1" applyBorder="1" applyAlignment="1">
      <alignment horizontal="center" vertical="center"/>
    </xf>
    <xf numFmtId="177" fontId="9" fillId="0" borderId="22" xfId="0" applyNumberFormat="1" applyFont="1" applyBorder="1" applyAlignment="1">
      <alignment horizontal="center" vertical="center"/>
    </xf>
    <xf numFmtId="177" fontId="9" fillId="0" borderId="1" xfId="0" applyNumberFormat="1" applyFont="1" applyBorder="1" applyAlignment="1">
      <alignment horizontal="center" vertical="center"/>
    </xf>
    <xf numFmtId="177" fontId="9" fillId="0" borderId="16" xfId="0" applyNumberFormat="1" applyFont="1" applyBorder="1" applyAlignment="1">
      <alignment horizontal="center" vertical="center"/>
    </xf>
    <xf numFmtId="0" fontId="9" fillId="0" borderId="18" xfId="0" applyFont="1" applyBorder="1" applyAlignment="1">
      <alignment horizontal="center" vertical="center"/>
    </xf>
    <xf numFmtId="0" fontId="9" fillId="0" borderId="22" xfId="0" applyFont="1" applyBorder="1" applyAlignment="1">
      <alignment horizontal="center" vertical="center"/>
    </xf>
    <xf numFmtId="0" fontId="9" fillId="0" borderId="16"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179" fontId="3" fillId="0" borderId="48" xfId="1" applyNumberFormat="1" applyFont="1" applyFill="1" applyBorder="1" applyAlignment="1">
      <alignment vertical="center"/>
    </xf>
    <xf numFmtId="0" fontId="3" fillId="0" borderId="12" xfId="0" applyFont="1" applyBorder="1" applyAlignment="1">
      <alignment horizontal="center" vertical="center"/>
    </xf>
    <xf numFmtId="0" fontId="3" fillId="0" borderId="20" xfId="0" applyFont="1" applyBorder="1" applyAlignment="1">
      <alignment horizontal="center" vertical="center"/>
    </xf>
    <xf numFmtId="0" fontId="3" fillId="0" borderId="16"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38" fontId="3" fillId="0" borderId="13" xfId="1" applyFont="1" applyFill="1" applyBorder="1" applyAlignment="1">
      <alignment vertical="center"/>
    </xf>
    <xf numFmtId="38" fontId="3" fillId="0" borderId="78" xfId="1" applyFont="1" applyFill="1" applyBorder="1" applyAlignment="1">
      <alignment vertical="center"/>
    </xf>
    <xf numFmtId="38" fontId="3" fillId="0" borderId="51" xfId="1" applyFont="1" applyFill="1" applyBorder="1" applyAlignment="1">
      <alignment vertical="center"/>
    </xf>
    <xf numFmtId="0" fontId="3" fillId="0" borderId="69" xfId="0" applyFont="1" applyBorder="1" applyAlignment="1">
      <alignment horizontal="center" vertical="center"/>
    </xf>
    <xf numFmtId="0" fontId="3" fillId="0" borderId="53" xfId="0" applyFont="1" applyBorder="1" applyAlignment="1">
      <alignment horizontal="center" vertical="center"/>
    </xf>
    <xf numFmtId="0" fontId="3" fillId="0" borderId="70" xfId="0" applyFont="1" applyBorder="1" applyAlignment="1">
      <alignment horizontal="center" vertical="center"/>
    </xf>
    <xf numFmtId="0" fontId="3" fillId="0" borderId="49" xfId="0" applyFont="1" applyBorder="1" applyAlignment="1">
      <alignment horizontal="center" vertical="center"/>
    </xf>
    <xf numFmtId="3" fontId="3" fillId="0" borderId="16" xfId="0" applyNumberFormat="1" applyFont="1" applyFill="1" applyBorder="1" applyAlignment="1">
      <alignment vertical="center"/>
    </xf>
    <xf numFmtId="3" fontId="3" fillId="0" borderId="21" xfId="0" applyNumberFormat="1" applyFont="1" applyFill="1" applyBorder="1" applyAlignment="1">
      <alignment vertical="center"/>
    </xf>
    <xf numFmtId="3" fontId="3" fillId="0" borderId="81" xfId="0" applyNumberFormat="1" applyFont="1" applyFill="1" applyBorder="1" applyAlignment="1">
      <alignment vertical="center"/>
    </xf>
    <xf numFmtId="0" fontId="3" fillId="0" borderId="41" xfId="0" applyFont="1" applyFill="1" applyBorder="1" applyAlignment="1">
      <alignment horizontal="distributed" vertical="center"/>
    </xf>
    <xf numFmtId="0" fontId="3" fillId="0" borderId="39" xfId="0" applyFont="1" applyFill="1" applyBorder="1" applyAlignment="1">
      <alignment horizontal="distributed" vertical="center"/>
    </xf>
    <xf numFmtId="0" fontId="3" fillId="0" borderId="42" xfId="0" applyFont="1" applyFill="1" applyBorder="1" applyAlignment="1">
      <alignment horizontal="distributed" vertical="center"/>
    </xf>
    <xf numFmtId="0" fontId="3" fillId="0" borderId="17" xfId="0" applyFont="1" applyFill="1" applyBorder="1" applyAlignment="1">
      <alignment horizontal="distributed" vertical="center"/>
    </xf>
    <xf numFmtId="0" fontId="3" fillId="0" borderId="48" xfId="0" applyFont="1" applyFill="1" applyBorder="1" applyAlignment="1">
      <alignment horizontal="distributed" vertical="center"/>
    </xf>
    <xf numFmtId="3" fontId="3" fillId="0" borderId="30" xfId="0" applyNumberFormat="1" applyFont="1" applyFill="1" applyBorder="1" applyAlignment="1">
      <alignment vertical="center"/>
    </xf>
    <xf numFmtId="3" fontId="3" fillId="0" borderId="80" xfId="0" applyNumberFormat="1" applyFont="1" applyFill="1" applyBorder="1" applyAlignment="1">
      <alignment vertical="center"/>
    </xf>
    <xf numFmtId="0" fontId="3" fillId="0" borderId="79"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8" xfId="0" applyFont="1" applyFill="1" applyBorder="1" applyAlignment="1">
      <alignment horizontal="center" vertical="center" wrapText="1"/>
    </xf>
    <xf numFmtId="0" fontId="3" fillId="0" borderId="49" xfId="0" applyFont="1" applyFill="1" applyBorder="1" applyAlignment="1">
      <alignment horizontal="center" vertical="center" wrapText="1"/>
    </xf>
    <xf numFmtId="38" fontId="3" fillId="0" borderId="16" xfId="1" applyFont="1" applyFill="1" applyBorder="1" applyAlignment="1">
      <alignment vertical="center"/>
    </xf>
    <xf numFmtId="38" fontId="3" fillId="0" borderId="21" xfId="1" applyFont="1" applyFill="1" applyBorder="1" applyAlignment="1">
      <alignment vertical="center"/>
    </xf>
    <xf numFmtId="38" fontId="3" fillId="0" borderId="22" xfId="1" applyFont="1" applyFill="1" applyBorder="1" applyAlignment="1">
      <alignment vertical="center"/>
    </xf>
    <xf numFmtId="3" fontId="3" fillId="0" borderId="22" xfId="0" applyNumberFormat="1" applyFont="1" applyFill="1" applyBorder="1" applyAlignment="1">
      <alignment vertical="center"/>
    </xf>
    <xf numFmtId="179" fontId="3" fillId="0" borderId="3" xfId="1" applyNumberFormat="1" applyFont="1" applyFill="1" applyBorder="1" applyAlignment="1">
      <alignment vertical="center"/>
    </xf>
    <xf numFmtId="179" fontId="3" fillId="0" borderId="4" xfId="1" applyNumberFormat="1" applyFont="1" applyFill="1" applyBorder="1" applyAlignment="1">
      <alignment vertical="center"/>
    </xf>
    <xf numFmtId="38" fontId="3" fillId="0" borderId="3" xfId="1" applyFont="1" applyFill="1" applyBorder="1" applyAlignment="1">
      <alignment vertical="center"/>
    </xf>
    <xf numFmtId="38" fontId="3" fillId="0" borderId="4" xfId="1" applyFont="1" applyFill="1" applyBorder="1" applyAlignment="1">
      <alignment vertical="center"/>
    </xf>
    <xf numFmtId="179" fontId="3" fillId="0" borderId="79" xfId="1" applyNumberFormat="1" applyFont="1" applyFill="1" applyBorder="1" applyAlignment="1">
      <alignment vertical="center"/>
    </xf>
    <xf numFmtId="179" fontId="3" fillId="0" borderId="67" xfId="1" applyNumberFormat="1" applyFont="1" applyFill="1" applyBorder="1" applyAlignment="1">
      <alignment vertical="center"/>
    </xf>
    <xf numFmtId="179" fontId="3" fillId="0" borderId="53" xfId="1" applyNumberFormat="1" applyFont="1" applyFill="1" applyBorder="1" applyAlignment="1">
      <alignment vertical="center"/>
    </xf>
    <xf numFmtId="179" fontId="3" fillId="0" borderId="70" xfId="1" applyNumberFormat="1" applyFont="1" applyFill="1" applyBorder="1" applyAlignment="1">
      <alignment vertical="center"/>
    </xf>
    <xf numFmtId="0" fontId="9" fillId="0" borderId="24" xfId="0" applyFont="1" applyBorder="1" applyAlignment="1">
      <alignment horizontal="distributed" vertical="center"/>
    </xf>
    <xf numFmtId="0" fontId="0" fillId="0" borderId="96" xfId="0" applyBorder="1" applyAlignment="1">
      <alignment horizontal="distributed"/>
    </xf>
    <xf numFmtId="0" fontId="0" fillId="0" borderId="27" xfId="0" applyBorder="1" applyAlignment="1">
      <alignment horizontal="distributed"/>
    </xf>
    <xf numFmtId="0" fontId="0" fillId="0" borderId="67" xfId="0" applyBorder="1" applyAlignment="1">
      <alignment horizontal="distributed"/>
    </xf>
    <xf numFmtId="0" fontId="0" fillId="0" borderId="54" xfId="0" applyBorder="1" applyAlignment="1">
      <alignment horizontal="distributed"/>
    </xf>
    <xf numFmtId="0" fontId="0" fillId="0" borderId="43" xfId="0" applyBorder="1" applyAlignment="1">
      <alignment horizontal="distributed"/>
    </xf>
    <xf numFmtId="0" fontId="9" fillId="0" borderId="64" xfId="0" applyFont="1" applyBorder="1" applyAlignment="1">
      <alignment horizontal="distributed" vertical="center"/>
    </xf>
    <xf numFmtId="0" fontId="9" fillId="0" borderId="49" xfId="0" applyFont="1" applyBorder="1" applyAlignment="1">
      <alignment horizontal="distributed" vertical="center"/>
    </xf>
    <xf numFmtId="0" fontId="9" fillId="0" borderId="66" xfId="0" applyFont="1" applyBorder="1" applyAlignment="1">
      <alignment horizontal="distributed" vertical="center"/>
    </xf>
    <xf numFmtId="0" fontId="9" fillId="0" borderId="37" xfId="0" applyFont="1" applyBorder="1" applyAlignment="1">
      <alignment horizontal="center" vertical="distributed" wrapText="1"/>
    </xf>
    <xf numFmtId="0" fontId="9" fillId="0" borderId="64" xfId="0" applyFont="1" applyBorder="1" applyAlignment="1">
      <alignment horizontal="distributed" vertical="center" wrapText="1"/>
    </xf>
    <xf numFmtId="0" fontId="9" fillId="0" borderId="49" xfId="0" applyFont="1" applyBorder="1" applyAlignment="1">
      <alignment horizontal="distributed" vertical="center" wrapText="1"/>
    </xf>
    <xf numFmtId="0" fontId="9" fillId="0" borderId="66" xfId="0" applyFont="1" applyBorder="1" applyAlignment="1">
      <alignment horizontal="distributed" vertical="center" wrapText="1"/>
    </xf>
    <xf numFmtId="0" fontId="9" fillId="0" borderId="77" xfId="0" applyFont="1" applyBorder="1" applyAlignment="1">
      <alignment horizontal="distributed" vertical="center"/>
    </xf>
    <xf numFmtId="0" fontId="9" fillId="0" borderId="78" xfId="0" applyFont="1" applyBorder="1" applyAlignment="1">
      <alignment horizontal="distributed" vertical="center"/>
    </xf>
    <xf numFmtId="0" fontId="9" fillId="0" borderId="6" xfId="0" applyFont="1" applyBorder="1" applyAlignment="1">
      <alignment horizontal="distributed" vertical="center" wrapText="1"/>
    </xf>
    <xf numFmtId="0" fontId="9" fillId="0" borderId="1" xfId="0" applyFont="1" applyBorder="1" applyAlignment="1">
      <alignment horizontal="distributed" vertical="center" wrapText="1"/>
    </xf>
    <xf numFmtId="0" fontId="9" fillId="0" borderId="58" xfId="0" applyFont="1" applyBorder="1" applyAlignment="1">
      <alignment horizontal="distributed" vertical="center"/>
    </xf>
    <xf numFmtId="0" fontId="9" fillId="0" borderId="17" xfId="0" applyFont="1" applyBorder="1" applyAlignment="1">
      <alignment horizontal="distributed" vertical="center"/>
    </xf>
    <xf numFmtId="0" fontId="9" fillId="0" borderId="1" xfId="0" applyFont="1" applyBorder="1" applyAlignment="1">
      <alignment horizontal="distributed" vertical="center"/>
    </xf>
  </cellXfs>
  <cellStyles count="4">
    <cellStyle name="桁区切り" xfId="1" builtinId="6"/>
    <cellStyle name="桁区切り 2" xfId="2"/>
    <cellStyle name="桁区切り 4" xfId="3"/>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808280236377858"/>
          <c:y val="0.13234952948277354"/>
          <c:w val="0.71900962841996141"/>
          <c:h val="0.84255462649212187"/>
        </c:manualLayout>
      </c:layout>
      <c:pieChart>
        <c:varyColors val="1"/>
        <c:ser>
          <c:idx val="1"/>
          <c:order val="1"/>
          <c:spPr>
            <a:solidFill>
              <a:srgbClr val="FFFFFF"/>
            </a:solidFill>
            <a:ln w="12700">
              <a:solidFill>
                <a:srgbClr val="000000"/>
              </a:solidFill>
              <a:prstDash val="sysDash"/>
            </a:ln>
          </c:spPr>
          <c:dPt>
            <c:idx val="0"/>
            <c:bubble3D val="0"/>
            <c:extLst>
              <c:ext xmlns:c16="http://schemas.microsoft.com/office/drawing/2014/chart" uri="{C3380CC4-5D6E-409C-BE32-E72D297353CC}">
                <c16:uniqueId val="{00000000-D5F7-458A-8C3F-413D9CE8BC3E}"/>
              </c:ext>
            </c:extLst>
          </c:dPt>
          <c:dPt>
            <c:idx val="1"/>
            <c:bubble3D val="0"/>
            <c:extLst>
              <c:ext xmlns:c16="http://schemas.microsoft.com/office/drawing/2014/chart" uri="{C3380CC4-5D6E-409C-BE32-E72D297353CC}">
                <c16:uniqueId val="{00000001-D5F7-458A-8C3F-413D9CE8BC3E}"/>
              </c:ext>
            </c:extLst>
          </c:dPt>
          <c:dPt>
            <c:idx val="2"/>
            <c:bubble3D val="0"/>
            <c:extLst>
              <c:ext xmlns:c16="http://schemas.microsoft.com/office/drawing/2014/chart" uri="{C3380CC4-5D6E-409C-BE32-E72D297353CC}">
                <c16:uniqueId val="{00000002-D5F7-458A-8C3F-413D9CE8BC3E}"/>
              </c:ext>
            </c:extLst>
          </c:dPt>
          <c:dPt>
            <c:idx val="3"/>
            <c:bubble3D val="0"/>
            <c:extLst>
              <c:ext xmlns:c16="http://schemas.microsoft.com/office/drawing/2014/chart" uri="{C3380CC4-5D6E-409C-BE32-E72D297353CC}">
                <c16:uniqueId val="{00000003-D5F7-458A-8C3F-413D9CE8BC3E}"/>
              </c:ext>
            </c:extLst>
          </c:dPt>
          <c:dPt>
            <c:idx val="4"/>
            <c:bubble3D val="0"/>
            <c:extLst>
              <c:ext xmlns:c16="http://schemas.microsoft.com/office/drawing/2014/chart" uri="{C3380CC4-5D6E-409C-BE32-E72D297353CC}">
                <c16:uniqueId val="{00000004-D5F7-458A-8C3F-413D9CE8BC3E}"/>
              </c:ext>
            </c:extLst>
          </c:dPt>
          <c:dPt>
            <c:idx val="5"/>
            <c:bubble3D val="0"/>
            <c:extLst>
              <c:ext xmlns:c16="http://schemas.microsoft.com/office/drawing/2014/chart" uri="{C3380CC4-5D6E-409C-BE32-E72D297353CC}">
                <c16:uniqueId val="{00000005-D5F7-458A-8C3F-413D9CE8BC3E}"/>
              </c:ext>
            </c:extLst>
          </c:dPt>
          <c:dPt>
            <c:idx val="6"/>
            <c:bubble3D val="0"/>
            <c:extLst>
              <c:ext xmlns:c16="http://schemas.microsoft.com/office/drawing/2014/chart" uri="{C3380CC4-5D6E-409C-BE32-E72D297353CC}">
                <c16:uniqueId val="{00000006-D5F7-458A-8C3F-413D9CE8BC3E}"/>
              </c:ext>
            </c:extLst>
          </c:dPt>
          <c:cat>
            <c:strRef>
              <c:f>'図1～3'!$BS$3:$BS$9</c:f>
              <c:strCache>
                <c:ptCount val="7"/>
                <c:pt idx="0">
                  <c:v>地方税</c:v>
                </c:pt>
                <c:pt idx="1">
                  <c:v>その他の自主財源</c:v>
                </c:pt>
                <c:pt idx="2">
                  <c:v>地方交付税</c:v>
                </c:pt>
                <c:pt idx="3">
                  <c:v>国庫支出金</c:v>
                </c:pt>
                <c:pt idx="4">
                  <c:v>県支出金</c:v>
                </c:pt>
                <c:pt idx="5">
                  <c:v>地方債</c:v>
                </c:pt>
                <c:pt idx="6">
                  <c:v>その他の依存財源</c:v>
                </c:pt>
              </c:strCache>
            </c:strRef>
          </c:cat>
          <c:val>
            <c:numRef>
              <c:f>'図1～3'!$BU$3:$BU$9</c:f>
              <c:numCache>
                <c:formatCode>#,##0_);[Red]\(#,##0\)</c:formatCode>
                <c:ptCount val="7"/>
                <c:pt idx="0">
                  <c:v>266763</c:v>
                </c:pt>
                <c:pt idx="2">
                  <c:v>544461</c:v>
                </c:pt>
              </c:numCache>
            </c:numRef>
          </c:val>
          <c:extLst>
            <c:ext xmlns:c16="http://schemas.microsoft.com/office/drawing/2014/chart" uri="{C3380CC4-5D6E-409C-BE32-E72D297353CC}">
              <c16:uniqueId val="{00000007-D5F7-458A-8C3F-413D9CE8BC3E}"/>
            </c:ext>
          </c:extLst>
        </c:ser>
        <c:dLbls>
          <c:showLegendKey val="0"/>
          <c:showVal val="0"/>
          <c:showCatName val="0"/>
          <c:showSerName val="0"/>
          <c:showPercent val="0"/>
          <c:showBubbleSize val="0"/>
          <c:showLeaderLines val="1"/>
        </c:dLbls>
        <c:firstSliceAng val="0"/>
      </c:pieChart>
      <c:doughnutChart>
        <c:varyColors val="1"/>
        <c:ser>
          <c:idx val="0"/>
          <c:order val="0"/>
          <c:spPr>
            <a:solidFill>
              <a:srgbClr val="9999FF"/>
            </a:solidFill>
            <a:ln w="12700">
              <a:solidFill>
                <a:srgbClr val="000000"/>
              </a:solidFill>
              <a:prstDash val="solid"/>
            </a:ln>
          </c:spPr>
          <c:dPt>
            <c:idx val="0"/>
            <c:bubble3D val="0"/>
            <c:spPr>
              <a:pattFill prst="pct90">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8-D5F7-458A-8C3F-413D9CE8BC3E}"/>
              </c:ext>
            </c:extLst>
          </c:dPt>
          <c:dPt>
            <c:idx val="1"/>
            <c:bubble3D val="0"/>
            <c:spPr>
              <a:pattFill prst="pct5">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9-D5F7-458A-8C3F-413D9CE8BC3E}"/>
              </c:ext>
            </c:extLst>
          </c:dPt>
          <c:dPt>
            <c:idx val="2"/>
            <c:bubble3D val="0"/>
            <c:spPr>
              <a:pattFill prst="pct80">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A-D5F7-458A-8C3F-413D9CE8BC3E}"/>
              </c:ext>
            </c:extLst>
          </c:dPt>
          <c:dPt>
            <c:idx val="3"/>
            <c:bubble3D val="0"/>
            <c:spPr>
              <a:pattFill prst="pct10">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B-D5F7-458A-8C3F-413D9CE8BC3E}"/>
              </c:ext>
            </c:extLst>
          </c:dPt>
          <c:dPt>
            <c:idx val="4"/>
            <c:bubble3D val="0"/>
            <c:spPr>
              <a:pattFill prst="pct60">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C-D5F7-458A-8C3F-413D9CE8BC3E}"/>
              </c:ext>
            </c:extLst>
          </c:dPt>
          <c:dPt>
            <c:idx val="5"/>
            <c:bubble3D val="0"/>
            <c:spPr>
              <a:pattFill prst="pct30">
                <a:fgClr>
                  <a:srgbClr val="000000"/>
                </a:fgClr>
                <a:bgClr>
                  <a:schemeClr val="bg1"/>
                </a:bgClr>
              </a:pattFill>
              <a:ln w="12700">
                <a:solidFill>
                  <a:srgbClr val="000000"/>
                </a:solidFill>
                <a:prstDash val="solid"/>
              </a:ln>
            </c:spPr>
            <c:extLst>
              <c:ext xmlns:c16="http://schemas.microsoft.com/office/drawing/2014/chart" uri="{C3380CC4-5D6E-409C-BE32-E72D297353CC}">
                <c16:uniqueId val="{0000000D-D5F7-458A-8C3F-413D9CE8BC3E}"/>
              </c:ext>
            </c:extLst>
          </c:dPt>
          <c:dPt>
            <c:idx val="6"/>
            <c:bubble3D val="0"/>
            <c:spPr>
              <a:pattFill prst="dashVert">
                <a:fgClr>
                  <a:srgbClr val="000000"/>
                </a:fgClr>
                <a:bgClr>
                  <a:schemeClr val="bg1"/>
                </a:bgClr>
              </a:pattFill>
              <a:ln w="12700">
                <a:solidFill>
                  <a:srgbClr val="000000"/>
                </a:solidFill>
                <a:prstDash val="solid"/>
              </a:ln>
            </c:spPr>
            <c:extLst>
              <c:ext xmlns:c16="http://schemas.microsoft.com/office/drawing/2014/chart" uri="{C3380CC4-5D6E-409C-BE32-E72D297353CC}">
                <c16:uniqueId val="{0000000E-D5F7-458A-8C3F-413D9CE8BC3E}"/>
              </c:ext>
            </c:extLst>
          </c:dPt>
          <c:dLbls>
            <c:dLbl>
              <c:idx val="0"/>
              <c:layout/>
              <c:tx>
                <c:rich>
                  <a:bodyPr/>
                  <a:lstStyle/>
                  <a:p>
                    <a:r>
                      <a:rPr lang="ja-JP" altLang="en-US"/>
                      <a:t>地方税</a:t>
                    </a:r>
                  </a:p>
                  <a:p>
                    <a:r>
                      <a:rPr lang="en-US" altLang="ja-JP" sz="800" b="0" i="0" u="none" strike="noStrike" baseline="0">
                        <a:effectLst/>
                      </a:rPr>
                      <a:t>153,226</a:t>
                    </a:r>
                    <a:r>
                      <a:rPr lang="ja-JP" altLang="en-US"/>
                      <a:t>百万円</a:t>
                    </a:r>
                  </a:p>
                  <a:p>
                    <a:r>
                      <a:rPr lang="ja-JP" altLang="en-US"/>
                      <a:t>（</a:t>
                    </a:r>
                    <a:r>
                      <a:rPr lang="en-US" altLang="ja-JP"/>
                      <a:t>18.9%</a:t>
                    </a:r>
                    <a:r>
                      <a:rPr lang="ja-JP" altLang="en-US"/>
                      <a:t>）</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D5F7-458A-8C3F-413D9CE8BC3E}"/>
                </c:ext>
              </c:extLst>
            </c:dLbl>
            <c:dLbl>
              <c:idx val="1"/>
              <c:layout/>
              <c:tx>
                <c:rich>
                  <a:bodyPr/>
                  <a:lstStyle/>
                  <a:p>
                    <a:r>
                      <a:rPr lang="ja-JP" altLang="en-US"/>
                      <a:t>その他の自主財源</a:t>
                    </a:r>
                  </a:p>
                  <a:p>
                    <a:r>
                      <a:rPr lang="en-US" altLang="ja-JP" sz="800" b="0" i="0" u="none" strike="noStrike" baseline="0">
                        <a:effectLst/>
                      </a:rPr>
                      <a:t>113,537</a:t>
                    </a:r>
                    <a:r>
                      <a:rPr lang="ja-JP" altLang="en-US"/>
                      <a:t>百万円</a:t>
                    </a:r>
                  </a:p>
                  <a:p>
                    <a:r>
                      <a:rPr lang="ja-JP" altLang="en-US"/>
                      <a:t>（</a:t>
                    </a:r>
                    <a:r>
                      <a:rPr lang="en-US" altLang="ja-JP"/>
                      <a:t>14.0%</a:t>
                    </a:r>
                    <a:r>
                      <a:rPr lang="ja-JP" altLang="en-US"/>
                      <a:t>）</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D5F7-458A-8C3F-413D9CE8BC3E}"/>
                </c:ext>
              </c:extLst>
            </c:dLbl>
            <c:dLbl>
              <c:idx val="2"/>
              <c:layout/>
              <c:tx>
                <c:rich>
                  <a:bodyPr/>
                  <a:lstStyle/>
                  <a:p>
                    <a:r>
                      <a:rPr lang="ja-JP" altLang="en-US"/>
                      <a:t>地方交付税</a:t>
                    </a:r>
                  </a:p>
                  <a:p>
                    <a:r>
                      <a:rPr lang="en-US" altLang="ja-JP" sz="800" b="0" i="0" u="none" strike="noStrike" baseline="0">
                        <a:effectLst/>
                      </a:rPr>
                      <a:t>231,135</a:t>
                    </a:r>
                    <a:r>
                      <a:rPr lang="ja-JP" altLang="en-US"/>
                      <a:t>百万円</a:t>
                    </a:r>
                  </a:p>
                  <a:p>
                    <a:r>
                      <a:rPr lang="ja-JP" altLang="en-US"/>
                      <a:t>（</a:t>
                    </a:r>
                    <a:r>
                      <a:rPr lang="en-US" altLang="ja-JP"/>
                      <a:t>28.5%</a:t>
                    </a:r>
                    <a:r>
                      <a:rPr lang="ja-JP" altLang="en-US"/>
                      <a:t>）</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D5F7-458A-8C3F-413D9CE8BC3E}"/>
                </c:ext>
              </c:extLst>
            </c:dLbl>
            <c:dLbl>
              <c:idx val="3"/>
              <c:layout/>
              <c:tx>
                <c:rich>
                  <a:bodyPr/>
                  <a:lstStyle/>
                  <a:p>
                    <a:r>
                      <a:rPr lang="ja-JP" altLang="en-US"/>
                      <a:t>国庫支出金</a:t>
                    </a:r>
                  </a:p>
                  <a:p>
                    <a:r>
                      <a:rPr lang="en-US" altLang="ja-JP" sz="800" b="0" i="0" u="none" strike="noStrike" baseline="0">
                        <a:effectLst/>
                      </a:rPr>
                      <a:t>158,892</a:t>
                    </a:r>
                    <a:r>
                      <a:rPr lang="ja-JP" altLang="en-US"/>
                      <a:t>百万円</a:t>
                    </a:r>
                  </a:p>
                  <a:p>
                    <a:r>
                      <a:rPr lang="ja-JP" altLang="en-US"/>
                      <a:t>（</a:t>
                    </a:r>
                    <a:r>
                      <a:rPr lang="en-US" altLang="ja-JP"/>
                      <a:t>19.6%</a:t>
                    </a:r>
                    <a:r>
                      <a:rPr lang="ja-JP" altLang="en-US"/>
                      <a:t>）</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D5F7-458A-8C3F-413D9CE8BC3E}"/>
                </c:ext>
              </c:extLst>
            </c:dLbl>
            <c:dLbl>
              <c:idx val="4"/>
              <c:layout>
                <c:manualLayout>
                  <c:x val="-2.1452681564080634E-2"/>
                  <c:y val="-1.6380708297957344E-2"/>
                </c:manualLayout>
              </c:layout>
              <c:tx>
                <c:rich>
                  <a:bodyPr/>
                  <a:lstStyle/>
                  <a:p>
                    <a:r>
                      <a:rPr lang="ja-JP" altLang="en-US"/>
                      <a:t>県支出金</a:t>
                    </a:r>
                  </a:p>
                  <a:p>
                    <a:r>
                      <a:rPr lang="en-US" altLang="ja-JP" sz="800" b="0" i="0" u="none" strike="noStrike" baseline="0">
                        <a:effectLst/>
                      </a:rPr>
                      <a:t>52,799</a:t>
                    </a:r>
                    <a:r>
                      <a:rPr lang="ja-JP" altLang="en-US"/>
                      <a:t>百万円</a:t>
                    </a:r>
                  </a:p>
                  <a:p>
                    <a:r>
                      <a:rPr lang="ja-JP" altLang="en-US"/>
                      <a:t>（</a:t>
                    </a:r>
                    <a:r>
                      <a:rPr lang="en-US" altLang="ja-JP"/>
                      <a:t>6.5%</a:t>
                    </a:r>
                    <a:r>
                      <a:rPr lang="ja-JP" altLang="en-US"/>
                      <a:t>）</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D5F7-458A-8C3F-413D9CE8BC3E}"/>
                </c:ext>
              </c:extLst>
            </c:dLbl>
            <c:dLbl>
              <c:idx val="5"/>
              <c:layout>
                <c:manualLayout>
                  <c:x val="-5.2701470440369327E-5"/>
                  <c:y val="8.1909265985676794E-5"/>
                </c:manualLayout>
              </c:layout>
              <c:tx>
                <c:rich>
                  <a:bodyPr/>
                  <a:lstStyle/>
                  <a:p>
                    <a:r>
                      <a:rPr lang="ja-JP" altLang="en-US"/>
                      <a:t>地方債</a:t>
                    </a:r>
                  </a:p>
                  <a:p>
                    <a:r>
                      <a:rPr lang="en-US" altLang="ja-JP" sz="800" b="0" i="0" u="none" strike="noStrike" baseline="0">
                        <a:effectLst/>
                      </a:rPr>
                      <a:t>55,480</a:t>
                    </a:r>
                    <a:r>
                      <a:rPr lang="ja-JP" altLang="en-US"/>
                      <a:t>百万円</a:t>
                    </a:r>
                  </a:p>
                  <a:p>
                    <a:r>
                      <a:rPr lang="ja-JP" altLang="en-US"/>
                      <a:t>（</a:t>
                    </a:r>
                    <a:r>
                      <a:rPr lang="en-US" altLang="ja-JP"/>
                      <a:t>6.8%</a:t>
                    </a:r>
                    <a:r>
                      <a:rPr lang="ja-JP" altLang="en-US"/>
                      <a:t>）</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D5F7-458A-8C3F-413D9CE8BC3E}"/>
                </c:ext>
              </c:extLst>
            </c:dLbl>
            <c:dLbl>
              <c:idx val="6"/>
              <c:layout>
                <c:manualLayout>
                  <c:x val="-3.7303401724195855E-3"/>
                  <c:y val="-3.9420574675203282E-2"/>
                </c:manualLayout>
              </c:layout>
              <c:tx>
                <c:rich>
                  <a:bodyPr/>
                  <a:lstStyle/>
                  <a:p>
                    <a:r>
                      <a:rPr lang="ja-JP" altLang="en-US"/>
                      <a:t>その他の依存財源</a:t>
                    </a:r>
                  </a:p>
                  <a:p>
                    <a:r>
                      <a:rPr lang="en-US" altLang="ja-JP" sz="800" b="0" i="0" u="none" strike="noStrike" baseline="0">
                        <a:effectLst/>
                      </a:rPr>
                      <a:t>46,155</a:t>
                    </a:r>
                    <a:r>
                      <a:rPr lang="ja-JP" altLang="en-US"/>
                      <a:t>百万円</a:t>
                    </a:r>
                  </a:p>
                  <a:p>
                    <a:r>
                      <a:rPr lang="ja-JP" altLang="en-US"/>
                      <a:t>（</a:t>
                    </a:r>
                    <a:r>
                      <a:rPr lang="en-US" altLang="ja-JP"/>
                      <a:t>5.7%</a:t>
                    </a:r>
                    <a:r>
                      <a:rPr lang="ja-JP" altLang="en-US"/>
                      <a:t>）</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D5F7-458A-8C3F-413D9CE8BC3E}"/>
                </c:ext>
              </c:extLst>
            </c:dLbl>
            <c:spPr>
              <a:solidFill>
                <a:schemeClr val="bg1"/>
              </a:solidFill>
              <a:ln>
                <a:noFill/>
              </a:ln>
            </c:spPr>
            <c:txPr>
              <a:bodyPr/>
              <a:lstStyle/>
              <a:p>
                <a:pPr>
                  <a:defRPr sz="800">
                    <a:latin typeface="ＭＳ 明朝" pitchFamily="17" charset="-128"/>
                    <a:ea typeface="ＭＳ 明朝" pitchFamily="17" charset="-128"/>
                  </a:defRPr>
                </a:pPr>
                <a:endParaRPr lang="ja-JP"/>
              </a:p>
            </c:txPr>
            <c:showLegendKey val="0"/>
            <c:showVal val="1"/>
            <c:showCatName val="1"/>
            <c:showSerName val="0"/>
            <c:showPercent val="1"/>
            <c:showBubbleSize val="0"/>
            <c:showLeaderLines val="0"/>
            <c:extLst>
              <c:ext xmlns:c15="http://schemas.microsoft.com/office/drawing/2012/chart" uri="{CE6537A1-D6FC-4f65-9D91-7224C49458BB}"/>
            </c:extLst>
          </c:dLbls>
          <c:cat>
            <c:strRef>
              <c:f>'図1～3'!$BS$3:$BS$9</c:f>
              <c:strCache>
                <c:ptCount val="7"/>
                <c:pt idx="0">
                  <c:v>地方税</c:v>
                </c:pt>
                <c:pt idx="1">
                  <c:v>その他の自主財源</c:v>
                </c:pt>
                <c:pt idx="2">
                  <c:v>地方交付税</c:v>
                </c:pt>
                <c:pt idx="3">
                  <c:v>国庫支出金</c:v>
                </c:pt>
                <c:pt idx="4">
                  <c:v>県支出金</c:v>
                </c:pt>
                <c:pt idx="5">
                  <c:v>地方債</c:v>
                </c:pt>
                <c:pt idx="6">
                  <c:v>その他の依存財源</c:v>
                </c:pt>
              </c:strCache>
            </c:strRef>
          </c:cat>
          <c:val>
            <c:numRef>
              <c:f>'図1～3'!$BT$3:$BT$9</c:f>
              <c:numCache>
                <c:formatCode>#,##0_);[Red]\(#,##0\)</c:formatCode>
                <c:ptCount val="7"/>
                <c:pt idx="0">
                  <c:v>153226</c:v>
                </c:pt>
                <c:pt idx="1">
                  <c:v>113537</c:v>
                </c:pt>
                <c:pt idx="2">
                  <c:v>231135</c:v>
                </c:pt>
                <c:pt idx="3">
                  <c:v>158892</c:v>
                </c:pt>
                <c:pt idx="4">
                  <c:v>52799</c:v>
                </c:pt>
                <c:pt idx="5">
                  <c:v>55480</c:v>
                </c:pt>
                <c:pt idx="6">
                  <c:v>46155</c:v>
                </c:pt>
              </c:numCache>
            </c:numRef>
          </c:val>
          <c:extLst>
            <c:ext xmlns:c16="http://schemas.microsoft.com/office/drawing/2014/chart" uri="{C3380CC4-5D6E-409C-BE32-E72D297353CC}">
              <c16:uniqueId val="{0000000F-D5F7-458A-8C3F-413D9CE8BC3E}"/>
            </c:ext>
          </c:extLst>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gap"/>
    <c:showDLblsOverMax val="0"/>
  </c:chart>
  <c:spPr>
    <a:no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612654320987638E-2"/>
          <c:y val="4.8792475550801136E-2"/>
          <c:w val="0.77310366101144579"/>
          <c:h val="0.8350897006471073"/>
        </c:manualLayout>
      </c:layout>
      <c:pieChart>
        <c:varyColors val="1"/>
        <c:ser>
          <c:idx val="0"/>
          <c:order val="0"/>
          <c:spPr>
            <a:solidFill>
              <a:srgbClr val="9999FF"/>
            </a:solidFill>
            <a:ln w="12700">
              <a:solidFill>
                <a:srgbClr val="000000"/>
              </a:solidFill>
              <a:prstDash val="solid"/>
            </a:ln>
          </c:spPr>
          <c:dPt>
            <c:idx val="0"/>
            <c:bubble3D val="0"/>
            <c:spPr>
              <a:pattFill prst="pct90">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0-7367-4387-A28A-5CCDB2699E81}"/>
              </c:ext>
            </c:extLst>
          </c:dPt>
          <c:dPt>
            <c:idx val="1"/>
            <c:bubble3D val="0"/>
            <c:spPr>
              <a:pattFill prst="pct5">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1-7367-4387-A28A-5CCDB2699E81}"/>
              </c:ext>
            </c:extLst>
          </c:dPt>
          <c:dPt>
            <c:idx val="2"/>
            <c:bubble3D val="0"/>
            <c:spPr>
              <a:pattFill prst="pct75">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2-7367-4387-A28A-5CCDB2699E81}"/>
              </c:ext>
            </c:extLst>
          </c:dPt>
          <c:dPt>
            <c:idx val="3"/>
            <c:bubble3D val="0"/>
            <c:spPr>
              <a:pattFill prst="pct20">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3-7367-4387-A28A-5CCDB2699E81}"/>
              </c:ext>
            </c:extLst>
          </c:dPt>
          <c:dPt>
            <c:idx val="4"/>
            <c:bubble3D val="0"/>
            <c:spPr>
              <a:pattFill prst="pct60">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4-7367-4387-A28A-5CCDB2699E81}"/>
              </c:ext>
            </c:extLst>
          </c:dPt>
          <c:dPt>
            <c:idx val="5"/>
            <c:bubble3D val="0"/>
            <c:spPr>
              <a:pattFill prst="pct30">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5-7367-4387-A28A-5CCDB2699E81}"/>
              </c:ext>
            </c:extLst>
          </c:dPt>
          <c:dPt>
            <c:idx val="6"/>
            <c:bubble3D val="0"/>
            <c:spPr>
              <a:pattFill prst="ltDnDiag">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6-7367-4387-A28A-5CCDB2699E81}"/>
              </c:ext>
            </c:extLst>
          </c:dPt>
          <c:dPt>
            <c:idx val="7"/>
            <c:bubble3D val="0"/>
            <c:spPr>
              <a:pattFill prst="ltUpDiag">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7-7367-4387-A28A-5CCDB2699E81}"/>
              </c:ext>
            </c:extLst>
          </c:dPt>
          <c:dLbls>
            <c:dLbl>
              <c:idx val="0"/>
              <c:layout>
                <c:manualLayout>
                  <c:x val="-0.16821426844495704"/>
                  <c:y val="0.16342787210324586"/>
                </c:manualLayout>
              </c:layout>
              <c:tx>
                <c:rich>
                  <a:bodyPr/>
                  <a:lstStyle/>
                  <a:p>
                    <a:r>
                      <a:rPr lang="ja-JP" altLang="en-US"/>
                      <a:t>総務費</a:t>
                    </a:r>
                  </a:p>
                  <a:p>
                    <a:r>
                      <a:rPr lang="en-US" altLang="ja-JP"/>
                      <a:t>125,912</a:t>
                    </a:r>
                    <a:r>
                      <a:rPr lang="ja-JP" altLang="en-US"/>
                      <a:t>百万円</a:t>
                    </a:r>
                  </a:p>
                  <a:p>
                    <a:r>
                      <a:rPr lang="en-US" altLang="ja-JP"/>
                      <a:t>(16.2%)</a:t>
                    </a:r>
                  </a:p>
                </c:rich>
              </c:tx>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367-4387-A28A-5CCDB2699E81}"/>
                </c:ext>
              </c:extLst>
            </c:dLbl>
            <c:dLbl>
              <c:idx val="1"/>
              <c:layout>
                <c:manualLayout>
                  <c:x val="-0.23618859402643846"/>
                  <c:y val="-0.11444194057168287"/>
                </c:manualLayout>
              </c:layout>
              <c:tx>
                <c:rich>
                  <a:bodyPr/>
                  <a:lstStyle/>
                  <a:p>
                    <a:r>
                      <a:rPr lang="ja-JP" altLang="en-US"/>
                      <a:t>民生費</a:t>
                    </a:r>
                  </a:p>
                  <a:p>
                    <a:r>
                      <a:rPr lang="en-US" altLang="ja-JP"/>
                      <a:t>232,375</a:t>
                    </a:r>
                    <a:r>
                      <a:rPr lang="ja-JP" altLang="en-US"/>
                      <a:t>百万円</a:t>
                    </a:r>
                  </a:p>
                  <a:p>
                    <a:r>
                      <a:rPr lang="en-US" altLang="ja-JP"/>
                      <a:t>(29.9%)</a:t>
                    </a:r>
                  </a:p>
                </c:rich>
              </c:tx>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367-4387-A28A-5CCDB2699E81}"/>
                </c:ext>
              </c:extLst>
            </c:dLbl>
            <c:dLbl>
              <c:idx val="2"/>
              <c:layout>
                <c:manualLayout>
                  <c:x val="1.9226199882052909E-2"/>
                  <c:y val="-9.0850369000067724E-2"/>
                </c:manualLayout>
              </c:layout>
              <c:tx>
                <c:rich>
                  <a:bodyPr/>
                  <a:lstStyle/>
                  <a:p>
                    <a:r>
                      <a:rPr lang="ja-JP" altLang="en-US"/>
                      <a:t>衛生費　　　</a:t>
                    </a:r>
                    <a:r>
                      <a:rPr lang="en-US" altLang="ja-JP"/>
                      <a:t>65,090</a:t>
                    </a:r>
                    <a:r>
                      <a:rPr lang="ja-JP" altLang="en-US"/>
                      <a:t>百万円</a:t>
                    </a:r>
                  </a:p>
                  <a:p>
                    <a:r>
                      <a:rPr lang="en-US" altLang="ja-JP"/>
                      <a:t>(8.4%)</a:t>
                    </a:r>
                  </a:p>
                </c:rich>
              </c:tx>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7367-4387-A28A-5CCDB2699E81}"/>
                </c:ext>
              </c:extLst>
            </c:dLbl>
            <c:dLbl>
              <c:idx val="3"/>
              <c:layout>
                <c:manualLayout>
                  <c:x val="0.12387677889372713"/>
                  <c:y val="-0.15278326181661908"/>
                </c:manualLayout>
              </c:layout>
              <c:tx>
                <c:rich>
                  <a:bodyPr/>
                  <a:lstStyle/>
                  <a:p>
                    <a:r>
                      <a:rPr lang="ja-JP" altLang="en-US"/>
                      <a:t>農林水産業費 </a:t>
                    </a:r>
                  </a:p>
                  <a:p>
                    <a:r>
                      <a:rPr lang="en-US" altLang="ja-JP"/>
                      <a:t>38,961</a:t>
                    </a:r>
                    <a:r>
                      <a:rPr lang="ja-JP" altLang="en-US"/>
                      <a:t>百万円</a:t>
                    </a:r>
                  </a:p>
                  <a:p>
                    <a:r>
                      <a:rPr lang="en-US" altLang="ja-JP"/>
                      <a:t>(5.0%)</a:t>
                    </a:r>
                  </a:p>
                </c:rich>
              </c:tx>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367-4387-A28A-5CCDB2699E81}"/>
                </c:ext>
              </c:extLst>
            </c:dLbl>
            <c:dLbl>
              <c:idx val="4"/>
              <c:layout>
                <c:manualLayout>
                  <c:x val="0.17476428523008344"/>
                  <c:y val="-0.12966769269700545"/>
                </c:manualLayout>
              </c:layout>
              <c:tx>
                <c:rich>
                  <a:bodyPr/>
                  <a:lstStyle/>
                  <a:p>
                    <a:r>
                      <a:rPr lang="ja-JP" altLang="en-US"/>
                      <a:t>土木費</a:t>
                    </a:r>
                  </a:p>
                  <a:p>
                    <a:r>
                      <a:rPr lang="en-US" altLang="ja-JP"/>
                      <a:t>87,034</a:t>
                    </a:r>
                    <a:r>
                      <a:rPr lang="ja-JP" altLang="en-US"/>
                      <a:t>百万円</a:t>
                    </a:r>
                  </a:p>
                  <a:p>
                    <a:r>
                      <a:rPr lang="en-US" altLang="ja-JP"/>
                      <a:t>(11.2%)</a:t>
                    </a:r>
                  </a:p>
                </c:rich>
              </c:tx>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367-4387-A28A-5CCDB2699E81}"/>
                </c:ext>
              </c:extLst>
            </c:dLbl>
            <c:dLbl>
              <c:idx val="5"/>
              <c:layout>
                <c:manualLayout>
                  <c:x val="0.10959773767496267"/>
                  <c:y val="8.3365873983694983E-3"/>
                </c:manualLayout>
              </c:layout>
              <c:tx>
                <c:rich>
                  <a:bodyPr/>
                  <a:lstStyle/>
                  <a:p>
                    <a:r>
                      <a:rPr lang="ja-JP" altLang="en-US"/>
                      <a:t>教育費</a:t>
                    </a:r>
                  </a:p>
                  <a:p>
                    <a:r>
                      <a:rPr lang="en-US" altLang="ja-JP"/>
                      <a:t>76,347</a:t>
                    </a:r>
                    <a:r>
                      <a:rPr lang="ja-JP" altLang="en-US"/>
                      <a:t>百万円</a:t>
                    </a:r>
                  </a:p>
                  <a:p>
                    <a:r>
                      <a:rPr lang="en-US" altLang="ja-JP"/>
                      <a:t>(9.8%)</a:t>
                    </a:r>
                  </a:p>
                </c:rich>
              </c:tx>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7367-4387-A28A-5CCDB2699E81}"/>
                </c:ext>
              </c:extLst>
            </c:dLbl>
            <c:dLbl>
              <c:idx val="6"/>
              <c:layout>
                <c:manualLayout>
                  <c:x val="0.16002640985821417"/>
                  <c:y val="0.10150509969033959"/>
                </c:manualLayout>
              </c:layout>
              <c:tx>
                <c:rich>
                  <a:bodyPr/>
                  <a:lstStyle/>
                  <a:p>
                    <a:r>
                      <a:rPr lang="ja-JP" altLang="en-US"/>
                      <a:t>公債費</a:t>
                    </a:r>
                  </a:p>
                  <a:p>
                    <a:r>
                      <a:rPr lang="en-US" altLang="ja-JP"/>
                      <a:t>76,865</a:t>
                    </a:r>
                    <a:r>
                      <a:rPr lang="ja-JP" altLang="en-US"/>
                      <a:t>百万円</a:t>
                    </a:r>
                  </a:p>
                  <a:p>
                    <a:r>
                      <a:rPr lang="en-US" altLang="ja-JP"/>
                      <a:t>(9.9%)</a:t>
                    </a:r>
                  </a:p>
                </c:rich>
              </c:tx>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7367-4387-A28A-5CCDB2699E81}"/>
                </c:ext>
              </c:extLst>
            </c:dLbl>
            <c:dLbl>
              <c:idx val="7"/>
              <c:layout>
                <c:manualLayout>
                  <c:x val="0.10816585417091308"/>
                  <c:y val="0.13301214438886477"/>
                </c:manualLayout>
              </c:layout>
              <c:tx>
                <c:rich>
                  <a:bodyPr/>
                  <a:lstStyle/>
                  <a:p>
                    <a:r>
                      <a:rPr lang="ja-JP" altLang="en-US"/>
                      <a:t>その他</a:t>
                    </a:r>
                  </a:p>
                  <a:p>
                    <a:r>
                      <a:rPr lang="en-US" altLang="ja-JP" sz="800" b="0" i="0" u="none" strike="noStrike" baseline="0">
                        <a:effectLst/>
                      </a:rPr>
                      <a:t>74,024</a:t>
                    </a:r>
                    <a:r>
                      <a:rPr lang="ja-JP" altLang="en-US"/>
                      <a:t>百万円</a:t>
                    </a:r>
                  </a:p>
                  <a:p>
                    <a:r>
                      <a:rPr lang="en-US" altLang="ja-JP"/>
                      <a:t>(9.6%)</a:t>
                    </a:r>
                  </a:p>
                </c:rich>
              </c:tx>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7367-4387-A28A-5CCDB2699E81}"/>
                </c:ext>
              </c:extLst>
            </c:dLbl>
            <c:numFmt formatCode="0.0%" sourceLinked="0"/>
            <c:spPr>
              <a:solidFill>
                <a:srgbClr val="FFFFFF"/>
              </a:solidFill>
              <a:ln>
                <a:noFill/>
              </a:ln>
            </c:spPr>
            <c:txPr>
              <a:bodyPr/>
              <a:lstStyle/>
              <a:p>
                <a:pPr>
                  <a:defRPr sz="800">
                    <a:latin typeface="ＭＳ 明朝" pitchFamily="17" charset="-128"/>
                    <a:ea typeface="ＭＳ 明朝" pitchFamily="17" charset="-128"/>
                  </a:defRPr>
                </a:pPr>
                <a:endParaRPr lang="ja-JP"/>
              </a:p>
            </c:txPr>
            <c:showLegendKey val="0"/>
            <c:showVal val="1"/>
            <c:showCatName val="1"/>
            <c:showSerName val="0"/>
            <c:showPercent val="1"/>
            <c:showBubbleSize val="0"/>
            <c:showLeaderLines val="1"/>
            <c:extLst>
              <c:ext xmlns:c15="http://schemas.microsoft.com/office/drawing/2012/chart" uri="{CE6537A1-D6FC-4f65-9D91-7224C49458BB}"/>
            </c:extLst>
          </c:dLbls>
          <c:cat>
            <c:strRef>
              <c:f>'図1～3'!$BR$32:$BS$39</c:f>
              <c:strCache>
                <c:ptCount val="8"/>
                <c:pt idx="0">
                  <c:v>総務費</c:v>
                </c:pt>
                <c:pt idx="1">
                  <c:v>民生費</c:v>
                </c:pt>
                <c:pt idx="2">
                  <c:v>衛生費</c:v>
                </c:pt>
                <c:pt idx="3">
                  <c:v>農林水産業費</c:v>
                </c:pt>
                <c:pt idx="4">
                  <c:v>土木費</c:v>
                </c:pt>
                <c:pt idx="5">
                  <c:v>教育費</c:v>
                </c:pt>
                <c:pt idx="6">
                  <c:v>公債費</c:v>
                </c:pt>
                <c:pt idx="7">
                  <c:v>その他</c:v>
                </c:pt>
              </c:strCache>
            </c:strRef>
          </c:cat>
          <c:val>
            <c:numRef>
              <c:f>'図1～3'!$BT$32:$BT$39</c:f>
              <c:numCache>
                <c:formatCode>#,##0_);[Red]\(#,##0\)</c:formatCode>
                <c:ptCount val="8"/>
                <c:pt idx="0">
                  <c:v>125912</c:v>
                </c:pt>
                <c:pt idx="1">
                  <c:v>232375</c:v>
                </c:pt>
                <c:pt idx="2">
                  <c:v>65090</c:v>
                </c:pt>
                <c:pt idx="3">
                  <c:v>38961</c:v>
                </c:pt>
                <c:pt idx="4">
                  <c:v>87034</c:v>
                </c:pt>
                <c:pt idx="5">
                  <c:v>76347</c:v>
                </c:pt>
                <c:pt idx="6">
                  <c:v>76865</c:v>
                </c:pt>
                <c:pt idx="7">
                  <c:v>74024</c:v>
                </c:pt>
              </c:numCache>
            </c:numRef>
          </c:val>
          <c:extLst>
            <c:ext xmlns:c16="http://schemas.microsoft.com/office/drawing/2014/chart" uri="{C3380CC4-5D6E-409C-BE32-E72D297353CC}">
              <c16:uniqueId val="{00000008-7367-4387-A28A-5CCDB2699E81}"/>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 footer="0.5"/>
    <c:pageSetup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189457524469375E-2"/>
          <c:y val="2.267578717533654E-2"/>
          <c:w val="0.80041313097417333"/>
          <c:h val="0.88208812112059132"/>
        </c:manualLayout>
      </c:layout>
      <c:doughnutChart>
        <c:varyColors val="1"/>
        <c:ser>
          <c:idx val="0"/>
          <c:order val="0"/>
          <c:spPr>
            <a:solidFill>
              <a:srgbClr val="9999FF"/>
            </a:solidFill>
            <a:ln w="12700">
              <a:solidFill>
                <a:srgbClr val="000000"/>
              </a:solidFill>
              <a:prstDash val="solid"/>
            </a:ln>
          </c:spPr>
          <c:dPt>
            <c:idx val="0"/>
            <c:bubble3D val="0"/>
            <c:spPr>
              <a:pattFill prst="pct90">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0-70BF-4765-9E22-D727BC96CC27}"/>
              </c:ext>
            </c:extLst>
          </c:dPt>
          <c:dPt>
            <c:idx val="1"/>
            <c:bubble3D val="0"/>
            <c:spPr>
              <a:pattFill prst="pct5">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1-70BF-4765-9E22-D727BC96CC27}"/>
              </c:ext>
            </c:extLst>
          </c:dPt>
          <c:dPt>
            <c:idx val="2"/>
            <c:bubble3D val="0"/>
            <c:spPr>
              <a:pattFill prst="pct80">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2-70BF-4765-9E22-D727BC96CC27}"/>
              </c:ext>
            </c:extLst>
          </c:dPt>
          <c:dPt>
            <c:idx val="3"/>
            <c:bubble3D val="0"/>
            <c:spPr>
              <a:pattFill prst="pct10">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3-70BF-4765-9E22-D727BC96CC27}"/>
              </c:ext>
            </c:extLst>
          </c:dPt>
          <c:dPt>
            <c:idx val="4"/>
            <c:bubble3D val="0"/>
            <c:spPr>
              <a:pattFill prst="pct50">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4-70BF-4765-9E22-D727BC96CC27}"/>
              </c:ext>
            </c:extLst>
          </c:dPt>
          <c:dPt>
            <c:idx val="5"/>
            <c:bubble3D val="0"/>
            <c:spPr>
              <a:pattFill prst="pct30">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5-70BF-4765-9E22-D727BC96CC27}"/>
              </c:ext>
            </c:extLst>
          </c:dPt>
          <c:dLbls>
            <c:dLbl>
              <c:idx val="0"/>
              <c:layout/>
              <c:tx>
                <c:rich>
                  <a:bodyPr/>
                  <a:lstStyle/>
                  <a:p>
                    <a:r>
                      <a:rPr lang="ja-JP" altLang="en-US">
                        <a:latin typeface="ＭＳ 明朝" pitchFamily="17" charset="-128"/>
                        <a:ea typeface="ＭＳ 明朝" pitchFamily="17" charset="-128"/>
                      </a:rPr>
                      <a:t>人</a:t>
                    </a:r>
                    <a:r>
                      <a:rPr lang="ja-JP" altLang="en-US"/>
                      <a:t>件費 </a:t>
                    </a:r>
                  </a:p>
                  <a:p>
                    <a:r>
                      <a:rPr lang="en-US" altLang="ja-JP" sz="800" b="0" i="0" u="none" strike="noStrike" baseline="0">
                        <a:effectLst/>
                      </a:rPr>
                      <a:t>100,949</a:t>
                    </a:r>
                    <a:r>
                      <a:rPr lang="ja-JP" altLang="en-US"/>
                      <a:t>百万円</a:t>
                    </a:r>
                  </a:p>
                  <a:p>
                    <a:r>
                      <a:rPr lang="en-US" altLang="ja-JP"/>
                      <a:t>(13.0%)</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0BF-4765-9E22-D727BC96CC27}"/>
                </c:ext>
              </c:extLst>
            </c:dLbl>
            <c:dLbl>
              <c:idx val="1"/>
              <c:layout/>
              <c:tx>
                <c:rich>
                  <a:bodyPr/>
                  <a:lstStyle/>
                  <a:p>
                    <a:r>
                      <a:rPr lang="ja-JP" altLang="en-US">
                        <a:latin typeface="ＭＳ 明朝" pitchFamily="17" charset="-128"/>
                        <a:ea typeface="ＭＳ 明朝" pitchFamily="17" charset="-128"/>
                      </a:rPr>
                      <a:t>扶</a:t>
                    </a:r>
                    <a:r>
                      <a:rPr lang="ja-JP" altLang="en-US"/>
                      <a:t>助費</a:t>
                    </a:r>
                  </a:p>
                  <a:p>
                    <a:r>
                      <a:rPr lang="en-US" altLang="ja-JP" sz="800" b="0" i="0" u="none" strike="noStrike" baseline="0">
                        <a:effectLst/>
                      </a:rPr>
                      <a:t>148,080</a:t>
                    </a:r>
                    <a:r>
                      <a:rPr lang="ja-JP" altLang="en-US"/>
                      <a:t>百万円</a:t>
                    </a:r>
                  </a:p>
                  <a:p>
                    <a:r>
                      <a:rPr lang="en-US" altLang="ja-JP"/>
                      <a:t>(19.1%)</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0BF-4765-9E22-D727BC96CC27}"/>
                </c:ext>
              </c:extLst>
            </c:dLbl>
            <c:dLbl>
              <c:idx val="2"/>
              <c:layout/>
              <c:tx>
                <c:rich>
                  <a:bodyPr/>
                  <a:lstStyle/>
                  <a:p>
                    <a:r>
                      <a:rPr lang="ja-JP" altLang="en-US">
                        <a:latin typeface="ＭＳ 明朝" pitchFamily="17" charset="-128"/>
                        <a:ea typeface="ＭＳ 明朝" pitchFamily="17" charset="-128"/>
                      </a:rPr>
                      <a:t>公</a:t>
                    </a:r>
                    <a:r>
                      <a:rPr lang="ja-JP" altLang="en-US"/>
                      <a:t>債費</a:t>
                    </a:r>
                  </a:p>
                  <a:p>
                    <a:r>
                      <a:rPr lang="en-US" altLang="ja-JP" sz="800" b="0" i="0" u="none" strike="noStrike" baseline="0">
                        <a:effectLst/>
                      </a:rPr>
                      <a:t>76,764</a:t>
                    </a:r>
                    <a:r>
                      <a:rPr lang="ja-JP" altLang="en-US"/>
                      <a:t>百万円</a:t>
                    </a:r>
                  </a:p>
                  <a:p>
                    <a:r>
                      <a:rPr lang="en-US" altLang="ja-JP"/>
                      <a:t>(9.9%)</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70BF-4765-9E22-D727BC96CC27}"/>
                </c:ext>
              </c:extLst>
            </c:dLbl>
            <c:dLbl>
              <c:idx val="3"/>
              <c:layout>
                <c:manualLayout>
                  <c:x val="3.3098282387115875E-4"/>
                  <c:y val="-2.6166609584185128E-2"/>
                </c:manualLayout>
              </c:layout>
              <c:tx>
                <c:rich>
                  <a:bodyPr/>
                  <a:lstStyle/>
                  <a:p>
                    <a:r>
                      <a:rPr lang="ja-JP" altLang="en-US">
                        <a:latin typeface="ＭＳ 明朝" pitchFamily="17" charset="-128"/>
                        <a:ea typeface="ＭＳ 明朝" pitchFamily="17" charset="-128"/>
                      </a:rPr>
                      <a:t>普</a:t>
                    </a:r>
                    <a:r>
                      <a:rPr lang="ja-JP" altLang="en-US"/>
                      <a:t>通建設事業費 </a:t>
                    </a:r>
                    <a:r>
                      <a:rPr lang="en-US" altLang="ja-JP" sz="800" b="0" i="0" u="none" strike="noStrike" baseline="0">
                        <a:effectLst/>
                      </a:rPr>
                      <a:t>97,374</a:t>
                    </a:r>
                    <a:r>
                      <a:rPr lang="ja-JP" altLang="en-US"/>
                      <a:t>百万円</a:t>
                    </a:r>
                  </a:p>
                  <a:p>
                    <a:r>
                      <a:rPr lang="en-US" altLang="ja-JP"/>
                      <a:t>(12.5%)</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0BF-4765-9E22-D727BC96CC27}"/>
                </c:ext>
              </c:extLst>
            </c:dLbl>
            <c:dLbl>
              <c:idx val="4"/>
              <c:layout>
                <c:manualLayout>
                  <c:x val="-2.934539877957525E-2"/>
                  <c:y val="8.0247207139600485E-2"/>
                </c:manualLayout>
              </c:layout>
              <c:tx>
                <c:rich>
                  <a:bodyPr/>
                  <a:lstStyle/>
                  <a:p>
                    <a:r>
                      <a:rPr lang="ja-JP" altLang="en-US">
                        <a:latin typeface="ＭＳ 明朝" pitchFamily="17" charset="-128"/>
                        <a:ea typeface="ＭＳ 明朝" pitchFamily="17" charset="-128"/>
                      </a:rPr>
                      <a:t>災</a:t>
                    </a:r>
                    <a:r>
                      <a:rPr lang="ja-JP" altLang="en-US"/>
                      <a:t>害復旧事業費</a:t>
                    </a:r>
                  </a:p>
                  <a:p>
                    <a:r>
                      <a:rPr lang="en-US" altLang="ja-JP" sz="800" b="0" i="0" u="none" strike="noStrike" baseline="0">
                        <a:effectLst/>
                      </a:rPr>
                      <a:t>10,549</a:t>
                    </a:r>
                    <a:r>
                      <a:rPr lang="ja-JP" altLang="en-US"/>
                      <a:t>百万円</a:t>
                    </a:r>
                  </a:p>
                  <a:p>
                    <a:r>
                      <a:rPr lang="en-US" altLang="ja-JP"/>
                      <a:t>(1.4%)</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0BF-4765-9E22-D727BC96CC27}"/>
                </c:ext>
              </c:extLst>
            </c:dLbl>
            <c:dLbl>
              <c:idx val="5"/>
              <c:layout>
                <c:manualLayout>
                  <c:x val="-3.0219136327565921E-3"/>
                  <c:y val="3.9053797875659081E-2"/>
                </c:manualLayout>
              </c:layout>
              <c:tx>
                <c:rich>
                  <a:bodyPr/>
                  <a:lstStyle/>
                  <a:p>
                    <a:r>
                      <a:rPr lang="ja-JP" altLang="en-US">
                        <a:latin typeface="ＭＳ 明朝" pitchFamily="17" charset="-128"/>
                        <a:ea typeface="ＭＳ 明朝" pitchFamily="17" charset="-128"/>
                      </a:rPr>
                      <a:t>そ</a:t>
                    </a:r>
                    <a:r>
                      <a:rPr lang="ja-JP" altLang="en-US"/>
                      <a:t>の他</a:t>
                    </a:r>
                  </a:p>
                  <a:p>
                    <a:r>
                      <a:rPr lang="en-US" altLang="ja-JP" sz="800" b="0" i="0" u="none" strike="noStrike" baseline="0">
                        <a:effectLst/>
                      </a:rPr>
                      <a:t>342,890</a:t>
                    </a:r>
                    <a:r>
                      <a:rPr lang="ja-JP" altLang="en-US"/>
                      <a:t>百万円</a:t>
                    </a:r>
                  </a:p>
                  <a:p>
                    <a:r>
                      <a:rPr lang="en-US" altLang="ja-JP"/>
                      <a:t>(44.2%)</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70BF-4765-9E22-D727BC96CC27}"/>
                </c:ext>
              </c:extLst>
            </c:dLbl>
            <c:numFmt formatCode="0.0%" sourceLinked="0"/>
            <c:spPr>
              <a:solidFill>
                <a:sysClr val="window" lastClr="FFFFFF"/>
              </a:solidFill>
              <a:ln>
                <a:noFill/>
              </a:ln>
            </c:spPr>
            <c:txPr>
              <a:bodyPr/>
              <a:lstStyle/>
              <a:p>
                <a:pPr>
                  <a:defRPr sz="800">
                    <a:latin typeface="ＭＳ 明朝" pitchFamily="17" charset="-128"/>
                    <a:ea typeface="ＭＳ 明朝" pitchFamily="17" charset="-128"/>
                  </a:defRPr>
                </a:pPr>
                <a:endParaRPr lang="ja-JP"/>
              </a:p>
            </c:txPr>
            <c:showLegendKey val="0"/>
            <c:showVal val="1"/>
            <c:showCatName val="1"/>
            <c:showSerName val="0"/>
            <c:showPercent val="1"/>
            <c:showBubbleSize val="0"/>
            <c:showLeaderLines val="0"/>
            <c:extLst>
              <c:ext xmlns:c15="http://schemas.microsoft.com/office/drawing/2012/chart" uri="{CE6537A1-D6FC-4f65-9D91-7224C49458BB}"/>
            </c:extLst>
          </c:dLbls>
          <c:cat>
            <c:strRef>
              <c:f>'図1～3'!$BS$45:$BS$50</c:f>
              <c:strCache>
                <c:ptCount val="6"/>
                <c:pt idx="0">
                  <c:v>人件費</c:v>
                </c:pt>
                <c:pt idx="1">
                  <c:v>扶助費</c:v>
                </c:pt>
                <c:pt idx="2">
                  <c:v>公債費</c:v>
                </c:pt>
                <c:pt idx="3">
                  <c:v>普通建設事業費</c:v>
                </c:pt>
                <c:pt idx="4">
                  <c:v>災害復旧費</c:v>
                </c:pt>
                <c:pt idx="5">
                  <c:v>その他</c:v>
                </c:pt>
              </c:strCache>
            </c:strRef>
          </c:cat>
          <c:val>
            <c:numRef>
              <c:f>'図1～3'!$BT$45:$BT$50</c:f>
              <c:numCache>
                <c:formatCode>#,##0_);[Red]\(#,##0\)</c:formatCode>
                <c:ptCount val="6"/>
                <c:pt idx="0">
                  <c:v>100949</c:v>
                </c:pt>
                <c:pt idx="1">
                  <c:v>148080</c:v>
                </c:pt>
                <c:pt idx="2">
                  <c:v>76764</c:v>
                </c:pt>
                <c:pt idx="3">
                  <c:v>97374</c:v>
                </c:pt>
                <c:pt idx="4">
                  <c:v>10549</c:v>
                </c:pt>
                <c:pt idx="5">
                  <c:v>342892</c:v>
                </c:pt>
              </c:numCache>
            </c:numRef>
          </c:val>
          <c:extLst>
            <c:ext xmlns:c16="http://schemas.microsoft.com/office/drawing/2014/chart" uri="{C3380CC4-5D6E-409C-BE32-E72D297353CC}">
              <c16:uniqueId val="{00000006-70BF-4765-9E22-D727BC96CC27}"/>
            </c:ext>
          </c:extLst>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zero"/>
    <c:showDLblsOverMax val="0"/>
  </c:chart>
  <c:spPr>
    <a:solidFill>
      <a:srgbClr val="FFFFFF"/>
    </a:solidFill>
    <a:ln w="9525">
      <a:noFill/>
    </a:ln>
  </c:spPr>
  <c:txPr>
    <a:bodyPr/>
    <a:lstStyle/>
    <a:p>
      <a:pPr>
        <a:defRPr sz="10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068904244286228"/>
          <c:y val="5.4862842892768077E-2"/>
          <c:w val="0.51377479577575624"/>
          <c:h val="0.93017456359102246"/>
        </c:manualLayout>
      </c:layout>
      <c:doughnutChart>
        <c:varyColors val="1"/>
        <c:ser>
          <c:idx val="0"/>
          <c:order val="0"/>
          <c:spPr>
            <a:solidFill>
              <a:srgbClr val="9999FF"/>
            </a:solidFill>
            <a:ln w="12700">
              <a:solidFill>
                <a:srgbClr val="000000"/>
              </a:solidFill>
              <a:prstDash val="solid"/>
            </a:ln>
          </c:spPr>
          <c:dPt>
            <c:idx val="0"/>
            <c:bubble3D val="0"/>
            <c:spPr>
              <a:pattFill prst="pct90">
                <a:fgClr>
                  <a:srgbClr val="000000"/>
                </a:fgClr>
                <a:bgClr>
                  <a:schemeClr val="bg1"/>
                </a:bgClr>
              </a:pattFill>
              <a:ln w="12700">
                <a:solidFill>
                  <a:srgbClr val="000000"/>
                </a:solidFill>
                <a:prstDash val="solid"/>
              </a:ln>
            </c:spPr>
            <c:extLst>
              <c:ext xmlns:c16="http://schemas.microsoft.com/office/drawing/2014/chart" uri="{C3380CC4-5D6E-409C-BE32-E72D297353CC}">
                <c16:uniqueId val="{00000000-9739-41F4-ACA0-8A5ADD53E310}"/>
              </c:ext>
            </c:extLst>
          </c:dPt>
          <c:dPt>
            <c:idx val="1"/>
            <c:bubble3D val="0"/>
            <c:spPr>
              <a:pattFill prst="pct5">
                <a:fgClr>
                  <a:srgbClr val="000000"/>
                </a:fgClr>
                <a:bgClr>
                  <a:schemeClr val="bg1"/>
                </a:bgClr>
              </a:pattFill>
              <a:ln w="12700">
                <a:solidFill>
                  <a:srgbClr val="000000"/>
                </a:solidFill>
                <a:prstDash val="solid"/>
              </a:ln>
            </c:spPr>
            <c:extLst>
              <c:ext xmlns:c16="http://schemas.microsoft.com/office/drawing/2014/chart" uri="{C3380CC4-5D6E-409C-BE32-E72D297353CC}">
                <c16:uniqueId val="{00000001-9739-41F4-ACA0-8A5ADD53E310}"/>
              </c:ext>
            </c:extLst>
          </c:dPt>
          <c:dPt>
            <c:idx val="2"/>
            <c:bubble3D val="0"/>
            <c:spPr>
              <a:pattFill prst="pct80">
                <a:fgClr>
                  <a:srgbClr val="000000"/>
                </a:fgClr>
                <a:bgClr>
                  <a:schemeClr val="bg1"/>
                </a:bgClr>
              </a:pattFill>
              <a:ln w="12700">
                <a:solidFill>
                  <a:srgbClr val="000000"/>
                </a:solidFill>
                <a:prstDash val="solid"/>
              </a:ln>
            </c:spPr>
            <c:extLst>
              <c:ext xmlns:c16="http://schemas.microsoft.com/office/drawing/2014/chart" uri="{C3380CC4-5D6E-409C-BE32-E72D297353CC}">
                <c16:uniqueId val="{00000002-9739-41F4-ACA0-8A5ADD53E310}"/>
              </c:ext>
            </c:extLst>
          </c:dPt>
          <c:dPt>
            <c:idx val="3"/>
            <c:bubble3D val="0"/>
            <c:spPr>
              <a:pattFill prst="pct10">
                <a:fgClr>
                  <a:srgbClr val="000000"/>
                </a:fgClr>
                <a:bgClr>
                  <a:schemeClr val="bg1"/>
                </a:bgClr>
              </a:pattFill>
              <a:ln w="12700">
                <a:solidFill>
                  <a:srgbClr val="000000"/>
                </a:solidFill>
                <a:prstDash val="solid"/>
              </a:ln>
            </c:spPr>
            <c:extLst>
              <c:ext xmlns:c16="http://schemas.microsoft.com/office/drawing/2014/chart" uri="{C3380CC4-5D6E-409C-BE32-E72D297353CC}">
                <c16:uniqueId val="{00000003-9739-41F4-ACA0-8A5ADD53E310}"/>
              </c:ext>
            </c:extLst>
          </c:dPt>
          <c:dPt>
            <c:idx val="4"/>
            <c:bubble3D val="0"/>
            <c:spPr>
              <a:pattFill prst="pct60">
                <a:fgClr>
                  <a:srgbClr val="000000"/>
                </a:fgClr>
                <a:bgClr>
                  <a:schemeClr val="bg1"/>
                </a:bgClr>
              </a:pattFill>
              <a:ln w="12700">
                <a:solidFill>
                  <a:srgbClr val="000000"/>
                </a:solidFill>
                <a:prstDash val="solid"/>
              </a:ln>
            </c:spPr>
            <c:extLst>
              <c:ext xmlns:c16="http://schemas.microsoft.com/office/drawing/2014/chart" uri="{C3380CC4-5D6E-409C-BE32-E72D297353CC}">
                <c16:uniqueId val="{00000004-9739-41F4-ACA0-8A5ADD53E310}"/>
              </c:ext>
            </c:extLst>
          </c:dPt>
          <c:dPt>
            <c:idx val="5"/>
            <c:bubble3D val="0"/>
            <c:spPr>
              <a:pattFill prst="pct30">
                <a:fgClr>
                  <a:srgbClr val="000000"/>
                </a:fgClr>
                <a:bgClr>
                  <a:schemeClr val="bg1"/>
                </a:bgClr>
              </a:pattFill>
              <a:ln w="12700">
                <a:solidFill>
                  <a:srgbClr val="000000"/>
                </a:solidFill>
                <a:prstDash val="solid"/>
              </a:ln>
            </c:spPr>
            <c:extLst>
              <c:ext xmlns:c16="http://schemas.microsoft.com/office/drawing/2014/chart" uri="{C3380CC4-5D6E-409C-BE32-E72D297353CC}">
                <c16:uniqueId val="{00000005-9739-41F4-ACA0-8A5ADD53E310}"/>
              </c:ext>
            </c:extLst>
          </c:dPt>
          <c:dLbls>
            <c:dLbl>
              <c:idx val="0"/>
              <c:layout>
                <c:manualLayout>
                  <c:x val="0.19047619047619047"/>
                  <c:y val="0.11814345991561187"/>
                </c:manualLayout>
              </c:layou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0-9739-41F4-ACA0-8A5ADD53E310}"/>
                </c:ext>
              </c:extLst>
            </c:dLbl>
            <c:dLbl>
              <c:idx val="1"/>
              <c:layout>
                <c:manualLayout>
                  <c:x val="-0.17160017160017157"/>
                  <c:y val="4.0506329113924051E-2"/>
                </c:manualLayout>
              </c:layou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9739-41F4-ACA0-8A5ADD53E310}"/>
                </c:ext>
              </c:extLst>
            </c:dLbl>
            <c:dLbl>
              <c:idx val="2"/>
              <c:layout>
                <c:manualLayout>
                  <c:x val="-0.26714322871803187"/>
                  <c:y val="0.15804378883019368"/>
                </c:manualLayout>
              </c:layou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9739-41F4-ACA0-8A5ADD53E310}"/>
                </c:ext>
              </c:extLst>
            </c:dLbl>
            <c:dLbl>
              <c:idx val="3"/>
              <c:layout>
                <c:manualLayout>
                  <c:x val="-0.25886102075078454"/>
                  <c:y val="2.5042958237815209E-2"/>
                </c:manualLayout>
              </c:layou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9739-41F4-ACA0-8A5ADD53E310}"/>
                </c:ext>
              </c:extLst>
            </c:dLbl>
            <c:dLbl>
              <c:idx val="4"/>
              <c:layout>
                <c:manualLayout>
                  <c:x val="-0.21752091799335896"/>
                  <c:y val="-0.10805887238778697"/>
                </c:manualLayout>
              </c:layou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4-9739-41F4-ACA0-8A5ADD53E310}"/>
                </c:ext>
              </c:extLst>
            </c:dLbl>
            <c:dLbl>
              <c:idx val="5"/>
              <c:layout>
                <c:manualLayout>
                  <c:x val="0.25805949931934186"/>
                  <c:y val="-8.2174424399481708E-2"/>
                </c:manualLayout>
              </c:layout>
              <c:tx>
                <c:rich>
                  <a:bodyPr/>
                  <a:lstStyle/>
                  <a:p>
                    <a:r>
                      <a:rPr lang="ja-JP" altLang="en-US"/>
                      <a:t>その他
</a:t>
                    </a:r>
                    <a:r>
                      <a:rPr lang="en-US" altLang="ja-JP"/>
                      <a:t>329</a:t>
                    </a:r>
                    <a:r>
                      <a:rPr lang="ja-JP" altLang="en-US"/>
                      <a:t>百万円
</a:t>
                    </a:r>
                    <a:r>
                      <a:rPr lang="en-US" altLang="ja-JP"/>
                      <a:t>(0.2%)</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739-41F4-ACA0-8A5ADD53E310}"/>
                </c:ext>
              </c:extLst>
            </c:dLbl>
            <c:numFmt formatCode="\(0.0%\)" sourceLinked="0"/>
            <c:spPr>
              <a:solidFill>
                <a:srgbClr val="FFFFFF"/>
              </a:solidFill>
              <a:ln>
                <a:noFill/>
                <a:bevel/>
              </a:ln>
            </c:spPr>
            <c:txPr>
              <a:bodyPr rot="0" vert="horz" anchor="ctr" anchorCtr="0"/>
              <a:lstStyle/>
              <a:p>
                <a:pPr>
                  <a:defRPr sz="900" baseline="0"/>
                </a:pPr>
                <a:endParaRPr lang="ja-JP"/>
              </a:p>
            </c:txPr>
            <c:showLegendKey val="0"/>
            <c:showVal val="1"/>
            <c:showCatName val="1"/>
            <c:showSerName val="0"/>
            <c:showPercent val="1"/>
            <c:showBubbleSize val="0"/>
            <c:separator>
</c:separator>
            <c:showLeaderLines val="0"/>
            <c:extLst>
              <c:ext xmlns:c15="http://schemas.microsoft.com/office/drawing/2012/chart" uri="{CE6537A1-D6FC-4f65-9D91-7224C49458BB}"/>
            </c:extLst>
          </c:dLbls>
          <c:cat>
            <c:strRef>
              <c:f>図4第1表!$M$4:$M$9</c:f>
              <c:strCache>
                <c:ptCount val="6"/>
                <c:pt idx="0">
                  <c:v>市町村民税</c:v>
                </c:pt>
                <c:pt idx="1">
                  <c:v>固定資産税</c:v>
                </c:pt>
                <c:pt idx="2">
                  <c:v>軽自動車税</c:v>
                </c:pt>
                <c:pt idx="3">
                  <c:v>市町村たばこ税</c:v>
                </c:pt>
                <c:pt idx="4">
                  <c:v>都市計画税</c:v>
                </c:pt>
                <c:pt idx="5">
                  <c:v>その他</c:v>
                </c:pt>
              </c:strCache>
            </c:strRef>
          </c:cat>
          <c:val>
            <c:numRef>
              <c:f>図4第1表!$N$4:$N$9</c:f>
              <c:numCache>
                <c:formatCode>#,##0"百万円"</c:formatCode>
                <c:ptCount val="6"/>
                <c:pt idx="0">
                  <c:v>65433</c:v>
                </c:pt>
                <c:pt idx="1">
                  <c:v>72199</c:v>
                </c:pt>
                <c:pt idx="2">
                  <c:v>4304</c:v>
                </c:pt>
                <c:pt idx="3">
                  <c:v>8861</c:v>
                </c:pt>
                <c:pt idx="4">
                  <c:v>2100</c:v>
                </c:pt>
                <c:pt idx="5">
                  <c:v>329</c:v>
                </c:pt>
              </c:numCache>
            </c:numRef>
          </c:val>
          <c:extLst>
            <c:ext xmlns:c16="http://schemas.microsoft.com/office/drawing/2014/chart" uri="{C3380CC4-5D6E-409C-BE32-E72D297353CC}">
              <c16:uniqueId val="{00000006-9739-41F4-ACA0-8A5ADD53E310}"/>
            </c:ext>
          </c:extLst>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zero"/>
    <c:showDLblsOverMax val="0"/>
  </c:chart>
  <c:spPr>
    <a:solidFill>
      <a:srgbClr val="FFFFFF"/>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88246933268363E-2"/>
          <c:y val="5.5335119192575152E-2"/>
          <c:w val="0.73146586634476596"/>
          <c:h val="0.87302703141488758"/>
        </c:manualLayout>
      </c:layout>
      <c:lineChart>
        <c:grouping val="standard"/>
        <c:varyColors val="0"/>
        <c:ser>
          <c:idx val="1"/>
          <c:order val="0"/>
          <c:tx>
            <c:strRef>
              <c:f>図4第1表!$A$26</c:f>
              <c:strCache>
                <c:ptCount val="1"/>
                <c:pt idx="0">
                  <c:v>市町村税</c:v>
                </c:pt>
              </c:strCache>
            </c:strRef>
          </c:tx>
          <c:cat>
            <c:strRef>
              <c:f>(図4第1表!$B$25:$K$25,図4第1表!$B$30:$K$30,図4第1表!$B$35:$K$35)</c:f>
              <c:strCache>
                <c:ptCount val="30"/>
                <c:pt idx="0">
                  <c:v>4</c:v>
                </c:pt>
                <c:pt idx="1">
                  <c:v>5</c:v>
                </c:pt>
                <c:pt idx="2">
                  <c:v>6</c:v>
                </c:pt>
                <c:pt idx="3">
                  <c:v>7</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pt idx="18">
                  <c:v>22</c:v>
                </c:pt>
                <c:pt idx="19">
                  <c:v>23</c:v>
                </c:pt>
                <c:pt idx="20">
                  <c:v>24</c:v>
                </c:pt>
                <c:pt idx="21">
                  <c:v>25</c:v>
                </c:pt>
                <c:pt idx="22">
                  <c:v>26</c:v>
                </c:pt>
                <c:pt idx="23">
                  <c:v>27</c:v>
                </c:pt>
                <c:pt idx="24">
                  <c:v>28</c:v>
                </c:pt>
                <c:pt idx="25">
                  <c:v>29</c:v>
                </c:pt>
                <c:pt idx="26">
                  <c:v>30</c:v>
                </c:pt>
                <c:pt idx="27">
                  <c:v>元</c:v>
                </c:pt>
                <c:pt idx="28">
                  <c:v>2</c:v>
                </c:pt>
                <c:pt idx="29">
                  <c:v>3</c:v>
                </c:pt>
              </c:strCache>
            </c:strRef>
          </c:cat>
          <c:val>
            <c:numRef>
              <c:f>(図4第1表!$B$26:$K$26,図4第1表!$B$31:$K$31,図4第1表!$B$36:$K$36)</c:f>
              <c:numCache>
                <c:formatCode>#,##0_);[Red]\(#,##0\)</c:formatCode>
                <c:ptCount val="30"/>
                <c:pt idx="0">
                  <c:v>126308</c:v>
                </c:pt>
                <c:pt idx="1">
                  <c:v>132101</c:v>
                </c:pt>
                <c:pt idx="2">
                  <c:v>129238</c:v>
                </c:pt>
                <c:pt idx="3">
                  <c:v>136981</c:v>
                </c:pt>
                <c:pt idx="4">
                  <c:v>141000</c:v>
                </c:pt>
                <c:pt idx="5">
                  <c:v>148691</c:v>
                </c:pt>
                <c:pt idx="6">
                  <c:v>148691</c:v>
                </c:pt>
                <c:pt idx="7">
                  <c:v>145658</c:v>
                </c:pt>
                <c:pt idx="8">
                  <c:v>142120</c:v>
                </c:pt>
                <c:pt idx="9">
                  <c:v>141493</c:v>
                </c:pt>
                <c:pt idx="10">
                  <c:v>138303</c:v>
                </c:pt>
                <c:pt idx="11">
                  <c:v>134727</c:v>
                </c:pt>
                <c:pt idx="12">
                  <c:v>135039</c:v>
                </c:pt>
                <c:pt idx="13">
                  <c:v>137006</c:v>
                </c:pt>
                <c:pt idx="14">
                  <c:v>138292</c:v>
                </c:pt>
                <c:pt idx="15">
                  <c:v>150777</c:v>
                </c:pt>
                <c:pt idx="16">
                  <c:v>151445</c:v>
                </c:pt>
                <c:pt idx="17">
                  <c:v>144126</c:v>
                </c:pt>
                <c:pt idx="18">
                  <c:v>141786</c:v>
                </c:pt>
                <c:pt idx="19">
                  <c:v>137406</c:v>
                </c:pt>
                <c:pt idx="20">
                  <c:v>142295</c:v>
                </c:pt>
                <c:pt idx="21">
                  <c:v>145057</c:v>
                </c:pt>
                <c:pt idx="22">
                  <c:v>149371</c:v>
                </c:pt>
                <c:pt idx="23">
                  <c:v>147967</c:v>
                </c:pt>
                <c:pt idx="24">
                  <c:v>150898</c:v>
                </c:pt>
                <c:pt idx="25">
                  <c:v>152327</c:v>
                </c:pt>
                <c:pt idx="26">
                  <c:v>153982</c:v>
                </c:pt>
                <c:pt idx="27">
                  <c:v>153494</c:v>
                </c:pt>
                <c:pt idx="28">
                  <c:v>153365</c:v>
                </c:pt>
                <c:pt idx="29">
                  <c:v>153226</c:v>
                </c:pt>
              </c:numCache>
            </c:numRef>
          </c:val>
          <c:smooth val="0"/>
          <c:extLst>
            <c:ext xmlns:c16="http://schemas.microsoft.com/office/drawing/2014/chart" uri="{C3380CC4-5D6E-409C-BE32-E72D297353CC}">
              <c16:uniqueId val="{00000000-8A52-4A2E-93AE-EF3029913B37}"/>
            </c:ext>
          </c:extLst>
        </c:ser>
        <c:ser>
          <c:idx val="2"/>
          <c:order val="1"/>
          <c:tx>
            <c:strRef>
              <c:f>図4第1表!$A$27</c:f>
              <c:strCache>
                <c:ptCount val="1"/>
                <c:pt idx="0">
                  <c:v>市町村民税</c:v>
                </c:pt>
              </c:strCache>
            </c:strRef>
          </c:tx>
          <c:cat>
            <c:strRef>
              <c:f>(図4第1表!$B$25:$K$25,図4第1表!$B$30:$K$30,図4第1表!$B$35:$K$35)</c:f>
              <c:strCache>
                <c:ptCount val="30"/>
                <c:pt idx="0">
                  <c:v>4</c:v>
                </c:pt>
                <c:pt idx="1">
                  <c:v>5</c:v>
                </c:pt>
                <c:pt idx="2">
                  <c:v>6</c:v>
                </c:pt>
                <c:pt idx="3">
                  <c:v>7</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pt idx="18">
                  <c:v>22</c:v>
                </c:pt>
                <c:pt idx="19">
                  <c:v>23</c:v>
                </c:pt>
                <c:pt idx="20">
                  <c:v>24</c:v>
                </c:pt>
                <c:pt idx="21">
                  <c:v>25</c:v>
                </c:pt>
                <c:pt idx="22">
                  <c:v>26</c:v>
                </c:pt>
                <c:pt idx="23">
                  <c:v>27</c:v>
                </c:pt>
                <c:pt idx="24">
                  <c:v>28</c:v>
                </c:pt>
                <c:pt idx="25">
                  <c:v>29</c:v>
                </c:pt>
                <c:pt idx="26">
                  <c:v>30</c:v>
                </c:pt>
                <c:pt idx="27">
                  <c:v>元</c:v>
                </c:pt>
                <c:pt idx="28">
                  <c:v>2</c:v>
                </c:pt>
                <c:pt idx="29">
                  <c:v>3</c:v>
                </c:pt>
              </c:strCache>
            </c:strRef>
          </c:cat>
          <c:val>
            <c:numRef>
              <c:f>(図4第1表!$B$27:$K$27,図4第1表!$B$32:$K$32,図4第1表!$B$37:$K$37)</c:f>
              <c:numCache>
                <c:formatCode>#,##0_);[Red]\(#,##0\)</c:formatCode>
                <c:ptCount val="30"/>
                <c:pt idx="0">
                  <c:v>60466</c:v>
                </c:pt>
                <c:pt idx="1">
                  <c:v>63197</c:v>
                </c:pt>
                <c:pt idx="2">
                  <c:v>57204</c:v>
                </c:pt>
                <c:pt idx="3">
                  <c:v>61677</c:v>
                </c:pt>
                <c:pt idx="4">
                  <c:v>62569</c:v>
                </c:pt>
                <c:pt idx="5">
                  <c:v>68028</c:v>
                </c:pt>
                <c:pt idx="6">
                  <c:v>68028</c:v>
                </c:pt>
                <c:pt idx="7">
                  <c:v>59627</c:v>
                </c:pt>
                <c:pt idx="8">
                  <c:v>58353</c:v>
                </c:pt>
                <c:pt idx="9">
                  <c:v>56400</c:v>
                </c:pt>
                <c:pt idx="10">
                  <c:v>52771</c:v>
                </c:pt>
                <c:pt idx="11">
                  <c:v>51472</c:v>
                </c:pt>
                <c:pt idx="12">
                  <c:v>50253</c:v>
                </c:pt>
                <c:pt idx="13">
                  <c:v>50709</c:v>
                </c:pt>
                <c:pt idx="14">
                  <c:v>54374</c:v>
                </c:pt>
                <c:pt idx="15">
                  <c:v>65207</c:v>
                </c:pt>
                <c:pt idx="16">
                  <c:v>64843</c:v>
                </c:pt>
                <c:pt idx="17">
                  <c:v>58898</c:v>
                </c:pt>
                <c:pt idx="18">
                  <c:v>56569</c:v>
                </c:pt>
                <c:pt idx="19">
                  <c:v>54126</c:v>
                </c:pt>
                <c:pt idx="20">
                  <c:v>61415</c:v>
                </c:pt>
                <c:pt idx="21">
                  <c:v>61966</c:v>
                </c:pt>
                <c:pt idx="22">
                  <c:v>65489</c:v>
                </c:pt>
                <c:pt idx="23">
                  <c:v>64919</c:v>
                </c:pt>
                <c:pt idx="24">
                  <c:v>66508</c:v>
                </c:pt>
                <c:pt idx="25">
                  <c:v>67196</c:v>
                </c:pt>
                <c:pt idx="26">
                  <c:v>69374</c:v>
                </c:pt>
                <c:pt idx="27">
                  <c:v>67812</c:v>
                </c:pt>
                <c:pt idx="28">
                  <c:v>65869</c:v>
                </c:pt>
                <c:pt idx="29">
                  <c:v>65433</c:v>
                </c:pt>
              </c:numCache>
            </c:numRef>
          </c:val>
          <c:smooth val="0"/>
          <c:extLst>
            <c:ext xmlns:c16="http://schemas.microsoft.com/office/drawing/2014/chart" uri="{C3380CC4-5D6E-409C-BE32-E72D297353CC}">
              <c16:uniqueId val="{00000001-8A52-4A2E-93AE-EF3029913B37}"/>
            </c:ext>
          </c:extLst>
        </c:ser>
        <c:ser>
          <c:idx val="3"/>
          <c:order val="2"/>
          <c:tx>
            <c:strRef>
              <c:f>図4第1表!$A$28</c:f>
              <c:strCache>
                <c:ptCount val="1"/>
                <c:pt idx="0">
                  <c:v>固定資産税</c:v>
                </c:pt>
              </c:strCache>
            </c:strRef>
          </c:tx>
          <c:cat>
            <c:strRef>
              <c:f>(図4第1表!$B$25:$K$25,図4第1表!$B$30:$K$30,図4第1表!$B$35:$K$35)</c:f>
              <c:strCache>
                <c:ptCount val="30"/>
                <c:pt idx="0">
                  <c:v>4</c:v>
                </c:pt>
                <c:pt idx="1">
                  <c:v>5</c:v>
                </c:pt>
                <c:pt idx="2">
                  <c:v>6</c:v>
                </c:pt>
                <c:pt idx="3">
                  <c:v>7</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pt idx="18">
                  <c:v>22</c:v>
                </c:pt>
                <c:pt idx="19">
                  <c:v>23</c:v>
                </c:pt>
                <c:pt idx="20">
                  <c:v>24</c:v>
                </c:pt>
                <c:pt idx="21">
                  <c:v>25</c:v>
                </c:pt>
                <c:pt idx="22">
                  <c:v>26</c:v>
                </c:pt>
                <c:pt idx="23">
                  <c:v>27</c:v>
                </c:pt>
                <c:pt idx="24">
                  <c:v>28</c:v>
                </c:pt>
                <c:pt idx="25">
                  <c:v>29</c:v>
                </c:pt>
                <c:pt idx="26">
                  <c:v>30</c:v>
                </c:pt>
                <c:pt idx="27">
                  <c:v>元</c:v>
                </c:pt>
                <c:pt idx="28">
                  <c:v>2</c:v>
                </c:pt>
                <c:pt idx="29">
                  <c:v>3</c:v>
                </c:pt>
              </c:strCache>
            </c:strRef>
          </c:cat>
          <c:val>
            <c:numRef>
              <c:f>(図4第1表!$B$28:$K$28,図4第1表!$B$33:$K$33,図4第1表!$B$38:$K$38)</c:f>
              <c:numCache>
                <c:formatCode>#,##0_);[Red]\(#,##0\)</c:formatCode>
                <c:ptCount val="30"/>
                <c:pt idx="0">
                  <c:v>55357</c:v>
                </c:pt>
                <c:pt idx="1">
                  <c:v>58194</c:v>
                </c:pt>
                <c:pt idx="2">
                  <c:v>61049</c:v>
                </c:pt>
                <c:pt idx="3">
                  <c:v>64046</c:v>
                </c:pt>
                <c:pt idx="4">
                  <c:v>66859</c:v>
                </c:pt>
                <c:pt idx="5">
                  <c:v>67787</c:v>
                </c:pt>
                <c:pt idx="6">
                  <c:v>67787</c:v>
                </c:pt>
                <c:pt idx="7">
                  <c:v>72218</c:v>
                </c:pt>
                <c:pt idx="8">
                  <c:v>69980</c:v>
                </c:pt>
                <c:pt idx="9">
                  <c:v>71571</c:v>
                </c:pt>
                <c:pt idx="10">
                  <c:v>72165</c:v>
                </c:pt>
                <c:pt idx="11">
                  <c:v>69908</c:v>
                </c:pt>
                <c:pt idx="12">
                  <c:v>71224</c:v>
                </c:pt>
                <c:pt idx="13">
                  <c:v>72888</c:v>
                </c:pt>
                <c:pt idx="14">
                  <c:v>70276</c:v>
                </c:pt>
                <c:pt idx="15">
                  <c:v>71917</c:v>
                </c:pt>
                <c:pt idx="16">
                  <c:v>73369</c:v>
                </c:pt>
                <c:pt idx="17">
                  <c:v>72344</c:v>
                </c:pt>
                <c:pt idx="18">
                  <c:v>72093</c:v>
                </c:pt>
                <c:pt idx="19">
                  <c:v>69032</c:v>
                </c:pt>
                <c:pt idx="20">
                  <c:v>66555</c:v>
                </c:pt>
                <c:pt idx="21">
                  <c:v>67695</c:v>
                </c:pt>
                <c:pt idx="22">
                  <c:v>68605</c:v>
                </c:pt>
                <c:pt idx="23">
                  <c:v>67858</c:v>
                </c:pt>
                <c:pt idx="24">
                  <c:v>68830</c:v>
                </c:pt>
                <c:pt idx="25">
                  <c:v>69969</c:v>
                </c:pt>
                <c:pt idx="26">
                  <c:v>69511</c:v>
                </c:pt>
                <c:pt idx="27">
                  <c:v>70423</c:v>
                </c:pt>
                <c:pt idx="28">
                  <c:v>72567</c:v>
                </c:pt>
                <c:pt idx="29">
                  <c:v>72199</c:v>
                </c:pt>
              </c:numCache>
            </c:numRef>
          </c:val>
          <c:smooth val="0"/>
          <c:extLst>
            <c:ext xmlns:c16="http://schemas.microsoft.com/office/drawing/2014/chart" uri="{C3380CC4-5D6E-409C-BE32-E72D297353CC}">
              <c16:uniqueId val="{00000002-8A52-4A2E-93AE-EF3029913B37}"/>
            </c:ext>
          </c:extLst>
        </c:ser>
        <c:dLbls>
          <c:showLegendKey val="0"/>
          <c:showVal val="0"/>
          <c:showCatName val="0"/>
          <c:showSerName val="0"/>
          <c:showPercent val="0"/>
          <c:showBubbleSize val="0"/>
        </c:dLbls>
        <c:marker val="1"/>
        <c:smooth val="0"/>
        <c:axId val="545276768"/>
        <c:axId val="1"/>
      </c:lineChart>
      <c:catAx>
        <c:axId val="545276768"/>
        <c:scaling>
          <c:orientation val="minMax"/>
        </c:scaling>
        <c:delete val="0"/>
        <c:axPos val="b"/>
        <c:numFmt formatCode="General" sourceLinked="0"/>
        <c:majorTickMark val="out"/>
        <c:minorTickMark val="none"/>
        <c:tickLblPos val="nextTo"/>
        <c:txPr>
          <a:bodyPr rot="-5400000" vert="horz"/>
          <a:lstStyle/>
          <a:p>
            <a:pPr>
              <a:defRPr/>
            </a:pPr>
            <a:endParaRPr lang="ja-JP"/>
          </a:p>
        </c:txPr>
        <c:crossAx val="1"/>
        <c:crosses val="autoZero"/>
        <c:auto val="1"/>
        <c:lblAlgn val="ctr"/>
        <c:lblOffset val="100"/>
        <c:noMultiLvlLbl val="0"/>
      </c:catAx>
      <c:valAx>
        <c:axId val="1"/>
        <c:scaling>
          <c:orientation val="minMax"/>
        </c:scaling>
        <c:delete val="0"/>
        <c:axPos val="l"/>
        <c:majorGridlines/>
        <c:numFmt formatCode="#,##0_);\(#,##0\)" sourceLinked="0"/>
        <c:majorTickMark val="out"/>
        <c:minorTickMark val="none"/>
        <c:tickLblPos val="nextTo"/>
        <c:crossAx val="545276768"/>
        <c:crosses val="autoZero"/>
        <c:crossBetween val="between"/>
      </c:valAx>
    </c:plotArea>
    <c:legend>
      <c:legendPos val="r"/>
      <c:layout>
        <c:manualLayout>
          <c:xMode val="edge"/>
          <c:yMode val="edge"/>
          <c:x val="0.84398560328473793"/>
          <c:y val="0.32092195671570833"/>
          <c:w val="0.15601439671526207"/>
          <c:h val="0.26249558755527769"/>
        </c:manualLayout>
      </c:layout>
      <c:overlay val="0"/>
    </c:legend>
    <c:plotVisOnly val="1"/>
    <c:dispBlanksAs val="gap"/>
    <c:showDLblsOverMax val="0"/>
  </c:chart>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108916</xdr:colOff>
      <xdr:row>2</xdr:row>
      <xdr:rowOff>114300</xdr:rowOff>
    </xdr:from>
    <xdr:to>
      <xdr:col>59</xdr:col>
      <xdr:colOff>118442</xdr:colOff>
      <xdr:row>27</xdr:row>
      <xdr:rowOff>76200</xdr:rowOff>
    </xdr:to>
    <xdr:graphicFrame macro="">
      <xdr:nvGraphicFramePr>
        <xdr:cNvPr id="339525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32</xdr:row>
      <xdr:rowOff>228600</xdr:rowOff>
    </xdr:from>
    <xdr:to>
      <xdr:col>36</xdr:col>
      <xdr:colOff>95250</xdr:colOff>
      <xdr:row>51</xdr:row>
      <xdr:rowOff>28575</xdr:rowOff>
    </xdr:to>
    <xdr:graphicFrame macro="">
      <xdr:nvGraphicFramePr>
        <xdr:cNvPr id="3395260"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32</xdr:col>
      <xdr:colOff>47624</xdr:colOff>
      <xdr:row>32</xdr:row>
      <xdr:rowOff>238125</xdr:rowOff>
    </xdr:from>
    <xdr:to>
      <xdr:col>67</xdr:col>
      <xdr:colOff>75824</xdr:colOff>
      <xdr:row>51</xdr:row>
      <xdr:rowOff>38100</xdr:rowOff>
    </xdr:to>
    <xdr:graphicFrame macro="">
      <xdr:nvGraphicFramePr>
        <xdr:cNvPr id="339526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49</xdr:col>
      <xdr:colOff>96001</xdr:colOff>
      <xdr:row>39</xdr:row>
      <xdr:rowOff>186064</xdr:rowOff>
    </xdr:from>
    <xdr:ext cx="685316" cy="418576"/>
    <xdr:sp macro="" textlink="">
      <xdr:nvSpPr>
        <xdr:cNvPr id="11276" name="Text Box 12"/>
        <xdr:cNvSpPr txBox="1">
          <a:spLocks noChangeArrowheads="1"/>
        </xdr:cNvSpPr>
      </xdr:nvSpPr>
      <xdr:spPr bwMode="auto">
        <a:xfrm>
          <a:off x="5940210" y="10005925"/>
          <a:ext cx="685316" cy="41857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明朝"/>
              <a:ea typeface="ＭＳ 明朝"/>
            </a:rPr>
            <a:t>義務的経費</a:t>
          </a:r>
        </a:p>
        <a:p>
          <a:pPr algn="l" rtl="0">
            <a:defRPr sz="1000"/>
          </a:pPr>
          <a:r>
            <a:rPr lang="en-US" altLang="ja-JP" sz="800" b="0" i="0" u="none" strike="noStrike" baseline="0">
              <a:solidFill>
                <a:srgbClr val="000000"/>
              </a:solidFill>
              <a:latin typeface="ＭＳ 明朝"/>
              <a:ea typeface="ＭＳ 明朝"/>
            </a:rPr>
            <a:t>325,794</a:t>
          </a:r>
          <a:r>
            <a:rPr lang="ja-JP" altLang="en-US" sz="800" b="0" i="0" u="none" strike="noStrike" baseline="0">
              <a:solidFill>
                <a:srgbClr val="000000"/>
              </a:solidFill>
              <a:latin typeface="ＭＳ 明朝"/>
              <a:ea typeface="ＭＳ 明朝"/>
            </a:rPr>
            <a:t>百万円</a:t>
          </a:r>
        </a:p>
        <a:p>
          <a:pPr algn="l" rtl="0">
            <a:defRPr sz="1000"/>
          </a:pPr>
          <a:r>
            <a:rPr lang="ja-JP" altLang="en-US" sz="800" b="0" i="0" u="none" strike="noStrike" baseline="0">
              <a:solidFill>
                <a:srgbClr val="000000"/>
              </a:solidFill>
              <a:latin typeface="ＭＳ 明朝"/>
              <a:ea typeface="ＭＳ 明朝"/>
            </a:rPr>
            <a:t>　（</a:t>
          </a:r>
          <a:r>
            <a:rPr lang="en-US" altLang="ja-JP" sz="800" b="0" i="0" u="none" strike="noStrike" baseline="0">
              <a:solidFill>
                <a:srgbClr val="000000"/>
              </a:solidFill>
              <a:latin typeface="ＭＳ 明朝"/>
              <a:ea typeface="ＭＳ 明朝"/>
            </a:rPr>
            <a:t>42.0</a:t>
          </a:r>
          <a:r>
            <a:rPr lang="ja-JP" altLang="en-US" sz="800" b="0" i="0" u="none" strike="noStrike" baseline="0">
              <a:solidFill>
                <a:srgbClr val="000000"/>
              </a:solidFill>
              <a:latin typeface="ＭＳ 明朝"/>
              <a:ea typeface="ＭＳ 明朝"/>
            </a:rPr>
            <a:t>％）</a:t>
          </a:r>
        </a:p>
      </xdr:txBody>
    </xdr:sp>
    <xdr:clientData/>
  </xdr:oneCellAnchor>
  <xdr:twoCellAnchor editAs="oneCell">
    <xdr:from>
      <xdr:col>49</xdr:col>
      <xdr:colOff>0</xdr:colOff>
      <xdr:row>42</xdr:row>
      <xdr:rowOff>161925</xdr:rowOff>
    </xdr:from>
    <xdr:to>
      <xdr:col>49</xdr:col>
      <xdr:colOff>76200</xdr:colOff>
      <xdr:row>43</xdr:row>
      <xdr:rowOff>123825</xdr:rowOff>
    </xdr:to>
    <xdr:sp macro="" textlink="">
      <xdr:nvSpPr>
        <xdr:cNvPr id="3395263" name="Text Box 13"/>
        <xdr:cNvSpPr txBox="1">
          <a:spLocks noChangeArrowheads="1"/>
        </xdr:cNvSpPr>
      </xdr:nvSpPr>
      <xdr:spPr bwMode="auto">
        <a:xfrm>
          <a:off x="6534150" y="10563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47</xdr:col>
      <xdr:colOff>24035</xdr:colOff>
      <xdr:row>43</xdr:row>
      <xdr:rowOff>15947</xdr:rowOff>
    </xdr:from>
    <xdr:to>
      <xdr:col>52</xdr:col>
      <xdr:colOff>88760</xdr:colOff>
      <xdr:row>44</xdr:row>
      <xdr:rowOff>197512</xdr:rowOff>
    </xdr:to>
    <xdr:sp macro="" textlink="">
      <xdr:nvSpPr>
        <xdr:cNvPr id="11278" name="Text Box 14"/>
        <xdr:cNvSpPr txBox="1">
          <a:spLocks noChangeArrowheads="1"/>
        </xdr:cNvSpPr>
      </xdr:nvSpPr>
      <xdr:spPr bwMode="auto">
        <a:xfrm>
          <a:off x="5629705" y="10842973"/>
          <a:ext cx="661072" cy="43335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50" b="0" i="0" u="none" strike="noStrike" baseline="0">
              <a:solidFill>
                <a:srgbClr val="000000"/>
              </a:solidFill>
              <a:latin typeface="ＭＳ 明朝"/>
              <a:ea typeface="ＭＳ 明朝"/>
            </a:rPr>
            <a:t>投資的経費</a:t>
          </a:r>
        </a:p>
        <a:p>
          <a:pPr algn="l" rtl="0">
            <a:defRPr sz="1000"/>
          </a:pPr>
          <a:r>
            <a:rPr lang="en-US" altLang="ja-JP" sz="750" b="0" i="0" u="none" strike="noStrike" baseline="0">
              <a:solidFill>
                <a:srgbClr val="000000"/>
              </a:solidFill>
              <a:latin typeface="ＭＳ 明朝"/>
              <a:ea typeface="ＭＳ 明朝"/>
            </a:rPr>
            <a:t>107,924</a:t>
          </a:r>
          <a:r>
            <a:rPr lang="ja-JP" altLang="en-US" sz="750" b="0" i="0" u="none" strike="noStrike" baseline="0">
              <a:solidFill>
                <a:srgbClr val="000000"/>
              </a:solidFill>
              <a:latin typeface="ＭＳ 明朝"/>
              <a:ea typeface="ＭＳ 明朝"/>
            </a:rPr>
            <a:t>百万円</a:t>
          </a:r>
        </a:p>
        <a:p>
          <a:pPr algn="l" rtl="0">
            <a:defRPr sz="1000"/>
          </a:pPr>
          <a:r>
            <a:rPr lang="ja-JP" altLang="en-US" sz="750" b="0" i="0" u="none" strike="noStrike" baseline="0">
              <a:solidFill>
                <a:srgbClr val="000000"/>
              </a:solidFill>
              <a:latin typeface="ＭＳ 明朝"/>
              <a:ea typeface="ＭＳ 明朝"/>
            </a:rPr>
            <a:t>  （</a:t>
          </a:r>
          <a:r>
            <a:rPr lang="en-US" altLang="ja-JP" sz="750" b="0" i="0" u="none" strike="noStrike" baseline="0">
              <a:solidFill>
                <a:srgbClr val="000000"/>
              </a:solidFill>
              <a:latin typeface="ＭＳ 明朝"/>
              <a:ea typeface="ＭＳ 明朝"/>
            </a:rPr>
            <a:t>13.9</a:t>
          </a:r>
          <a:r>
            <a:rPr lang="ja-JP" altLang="en-US" sz="750" b="0" i="0" u="none" strike="noStrike" baseline="0">
              <a:solidFill>
                <a:srgbClr val="000000"/>
              </a:solidFill>
              <a:latin typeface="ＭＳ 明朝"/>
              <a:ea typeface="ＭＳ 明朝"/>
            </a:rPr>
            <a:t>％）</a:t>
          </a:r>
        </a:p>
      </xdr:txBody>
    </xdr:sp>
    <xdr:clientData/>
  </xdr:twoCellAnchor>
  <xdr:oneCellAnchor>
    <xdr:from>
      <xdr:col>43</xdr:col>
      <xdr:colOff>33537</xdr:colOff>
      <xdr:row>39</xdr:row>
      <xdr:rowOff>243802</xdr:rowOff>
    </xdr:from>
    <xdr:ext cx="685316" cy="418576"/>
    <xdr:sp macro="" textlink="">
      <xdr:nvSpPr>
        <xdr:cNvPr id="11279" name="Text Box 15"/>
        <xdr:cNvSpPr txBox="1">
          <a:spLocks noChangeArrowheads="1"/>
        </xdr:cNvSpPr>
      </xdr:nvSpPr>
      <xdr:spPr bwMode="auto">
        <a:xfrm>
          <a:off x="5162128" y="10063663"/>
          <a:ext cx="685316" cy="41857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明朝"/>
              <a:ea typeface="ＭＳ 明朝"/>
            </a:rPr>
            <a:t>その他</a:t>
          </a:r>
        </a:p>
        <a:p>
          <a:pPr algn="l" rtl="0">
            <a:defRPr sz="1000"/>
          </a:pPr>
          <a:r>
            <a:rPr lang="en-US" altLang="ja-JP" sz="800" b="0" i="0" u="none" strike="noStrike" baseline="0">
              <a:solidFill>
                <a:srgbClr val="000000"/>
              </a:solidFill>
              <a:latin typeface="ＭＳ 明朝"/>
              <a:ea typeface="ＭＳ 明朝"/>
            </a:rPr>
            <a:t>342,890</a:t>
          </a:r>
          <a:r>
            <a:rPr lang="ja-JP" altLang="en-US" sz="800" b="0" i="0" u="none" strike="noStrike" baseline="0">
              <a:solidFill>
                <a:srgbClr val="000000"/>
              </a:solidFill>
              <a:latin typeface="ＭＳ 明朝"/>
              <a:ea typeface="ＭＳ 明朝"/>
            </a:rPr>
            <a:t>百万円</a:t>
          </a:r>
        </a:p>
        <a:p>
          <a:pPr algn="l" rtl="0">
            <a:defRPr sz="1000"/>
          </a:pPr>
          <a:r>
            <a:rPr lang="ja-JP" altLang="en-US" sz="800" b="0" i="0" u="none" strike="noStrike" baseline="0">
              <a:solidFill>
                <a:srgbClr val="000000"/>
              </a:solidFill>
              <a:latin typeface="ＭＳ 明朝"/>
              <a:ea typeface="ＭＳ 明朝"/>
            </a:rPr>
            <a:t>　（</a:t>
          </a:r>
          <a:r>
            <a:rPr lang="en-US" altLang="ja-JP" sz="800" b="0" i="0" u="none" strike="noStrike" baseline="0">
              <a:solidFill>
                <a:srgbClr val="000000"/>
              </a:solidFill>
              <a:latin typeface="ＭＳ 明朝"/>
              <a:ea typeface="ＭＳ 明朝"/>
            </a:rPr>
            <a:t>44.2</a:t>
          </a:r>
          <a:r>
            <a:rPr lang="ja-JP" altLang="en-US" sz="800" b="0" i="0" u="none" strike="noStrike" baseline="0">
              <a:solidFill>
                <a:srgbClr val="000000"/>
              </a:solidFill>
              <a:latin typeface="ＭＳ 明朝"/>
              <a:ea typeface="ＭＳ 明朝"/>
            </a:rPr>
            <a:t>％）</a:t>
          </a:r>
        </a:p>
      </xdr:txBody>
    </xdr:sp>
    <xdr:clientData/>
  </xdr:oneCellAnchor>
  <xdr:twoCellAnchor>
    <xdr:from>
      <xdr:col>49</xdr:col>
      <xdr:colOff>19050</xdr:colOff>
      <xdr:row>37</xdr:row>
      <xdr:rowOff>142875</xdr:rowOff>
    </xdr:from>
    <xdr:to>
      <xdr:col>49</xdr:col>
      <xdr:colOff>19050</xdr:colOff>
      <xdr:row>41</xdr:row>
      <xdr:rowOff>76200</xdr:rowOff>
    </xdr:to>
    <xdr:sp macro="" textlink="">
      <xdr:nvSpPr>
        <xdr:cNvPr id="3395266" name="Line 29"/>
        <xdr:cNvSpPr>
          <a:spLocks noChangeShapeType="1"/>
        </xdr:cNvSpPr>
      </xdr:nvSpPr>
      <xdr:spPr bwMode="auto">
        <a:xfrm flipH="1">
          <a:off x="6553200" y="9305925"/>
          <a:ext cx="0" cy="9239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49</xdr:col>
      <xdr:colOff>28574</xdr:colOff>
      <xdr:row>41</xdr:row>
      <xdr:rowOff>95245</xdr:rowOff>
    </xdr:from>
    <xdr:to>
      <xdr:col>52</xdr:col>
      <xdr:colOff>66261</xdr:colOff>
      <xdr:row>44</xdr:row>
      <xdr:rowOff>66260</xdr:rowOff>
    </xdr:to>
    <xdr:sp macro="" textlink="">
      <xdr:nvSpPr>
        <xdr:cNvPr id="3395267" name="Line 30"/>
        <xdr:cNvSpPr>
          <a:spLocks noChangeShapeType="1"/>
        </xdr:cNvSpPr>
      </xdr:nvSpPr>
      <xdr:spPr bwMode="auto">
        <a:xfrm flipH="1" flipV="1">
          <a:off x="5872783" y="10418688"/>
          <a:ext cx="395495" cy="726389"/>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46</xdr:col>
      <xdr:colOff>86139</xdr:colOff>
      <xdr:row>41</xdr:row>
      <xdr:rowOff>95247</xdr:rowOff>
    </xdr:from>
    <xdr:to>
      <xdr:col>49</xdr:col>
      <xdr:colOff>19050</xdr:colOff>
      <xdr:row>44</xdr:row>
      <xdr:rowOff>125896</xdr:rowOff>
    </xdr:to>
    <xdr:sp macro="" textlink="">
      <xdr:nvSpPr>
        <xdr:cNvPr id="3395268" name="Line 31"/>
        <xdr:cNvSpPr>
          <a:spLocks noChangeShapeType="1"/>
        </xdr:cNvSpPr>
      </xdr:nvSpPr>
      <xdr:spPr bwMode="auto">
        <a:xfrm flipV="1">
          <a:off x="5572539" y="10418690"/>
          <a:ext cx="290720" cy="786023"/>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70</xdr:col>
      <xdr:colOff>647700</xdr:colOff>
      <xdr:row>13</xdr:row>
      <xdr:rowOff>161925</xdr:rowOff>
    </xdr:from>
    <xdr:to>
      <xdr:col>78</xdr:col>
      <xdr:colOff>57150</xdr:colOff>
      <xdr:row>23</xdr:row>
      <xdr:rowOff>171450</xdr:rowOff>
    </xdr:to>
    <xdr:sp macro="" textlink="">
      <xdr:nvSpPr>
        <xdr:cNvPr id="14" name="テキスト ボックス 13"/>
        <xdr:cNvSpPr txBox="1"/>
      </xdr:nvSpPr>
      <xdr:spPr>
        <a:xfrm>
          <a:off x="10429875" y="3381375"/>
          <a:ext cx="5353050"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300"/>
            </a:lnSpc>
          </a:pPr>
          <a:r>
            <a:rPr kumimoji="1" lang="ja-JP" altLang="en-US" sz="1100"/>
            <a:t>内訳の個別項目を百万単にして、「その他」や「計」を算出しているため、普通会計決算状況とは一致しない箇所があるので留意のこと。</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28575</xdr:colOff>
      <xdr:row>3</xdr:row>
      <xdr:rowOff>19050</xdr:rowOff>
    </xdr:from>
    <xdr:to>
      <xdr:col>6</xdr:col>
      <xdr:colOff>9525</xdr:colOff>
      <xdr:row>5</xdr:row>
      <xdr:rowOff>152400</xdr:rowOff>
    </xdr:to>
    <xdr:sp macro="" textlink="">
      <xdr:nvSpPr>
        <xdr:cNvPr id="2472423" name="Line 49"/>
        <xdr:cNvSpPr>
          <a:spLocks noChangeShapeType="1"/>
        </xdr:cNvSpPr>
      </xdr:nvSpPr>
      <xdr:spPr bwMode="auto">
        <a:xfrm>
          <a:off x="28575" y="504825"/>
          <a:ext cx="1362075"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3</xdr:row>
      <xdr:rowOff>19050</xdr:rowOff>
    </xdr:from>
    <xdr:to>
      <xdr:col>6</xdr:col>
      <xdr:colOff>9525</xdr:colOff>
      <xdr:row>5</xdr:row>
      <xdr:rowOff>152400</xdr:rowOff>
    </xdr:to>
    <xdr:sp macro="" textlink="">
      <xdr:nvSpPr>
        <xdr:cNvPr id="2472424" name="Line 51"/>
        <xdr:cNvSpPr>
          <a:spLocks noChangeShapeType="1"/>
        </xdr:cNvSpPr>
      </xdr:nvSpPr>
      <xdr:spPr bwMode="auto">
        <a:xfrm>
          <a:off x="28575" y="504825"/>
          <a:ext cx="1362075" cy="4572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28575</xdr:colOff>
      <xdr:row>3</xdr:row>
      <xdr:rowOff>19050</xdr:rowOff>
    </xdr:from>
    <xdr:to>
      <xdr:col>6</xdr:col>
      <xdr:colOff>9525</xdr:colOff>
      <xdr:row>5</xdr:row>
      <xdr:rowOff>152400</xdr:rowOff>
    </xdr:to>
    <xdr:sp macro="" textlink="">
      <xdr:nvSpPr>
        <xdr:cNvPr id="2121327" name="Line 50"/>
        <xdr:cNvSpPr>
          <a:spLocks noChangeShapeType="1"/>
        </xdr:cNvSpPr>
      </xdr:nvSpPr>
      <xdr:spPr bwMode="auto">
        <a:xfrm>
          <a:off x="28575" y="504825"/>
          <a:ext cx="1362075"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3</xdr:row>
      <xdr:rowOff>19050</xdr:rowOff>
    </xdr:from>
    <xdr:to>
      <xdr:col>6</xdr:col>
      <xdr:colOff>9525</xdr:colOff>
      <xdr:row>5</xdr:row>
      <xdr:rowOff>152400</xdr:rowOff>
    </xdr:to>
    <xdr:sp macro="" textlink="">
      <xdr:nvSpPr>
        <xdr:cNvPr id="2121328" name="Line 52"/>
        <xdr:cNvSpPr>
          <a:spLocks noChangeShapeType="1"/>
        </xdr:cNvSpPr>
      </xdr:nvSpPr>
      <xdr:spPr bwMode="auto">
        <a:xfrm>
          <a:off x="28575" y="504825"/>
          <a:ext cx="1362075" cy="4572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16</xdr:row>
      <xdr:rowOff>0</xdr:rowOff>
    </xdr:from>
    <xdr:to>
      <xdr:col>4</xdr:col>
      <xdr:colOff>209550</xdr:colOff>
      <xdr:row>19</xdr:row>
      <xdr:rowOff>9525</xdr:rowOff>
    </xdr:to>
    <xdr:sp macro="" textlink="">
      <xdr:nvSpPr>
        <xdr:cNvPr id="6843" name="Line 1"/>
        <xdr:cNvSpPr>
          <a:spLocks noChangeShapeType="1"/>
        </xdr:cNvSpPr>
      </xdr:nvSpPr>
      <xdr:spPr bwMode="auto">
        <a:xfrm flipH="1" flipV="1">
          <a:off x="0" y="4276725"/>
          <a:ext cx="1085850" cy="8382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c:userShapes xmlns:c="http://schemas.openxmlformats.org/drawingml/2006/chart">
  <cdr:relSizeAnchor xmlns:cdr="http://schemas.openxmlformats.org/drawingml/2006/chartDrawing">
    <cdr:from>
      <cdr:x>0.54112</cdr:x>
      <cdr:y>0.47851</cdr:y>
    </cdr:from>
    <cdr:to>
      <cdr:x>0.67768</cdr:x>
      <cdr:y>0.58683</cdr:y>
    </cdr:to>
    <cdr:sp macro="" textlink="">
      <cdr:nvSpPr>
        <cdr:cNvPr id="12293" name="Text Box 5"/>
        <cdr:cNvSpPr txBox="1">
          <a:spLocks xmlns:a="http://schemas.openxmlformats.org/drawingml/2006/main" noChangeArrowheads="1"/>
        </cdr:cNvSpPr>
      </cdr:nvSpPr>
      <cdr:spPr bwMode="auto">
        <a:xfrm xmlns:a="http://schemas.openxmlformats.org/drawingml/2006/main">
          <a:off x="3905231" y="2941328"/>
          <a:ext cx="984656" cy="68767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lnSpc>
              <a:spcPts val="1200"/>
            </a:lnSpc>
            <a:defRPr sz="1000"/>
          </a:pPr>
          <a:r>
            <a:rPr lang="ja-JP" altLang="en-US" sz="1000" b="0" i="0" u="none" strike="noStrike" baseline="0">
              <a:solidFill>
                <a:srgbClr val="000000"/>
              </a:solidFill>
              <a:latin typeface="ＭＳ 明朝"/>
              <a:ea typeface="ＭＳ 明朝"/>
            </a:rPr>
            <a:t>自主財源</a:t>
          </a:r>
        </a:p>
        <a:p xmlns:a="http://schemas.openxmlformats.org/drawingml/2006/main">
          <a:pPr algn="l" rtl="0">
            <a:lnSpc>
              <a:spcPts val="1200"/>
            </a:lnSpc>
            <a:defRPr sz="1000"/>
          </a:pPr>
          <a:r>
            <a:rPr lang="en-US" altLang="ja-JP" sz="1000" b="0" i="0" u="none" strike="noStrike" baseline="0">
              <a:solidFill>
                <a:srgbClr val="000000"/>
              </a:solidFill>
              <a:latin typeface="ＭＳ 明朝"/>
              <a:ea typeface="ＭＳ 明朝"/>
            </a:rPr>
            <a:t>266,763</a:t>
          </a:r>
          <a:r>
            <a:rPr lang="ja-JP" altLang="en-US" sz="1000" b="0" i="0" u="none" strike="noStrike" baseline="0">
              <a:solidFill>
                <a:srgbClr val="000000"/>
              </a:solidFill>
              <a:latin typeface="ＭＳ 明朝"/>
              <a:ea typeface="ＭＳ 明朝"/>
            </a:rPr>
            <a:t>百万円</a:t>
          </a:r>
        </a:p>
        <a:p xmlns:a="http://schemas.openxmlformats.org/drawingml/2006/main">
          <a:pPr algn="l" rtl="0">
            <a:lnSpc>
              <a:spcPts val="1000"/>
            </a:lnSpc>
            <a:defRPr sz="1000"/>
          </a:pPr>
          <a:r>
            <a:rPr lang="ja-JP" altLang="en-US" sz="1000" b="0" i="0" u="none" strike="noStrike" baseline="0">
              <a:solidFill>
                <a:srgbClr val="000000"/>
              </a:solidFill>
              <a:latin typeface="ＭＳ 明朝"/>
              <a:ea typeface="ＭＳ 明朝"/>
            </a:rPr>
            <a:t>　（</a:t>
          </a:r>
          <a:r>
            <a:rPr lang="en-US" altLang="ja-JP" sz="1000" b="0" i="0" u="none" strike="noStrike" baseline="0">
              <a:solidFill>
                <a:srgbClr val="000000"/>
              </a:solidFill>
              <a:latin typeface="ＭＳ 明朝"/>
              <a:ea typeface="ＭＳ 明朝"/>
            </a:rPr>
            <a:t>32.9</a:t>
          </a:r>
          <a:r>
            <a:rPr lang="ja-JP" altLang="en-US" sz="1000" b="0" i="0" u="none" strike="noStrike" baseline="0">
              <a:solidFill>
                <a:srgbClr val="000000"/>
              </a:solidFill>
              <a:latin typeface="ＭＳ 明朝"/>
              <a:ea typeface="ＭＳ 明朝"/>
            </a:rPr>
            <a:t>％）</a:t>
          </a:r>
        </a:p>
      </cdr:txBody>
    </cdr:sp>
  </cdr:relSizeAnchor>
  <cdr:relSizeAnchor xmlns:cdr="http://schemas.openxmlformats.org/drawingml/2006/chartDrawing">
    <cdr:from>
      <cdr:x>0.36673</cdr:x>
      <cdr:y>0.55132</cdr:y>
    </cdr:from>
    <cdr:to>
      <cdr:x>0.52527</cdr:x>
      <cdr:y>0.66265</cdr:y>
    </cdr:to>
    <cdr:sp macro="" textlink="">
      <cdr:nvSpPr>
        <cdr:cNvPr id="12298" name="Text Box 10"/>
        <cdr:cNvSpPr txBox="1">
          <a:spLocks xmlns:a="http://schemas.openxmlformats.org/drawingml/2006/main" noChangeArrowheads="1"/>
        </cdr:cNvSpPr>
      </cdr:nvSpPr>
      <cdr:spPr bwMode="auto">
        <a:xfrm xmlns:a="http://schemas.openxmlformats.org/drawingml/2006/main">
          <a:off x="2647813" y="3406038"/>
          <a:ext cx="1143141" cy="71825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lnSpc>
              <a:spcPts val="1200"/>
            </a:lnSpc>
            <a:defRPr sz="1000"/>
          </a:pPr>
          <a:r>
            <a:rPr lang="ja-JP" altLang="en-US" sz="1000" b="0" i="0" u="none" strike="noStrike" baseline="0">
              <a:solidFill>
                <a:srgbClr val="000000"/>
              </a:solidFill>
              <a:latin typeface="ＭＳ 明朝"/>
              <a:ea typeface="ＭＳ 明朝"/>
            </a:rPr>
            <a:t>依存財源</a:t>
          </a:r>
        </a:p>
        <a:p xmlns:a="http://schemas.openxmlformats.org/drawingml/2006/main">
          <a:pPr algn="l" rtl="0">
            <a:lnSpc>
              <a:spcPts val="1200"/>
            </a:lnSpc>
            <a:defRPr sz="1000"/>
          </a:pPr>
          <a:r>
            <a:rPr lang="en-US" altLang="ja-JP" sz="1000" b="0" i="0" u="none" strike="noStrike" baseline="0">
              <a:solidFill>
                <a:srgbClr val="000000"/>
              </a:solidFill>
              <a:latin typeface="ＭＳ 明朝"/>
              <a:ea typeface="ＭＳ 明朝"/>
            </a:rPr>
            <a:t>544,460</a:t>
          </a:r>
          <a:r>
            <a:rPr lang="ja-JP" altLang="en-US" sz="1000" b="0" i="0" u="none" strike="noStrike" baseline="0">
              <a:solidFill>
                <a:srgbClr val="000000"/>
              </a:solidFill>
              <a:latin typeface="ＭＳ 明朝"/>
              <a:ea typeface="ＭＳ 明朝"/>
            </a:rPr>
            <a:t>百万円</a:t>
          </a:r>
        </a:p>
        <a:p xmlns:a="http://schemas.openxmlformats.org/drawingml/2006/main">
          <a:pPr algn="l" rtl="0">
            <a:lnSpc>
              <a:spcPts val="1000"/>
            </a:lnSpc>
            <a:defRPr sz="1000"/>
          </a:pPr>
          <a:r>
            <a:rPr lang="ja-JP" altLang="en-US" sz="1000" b="0" i="0" u="none" strike="noStrike" baseline="0">
              <a:solidFill>
                <a:srgbClr val="000000"/>
              </a:solidFill>
              <a:latin typeface="ＭＳ 明朝"/>
              <a:ea typeface="ＭＳ 明朝"/>
            </a:rPr>
            <a:t>   （</a:t>
          </a:r>
          <a:r>
            <a:rPr lang="en-US" altLang="ja-JP" sz="1000" b="0" i="0" u="none" strike="noStrike" baseline="0">
              <a:solidFill>
                <a:srgbClr val="000000"/>
              </a:solidFill>
              <a:latin typeface="ＭＳ 明朝"/>
              <a:ea typeface="ＭＳ 明朝"/>
            </a:rPr>
            <a:t>67.1</a:t>
          </a:r>
          <a:r>
            <a:rPr lang="ja-JP" altLang="ja-JP" sz="1000" b="0" i="0" baseline="0">
              <a:effectLst/>
              <a:latin typeface="ＭＳ 明朝" panose="02020609040205080304" pitchFamily="17" charset="-128"/>
              <a:ea typeface="ＭＳ 明朝" panose="02020609040205080304" pitchFamily="17" charset="-128"/>
              <a:cs typeface="+mn-cs"/>
            </a:rPr>
            <a:t>％</a:t>
          </a:r>
          <a:r>
            <a:rPr lang="ja-JP" altLang="en-US" sz="1000" b="0" i="0" u="none" strike="noStrike" baseline="0">
              <a:solidFill>
                <a:srgbClr val="000000"/>
              </a:solidFill>
              <a:latin typeface="ＭＳ 明朝"/>
              <a:ea typeface="ＭＳ 明朝"/>
            </a:rPr>
            <a:t>）</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1</xdr:row>
      <xdr:rowOff>38100</xdr:rowOff>
    </xdr:from>
    <xdr:to>
      <xdr:col>10</xdr:col>
      <xdr:colOff>333375</xdr:colOff>
      <xdr:row>20</xdr:row>
      <xdr:rowOff>180975</xdr:rowOff>
    </xdr:to>
    <xdr:graphicFrame macro="">
      <xdr:nvGraphicFramePr>
        <xdr:cNvPr id="337857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4</xdr:col>
      <xdr:colOff>530251</xdr:colOff>
      <xdr:row>8</xdr:row>
      <xdr:rowOff>130840</xdr:rowOff>
    </xdr:from>
    <xdr:ext cx="632482" cy="337015"/>
    <xdr:sp macro="" textlink="">
      <xdr:nvSpPr>
        <xdr:cNvPr id="1028" name="Text Box 4"/>
        <xdr:cNvSpPr txBox="1">
          <a:spLocks noChangeArrowheads="1"/>
        </xdr:cNvSpPr>
      </xdr:nvSpPr>
      <xdr:spPr bwMode="auto">
        <a:xfrm>
          <a:off x="3075331" y="1677700"/>
          <a:ext cx="632482" cy="337015"/>
        </a:xfrm>
        <a:prstGeom prst="rect">
          <a:avLst/>
        </a:prstGeom>
        <a:noFill/>
        <a:ln w="9525">
          <a:noFill/>
          <a:miter lim="800000"/>
          <a:headEnd/>
          <a:tailEnd/>
        </a:ln>
      </xdr:spPr>
      <xdr:txBody>
        <a:bodyPr vertOverflow="clip" wrap="none" lIns="27432" tIns="18288" rIns="27432" bIns="18288" anchor="ctr" upright="1">
          <a:spAutoFit/>
        </a:bodyPr>
        <a:lstStyle/>
        <a:p>
          <a:pPr algn="ctr" rtl="0">
            <a:defRPr sz="1000"/>
          </a:pPr>
          <a:r>
            <a:rPr lang="ja-JP" altLang="en-US" sz="900" b="0" i="0" u="none" strike="noStrike" baseline="0">
              <a:solidFill>
                <a:srgbClr val="000000"/>
              </a:solidFill>
              <a:latin typeface="ＭＳ Ｐゴシック"/>
              <a:ea typeface="ＭＳ Ｐゴシック"/>
            </a:rPr>
            <a:t>市町村税</a:t>
          </a:r>
        </a:p>
        <a:p>
          <a:pPr algn="ctr" rtl="0">
            <a:defRPr sz="1000"/>
          </a:pPr>
          <a:r>
            <a:rPr lang="ja-JP" altLang="en-US" sz="900" b="0" i="0" u="none" strike="noStrike" baseline="0">
              <a:solidFill>
                <a:srgbClr val="000000"/>
              </a:solidFill>
              <a:latin typeface="ＭＳ Ｐゴシック"/>
              <a:ea typeface="ＭＳ Ｐゴシック"/>
            </a:rPr>
            <a:t>収入額合計</a:t>
          </a:r>
          <a:endParaRPr lang="en-US" altLang="ja-JP" sz="900" b="0" i="0" u="none" strike="noStrike" baseline="0">
            <a:solidFill>
              <a:srgbClr val="000000"/>
            </a:solidFill>
            <a:latin typeface="ＭＳ Ｐゴシック"/>
            <a:ea typeface="ＭＳ Ｐゴシック"/>
          </a:endParaRPr>
        </a:p>
      </xdr:txBody>
    </xdr:sp>
    <xdr:clientData/>
  </xdr:oneCellAnchor>
  <xdr:twoCellAnchor>
    <xdr:from>
      <xdr:col>0</xdr:col>
      <xdr:colOff>38100</xdr:colOff>
      <xdr:row>43</xdr:row>
      <xdr:rowOff>47625</xdr:rowOff>
    </xdr:from>
    <xdr:to>
      <xdr:col>10</xdr:col>
      <xdr:colOff>657225</xdr:colOff>
      <xdr:row>63</xdr:row>
      <xdr:rowOff>76200</xdr:rowOff>
    </xdr:to>
    <xdr:graphicFrame macro="">
      <xdr:nvGraphicFramePr>
        <xdr:cNvPr id="3378579"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241928</xdr:colOff>
      <xdr:row>43</xdr:row>
      <xdr:rowOff>17880</xdr:rowOff>
    </xdr:from>
    <xdr:to>
      <xdr:col>1</xdr:col>
      <xdr:colOff>175253</xdr:colOff>
      <xdr:row>44</xdr:row>
      <xdr:rowOff>94080</xdr:rowOff>
    </xdr:to>
    <xdr:sp macro="" textlink="">
      <xdr:nvSpPr>
        <xdr:cNvPr id="7" name="テキスト ボックス 6"/>
        <xdr:cNvSpPr txBox="1"/>
      </xdr:nvSpPr>
      <xdr:spPr>
        <a:xfrm>
          <a:off x="241928" y="7904580"/>
          <a:ext cx="6572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700"/>
            <a:t>（百万円）</a:t>
          </a:r>
        </a:p>
      </xdr:txBody>
    </xdr:sp>
    <xdr:clientData/>
  </xdr:twoCellAnchor>
  <xdr:oneCellAnchor>
    <xdr:from>
      <xdr:col>4</xdr:col>
      <xdr:colOff>487785</xdr:colOff>
      <xdr:row>11</xdr:row>
      <xdr:rowOff>90500</xdr:rowOff>
    </xdr:from>
    <xdr:ext cx="805606" cy="186974"/>
    <xdr:sp macro="" textlink="$N$10">
      <xdr:nvSpPr>
        <xdr:cNvPr id="6" name="Text Box 4"/>
        <xdr:cNvSpPr txBox="1">
          <a:spLocks noChangeArrowheads="1"/>
        </xdr:cNvSpPr>
      </xdr:nvSpPr>
      <xdr:spPr bwMode="auto">
        <a:xfrm>
          <a:off x="3032865" y="2208860"/>
          <a:ext cx="805606" cy="186974"/>
        </a:xfrm>
        <a:prstGeom prst="rect">
          <a:avLst/>
        </a:prstGeom>
        <a:noFill/>
        <a:ln w="9525">
          <a:noFill/>
          <a:miter lim="800000"/>
          <a:headEnd/>
          <a:tailEnd/>
        </a:ln>
      </xdr:spPr>
      <xdr:txBody>
        <a:bodyPr vertOverflow="clip" wrap="none" lIns="27432" tIns="18288" rIns="27432" bIns="18288" anchor="ctr" upright="1">
          <a:spAutoFit/>
        </a:bodyPr>
        <a:lstStyle/>
        <a:p>
          <a:pPr algn="ctr" rtl="0">
            <a:defRPr sz="1000"/>
          </a:pPr>
          <a:fld id="{BC89D358-8F9B-4B84-8943-5C2336C00922}" type="TxLink">
            <a:rPr lang="en-US" altLang="ja-JP" sz="900" b="0" i="0" u="none" strike="noStrike" baseline="0">
              <a:solidFill>
                <a:srgbClr val="000000"/>
              </a:solidFill>
              <a:latin typeface="ＭＳ 明朝"/>
              <a:ea typeface="ＭＳ 明朝"/>
            </a:rPr>
            <a:pPr algn="ctr" rtl="0">
              <a:defRPr sz="1000"/>
            </a:pPr>
            <a:t>153,226百万円</a:t>
          </a:fld>
          <a:endParaRPr lang="en-US" altLang="ja-JP" sz="900" b="0" i="0" u="none" strike="noStrike" baseline="0">
            <a:solidFill>
              <a:srgbClr val="000000"/>
            </a:solidFill>
            <a:latin typeface="ＭＳ Ｐゴシック"/>
            <a:ea typeface="ＭＳ Ｐゴシック"/>
          </a:endParaRPr>
        </a:p>
      </xdr:txBody>
    </xdr:sp>
    <xdr:clientData/>
  </xdr:oneCellAnchor>
  <xdr:twoCellAnchor>
    <xdr:from>
      <xdr:col>1</xdr:col>
      <xdr:colOff>6454</xdr:colOff>
      <xdr:row>24</xdr:row>
      <xdr:rowOff>13084</xdr:rowOff>
    </xdr:from>
    <xdr:to>
      <xdr:col>1</xdr:col>
      <xdr:colOff>615530</xdr:colOff>
      <xdr:row>24</xdr:row>
      <xdr:rowOff>170740</xdr:rowOff>
    </xdr:to>
    <xdr:sp macro="" textlink="">
      <xdr:nvSpPr>
        <xdr:cNvPr id="10" name="正方形/長方形 9"/>
        <xdr:cNvSpPr/>
      </xdr:nvSpPr>
      <xdr:spPr bwMode="auto">
        <a:xfrm>
          <a:off x="655811" y="4485693"/>
          <a:ext cx="609076" cy="157656"/>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900">
              <a:latin typeface="ＭＳ 明朝" panose="02020609040205080304" pitchFamily="17" charset="-128"/>
              <a:ea typeface="ＭＳ 明朝" panose="02020609040205080304" pitchFamily="17" charset="-128"/>
            </a:rPr>
            <a:t>平成</a:t>
          </a:r>
          <a:r>
            <a:rPr kumimoji="1" lang="en-US" altLang="ja-JP" sz="900">
              <a:latin typeface="ＭＳ 明朝" panose="02020609040205080304" pitchFamily="17" charset="-128"/>
              <a:ea typeface="ＭＳ 明朝" panose="02020609040205080304" pitchFamily="17" charset="-128"/>
            </a:rPr>
            <a:t>4</a:t>
          </a:r>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8</xdr:col>
      <xdr:colOff>7711</xdr:colOff>
      <xdr:row>34</xdr:row>
      <xdr:rowOff>27648</xdr:rowOff>
    </xdr:from>
    <xdr:to>
      <xdr:col>8</xdr:col>
      <xdr:colOff>609167</xdr:colOff>
      <xdr:row>34</xdr:row>
      <xdr:rowOff>185304</xdr:rowOff>
    </xdr:to>
    <xdr:sp macro="" textlink="">
      <xdr:nvSpPr>
        <xdr:cNvPr id="11" name="正方形/長方形 10"/>
        <xdr:cNvSpPr/>
      </xdr:nvSpPr>
      <xdr:spPr bwMode="auto">
        <a:xfrm>
          <a:off x="5063415" y="6223039"/>
          <a:ext cx="601456" cy="157656"/>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900">
              <a:latin typeface="ＭＳ 明朝" panose="02020609040205080304" pitchFamily="17" charset="-128"/>
              <a:ea typeface="ＭＳ 明朝" panose="02020609040205080304" pitchFamily="17" charset="-128"/>
            </a:rPr>
            <a:t>令和元</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0.5073</cdr:x>
      <cdr:y>0.02706</cdr:y>
    </cdr:from>
    <cdr:to>
      <cdr:x>0.72201</cdr:x>
      <cdr:y>0.06835</cdr:y>
    </cdr:to>
    <cdr:sp macro="" textlink="">
      <cdr:nvSpPr>
        <cdr:cNvPr id="12" name="フリーフォーム 11"/>
        <cdr:cNvSpPr/>
      </cdr:nvSpPr>
      <cdr:spPr bwMode="auto">
        <a:xfrm xmlns:a="http://schemas.openxmlformats.org/drawingml/2006/main" rot="21271379">
          <a:off x="3754489" y="101810"/>
          <a:ext cx="1589053" cy="155348"/>
        </a:xfrm>
        <a:custGeom xmlns:a="http://schemas.openxmlformats.org/drawingml/2006/main">
          <a:avLst/>
          <a:gdLst>
            <a:gd name="connsiteX0" fmla="*/ 2055395 w 2055395"/>
            <a:gd name="connsiteY0" fmla="*/ 646697 h 646697"/>
            <a:gd name="connsiteX1" fmla="*/ 5013 w 2055395"/>
            <a:gd name="connsiteY1" fmla="*/ 0 h 646697"/>
            <a:gd name="connsiteX2" fmla="*/ 0 w 2055395"/>
            <a:gd name="connsiteY2" fmla="*/ 120315 h 646697"/>
            <a:gd name="connsiteX0" fmla="*/ 2065495 w 2065495"/>
            <a:gd name="connsiteY0" fmla="*/ 586069 h 586069"/>
            <a:gd name="connsiteX1" fmla="*/ 0 w 2065495"/>
            <a:gd name="connsiteY1" fmla="*/ 0 h 586069"/>
            <a:gd name="connsiteX2" fmla="*/ 10100 w 2065495"/>
            <a:gd name="connsiteY2" fmla="*/ 59687 h 586069"/>
            <a:gd name="connsiteX0" fmla="*/ 2078300 w 2078300"/>
            <a:gd name="connsiteY0" fmla="*/ 586069 h 586069"/>
            <a:gd name="connsiteX1" fmla="*/ 12805 w 2078300"/>
            <a:gd name="connsiteY1" fmla="*/ 0 h 586069"/>
            <a:gd name="connsiteX2" fmla="*/ 0 w 2078300"/>
            <a:gd name="connsiteY2" fmla="*/ 63526 h 586069"/>
            <a:gd name="connsiteX0" fmla="*/ 2107906 w 2107906"/>
            <a:gd name="connsiteY0" fmla="*/ 586069 h 586069"/>
            <a:gd name="connsiteX1" fmla="*/ 42411 w 2107906"/>
            <a:gd name="connsiteY1" fmla="*/ 0 h 586069"/>
            <a:gd name="connsiteX2" fmla="*/ 0 w 2107906"/>
            <a:gd name="connsiteY2" fmla="*/ 84928 h 586069"/>
          </a:gdLst>
          <a:ahLst/>
          <a:cxnLst>
            <a:cxn ang="0">
              <a:pos x="connsiteX0" y="connsiteY0"/>
            </a:cxn>
            <a:cxn ang="0">
              <a:pos x="connsiteX1" y="connsiteY1"/>
            </a:cxn>
            <a:cxn ang="0">
              <a:pos x="connsiteX2" y="connsiteY2"/>
            </a:cxn>
          </a:cxnLst>
          <a:rect l="l" t="t" r="r" b="b"/>
          <a:pathLst>
            <a:path w="2107906" h="586069">
              <a:moveTo>
                <a:pt x="2107906" y="586069"/>
              </a:moveTo>
              <a:lnTo>
                <a:pt x="42411" y="0"/>
              </a:lnTo>
              <a:lnTo>
                <a:pt x="0" y="84928"/>
              </a:lnTo>
            </a:path>
          </a:pathLst>
        </a:custGeom>
        <a:noFill xmlns:a="http://schemas.openxmlformats.org/drawingml/2006/main"/>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0.22909</cdr:x>
      <cdr:y>0.67342</cdr:y>
    </cdr:from>
    <cdr:to>
      <cdr:x>0.28443</cdr:x>
      <cdr:y>0.71336</cdr:y>
    </cdr:to>
    <cdr:sp macro="" textlink="">
      <cdr:nvSpPr>
        <cdr:cNvPr id="6" name="直線コネクタ 5"/>
        <cdr:cNvSpPr/>
      </cdr:nvSpPr>
      <cdr:spPr bwMode="auto">
        <a:xfrm xmlns:a="http://schemas.openxmlformats.org/drawingml/2006/main" flipV="1">
          <a:off x="1695450" y="2533649"/>
          <a:ext cx="409575" cy="15028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0.74517</cdr:x>
      <cdr:y>0.51899</cdr:y>
    </cdr:from>
    <cdr:to>
      <cdr:x>0.81725</cdr:x>
      <cdr:y>0.52911</cdr:y>
    </cdr:to>
    <cdr:sp macro="" textlink="">
      <cdr:nvSpPr>
        <cdr:cNvPr id="7" name="直線コネクタ 6"/>
        <cdr:cNvSpPr/>
      </cdr:nvSpPr>
      <cdr:spPr bwMode="auto">
        <a:xfrm xmlns:a="http://schemas.openxmlformats.org/drawingml/2006/main" flipV="1">
          <a:off x="5514975" y="1952625"/>
          <a:ext cx="533400" cy="3810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0.24709</cdr:x>
      <cdr:y>0.06271</cdr:y>
    </cdr:from>
    <cdr:to>
      <cdr:x>0.29994</cdr:x>
      <cdr:y>0.41744</cdr:y>
    </cdr:to>
    <cdr:sp macro="" textlink="">
      <cdr:nvSpPr>
        <cdr:cNvPr id="9" name="フリーフォーム 8"/>
        <cdr:cNvSpPr/>
      </cdr:nvSpPr>
      <cdr:spPr bwMode="auto">
        <a:xfrm xmlns:a="http://schemas.openxmlformats.org/drawingml/2006/main" rot="18769487">
          <a:off x="1145457" y="735117"/>
          <a:ext cx="1345793" cy="351349"/>
        </a:xfrm>
        <a:custGeom xmlns:a="http://schemas.openxmlformats.org/drawingml/2006/main">
          <a:avLst/>
          <a:gdLst>
            <a:gd name="connsiteX0" fmla="*/ 2055395 w 2055395"/>
            <a:gd name="connsiteY0" fmla="*/ 646697 h 646697"/>
            <a:gd name="connsiteX1" fmla="*/ 5013 w 2055395"/>
            <a:gd name="connsiteY1" fmla="*/ 0 h 646697"/>
            <a:gd name="connsiteX2" fmla="*/ 0 w 2055395"/>
            <a:gd name="connsiteY2" fmla="*/ 120315 h 646697"/>
            <a:gd name="connsiteX0" fmla="*/ 2065495 w 2065495"/>
            <a:gd name="connsiteY0" fmla="*/ 586069 h 586069"/>
            <a:gd name="connsiteX1" fmla="*/ 0 w 2065495"/>
            <a:gd name="connsiteY1" fmla="*/ 0 h 586069"/>
            <a:gd name="connsiteX2" fmla="*/ 10100 w 2065495"/>
            <a:gd name="connsiteY2" fmla="*/ 59687 h 586069"/>
            <a:gd name="connsiteX0" fmla="*/ 2078300 w 2078300"/>
            <a:gd name="connsiteY0" fmla="*/ 586069 h 586069"/>
            <a:gd name="connsiteX1" fmla="*/ 12805 w 2078300"/>
            <a:gd name="connsiteY1" fmla="*/ 0 h 586069"/>
            <a:gd name="connsiteX2" fmla="*/ 0 w 2078300"/>
            <a:gd name="connsiteY2" fmla="*/ 63526 h 586069"/>
            <a:gd name="connsiteX0" fmla="*/ 2107906 w 2107906"/>
            <a:gd name="connsiteY0" fmla="*/ 586069 h 586069"/>
            <a:gd name="connsiteX1" fmla="*/ 42411 w 2107906"/>
            <a:gd name="connsiteY1" fmla="*/ 0 h 586069"/>
            <a:gd name="connsiteX2" fmla="*/ 0 w 2107906"/>
            <a:gd name="connsiteY2" fmla="*/ 84928 h 586069"/>
            <a:gd name="connsiteX0" fmla="*/ 2107906 w 2107906"/>
            <a:gd name="connsiteY0" fmla="*/ 501141 h 501141"/>
            <a:gd name="connsiteX1" fmla="*/ 2089456 w 2107906"/>
            <a:gd name="connsiteY1" fmla="*/ 352718 h 501141"/>
            <a:gd name="connsiteX2" fmla="*/ 0 w 2107906"/>
            <a:gd name="connsiteY2" fmla="*/ 0 h 501141"/>
            <a:gd name="connsiteX0" fmla="*/ 2107906 w 2107906"/>
            <a:gd name="connsiteY0" fmla="*/ 501141 h 501141"/>
            <a:gd name="connsiteX1" fmla="*/ 2066015 w 2107906"/>
            <a:gd name="connsiteY1" fmla="*/ 404773 h 501141"/>
            <a:gd name="connsiteX2" fmla="*/ 0 w 2107906"/>
            <a:gd name="connsiteY2" fmla="*/ 0 h 501141"/>
          </a:gdLst>
          <a:ahLst/>
          <a:cxnLst>
            <a:cxn ang="0">
              <a:pos x="connsiteX0" y="connsiteY0"/>
            </a:cxn>
            <a:cxn ang="0">
              <a:pos x="connsiteX1" y="connsiteY1"/>
            </a:cxn>
            <a:cxn ang="0">
              <a:pos x="connsiteX2" y="connsiteY2"/>
            </a:cxn>
          </a:cxnLst>
          <a:rect l="l" t="t" r="r" b="b"/>
          <a:pathLst>
            <a:path w="2107906" h="501141">
              <a:moveTo>
                <a:pt x="2107906" y="501141"/>
              </a:moveTo>
              <a:lnTo>
                <a:pt x="2066015" y="404773"/>
              </a:lnTo>
              <a:lnTo>
                <a:pt x="0" y="0"/>
              </a:lnTo>
            </a:path>
          </a:pathLst>
        </a:custGeom>
        <a:noFill xmlns:a="http://schemas.openxmlformats.org/drawingml/2006/main"/>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0.26241</cdr:x>
      <cdr:y>0.05725</cdr:y>
    </cdr:from>
    <cdr:to>
      <cdr:x>0.43843</cdr:x>
      <cdr:y>0.19139</cdr:y>
    </cdr:to>
    <cdr:sp macro="" textlink="">
      <cdr:nvSpPr>
        <cdr:cNvPr id="10" name="フリーフォーム 9"/>
        <cdr:cNvSpPr/>
      </cdr:nvSpPr>
      <cdr:spPr bwMode="auto">
        <a:xfrm xmlns:a="http://schemas.openxmlformats.org/drawingml/2006/main" rot="19318848">
          <a:off x="1744511" y="217198"/>
          <a:ext cx="1170187" cy="508907"/>
        </a:xfrm>
        <a:custGeom xmlns:a="http://schemas.openxmlformats.org/drawingml/2006/main">
          <a:avLst/>
          <a:gdLst>
            <a:gd name="connsiteX0" fmla="*/ 2055395 w 2055395"/>
            <a:gd name="connsiteY0" fmla="*/ 646697 h 646697"/>
            <a:gd name="connsiteX1" fmla="*/ 5013 w 2055395"/>
            <a:gd name="connsiteY1" fmla="*/ 0 h 646697"/>
            <a:gd name="connsiteX2" fmla="*/ 0 w 2055395"/>
            <a:gd name="connsiteY2" fmla="*/ 120315 h 646697"/>
            <a:gd name="connsiteX0" fmla="*/ 2065495 w 2065495"/>
            <a:gd name="connsiteY0" fmla="*/ 586069 h 586069"/>
            <a:gd name="connsiteX1" fmla="*/ 0 w 2065495"/>
            <a:gd name="connsiteY1" fmla="*/ 0 h 586069"/>
            <a:gd name="connsiteX2" fmla="*/ 10100 w 2065495"/>
            <a:gd name="connsiteY2" fmla="*/ 59687 h 586069"/>
            <a:gd name="connsiteX0" fmla="*/ 2078300 w 2078300"/>
            <a:gd name="connsiteY0" fmla="*/ 586069 h 586069"/>
            <a:gd name="connsiteX1" fmla="*/ 12805 w 2078300"/>
            <a:gd name="connsiteY1" fmla="*/ 0 h 586069"/>
            <a:gd name="connsiteX2" fmla="*/ 0 w 2078300"/>
            <a:gd name="connsiteY2" fmla="*/ 63526 h 586069"/>
            <a:gd name="connsiteX0" fmla="*/ 2107906 w 2107906"/>
            <a:gd name="connsiteY0" fmla="*/ 586069 h 586069"/>
            <a:gd name="connsiteX1" fmla="*/ 42411 w 2107906"/>
            <a:gd name="connsiteY1" fmla="*/ 0 h 586069"/>
            <a:gd name="connsiteX2" fmla="*/ 0 w 2107906"/>
            <a:gd name="connsiteY2" fmla="*/ 84928 h 586069"/>
            <a:gd name="connsiteX0" fmla="*/ 2107906 w 2107906"/>
            <a:gd name="connsiteY0" fmla="*/ 501141 h 501141"/>
            <a:gd name="connsiteX1" fmla="*/ 2089456 w 2107906"/>
            <a:gd name="connsiteY1" fmla="*/ 352718 h 501141"/>
            <a:gd name="connsiteX2" fmla="*/ 0 w 2107906"/>
            <a:gd name="connsiteY2" fmla="*/ 0 h 501141"/>
            <a:gd name="connsiteX0" fmla="*/ 2107906 w 2107906"/>
            <a:gd name="connsiteY0" fmla="*/ 501141 h 501141"/>
            <a:gd name="connsiteX1" fmla="*/ 2073632 w 2107906"/>
            <a:gd name="connsiteY1" fmla="*/ 397085 h 501141"/>
            <a:gd name="connsiteX2" fmla="*/ 0 w 2107906"/>
            <a:gd name="connsiteY2" fmla="*/ 0 h 501141"/>
          </a:gdLst>
          <a:ahLst/>
          <a:cxnLst>
            <a:cxn ang="0">
              <a:pos x="connsiteX0" y="connsiteY0"/>
            </a:cxn>
            <a:cxn ang="0">
              <a:pos x="connsiteX1" y="connsiteY1"/>
            </a:cxn>
            <a:cxn ang="0">
              <a:pos x="connsiteX2" y="connsiteY2"/>
            </a:cxn>
          </a:cxnLst>
          <a:rect l="l" t="t" r="r" b="b"/>
          <a:pathLst>
            <a:path w="2107906" h="501141">
              <a:moveTo>
                <a:pt x="2107906" y="501141"/>
              </a:moveTo>
              <a:lnTo>
                <a:pt x="2073632" y="397085"/>
              </a:lnTo>
              <a:lnTo>
                <a:pt x="0" y="0"/>
              </a:lnTo>
            </a:path>
          </a:pathLst>
        </a:custGeom>
        <a:noFill xmlns:a="http://schemas.openxmlformats.org/drawingml/2006/main"/>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0.33671</cdr:x>
      <cdr:y>0</cdr:y>
    </cdr:from>
    <cdr:to>
      <cdr:x>0.4812</cdr:x>
      <cdr:y>0.13949</cdr:y>
    </cdr:to>
    <cdr:sp macro="" textlink="">
      <cdr:nvSpPr>
        <cdr:cNvPr id="11" name="フリーフォーム 10"/>
        <cdr:cNvSpPr/>
      </cdr:nvSpPr>
      <cdr:spPr bwMode="auto">
        <a:xfrm xmlns:a="http://schemas.openxmlformats.org/drawingml/2006/main" rot="19772550">
          <a:off x="2491965" y="0"/>
          <a:ext cx="1069360" cy="524814"/>
        </a:xfrm>
        <a:custGeom xmlns:a="http://schemas.openxmlformats.org/drawingml/2006/main">
          <a:avLst/>
          <a:gdLst>
            <a:gd name="connsiteX0" fmla="*/ 2055395 w 2055395"/>
            <a:gd name="connsiteY0" fmla="*/ 646697 h 646697"/>
            <a:gd name="connsiteX1" fmla="*/ 5013 w 2055395"/>
            <a:gd name="connsiteY1" fmla="*/ 0 h 646697"/>
            <a:gd name="connsiteX2" fmla="*/ 0 w 2055395"/>
            <a:gd name="connsiteY2" fmla="*/ 120315 h 646697"/>
            <a:gd name="connsiteX0" fmla="*/ 2065495 w 2065495"/>
            <a:gd name="connsiteY0" fmla="*/ 586069 h 586069"/>
            <a:gd name="connsiteX1" fmla="*/ 0 w 2065495"/>
            <a:gd name="connsiteY1" fmla="*/ 0 h 586069"/>
            <a:gd name="connsiteX2" fmla="*/ 10100 w 2065495"/>
            <a:gd name="connsiteY2" fmla="*/ 59687 h 586069"/>
            <a:gd name="connsiteX0" fmla="*/ 2078300 w 2078300"/>
            <a:gd name="connsiteY0" fmla="*/ 586069 h 586069"/>
            <a:gd name="connsiteX1" fmla="*/ 12805 w 2078300"/>
            <a:gd name="connsiteY1" fmla="*/ 0 h 586069"/>
            <a:gd name="connsiteX2" fmla="*/ 0 w 2078300"/>
            <a:gd name="connsiteY2" fmla="*/ 63526 h 586069"/>
            <a:gd name="connsiteX0" fmla="*/ 2107906 w 2107906"/>
            <a:gd name="connsiteY0" fmla="*/ 586069 h 586069"/>
            <a:gd name="connsiteX1" fmla="*/ 42411 w 2107906"/>
            <a:gd name="connsiteY1" fmla="*/ 0 h 586069"/>
            <a:gd name="connsiteX2" fmla="*/ 0 w 2107906"/>
            <a:gd name="connsiteY2" fmla="*/ 84928 h 586069"/>
            <a:gd name="connsiteX0" fmla="*/ 2107906 w 2107906"/>
            <a:gd name="connsiteY0" fmla="*/ 501141 h 501141"/>
            <a:gd name="connsiteX1" fmla="*/ 2089456 w 2107906"/>
            <a:gd name="connsiteY1" fmla="*/ 352718 h 501141"/>
            <a:gd name="connsiteX2" fmla="*/ 0 w 2107906"/>
            <a:gd name="connsiteY2" fmla="*/ 0 h 501141"/>
            <a:gd name="connsiteX0" fmla="*/ 2107906 w 2107906"/>
            <a:gd name="connsiteY0" fmla="*/ 501141 h 501141"/>
            <a:gd name="connsiteX1" fmla="*/ 2073632 w 2107906"/>
            <a:gd name="connsiteY1" fmla="*/ 397085 h 501141"/>
            <a:gd name="connsiteX2" fmla="*/ 0 w 2107906"/>
            <a:gd name="connsiteY2" fmla="*/ 0 h 501141"/>
            <a:gd name="connsiteX0" fmla="*/ 2108873 w 2108872"/>
            <a:gd name="connsiteY0" fmla="*/ 560449 h 560449"/>
            <a:gd name="connsiteX1" fmla="*/ 2073632 w 2108872"/>
            <a:gd name="connsiteY1" fmla="*/ 397085 h 560449"/>
            <a:gd name="connsiteX2" fmla="*/ 0 w 2108872"/>
            <a:gd name="connsiteY2" fmla="*/ 0 h 560449"/>
          </a:gdLst>
          <a:ahLst/>
          <a:cxnLst>
            <a:cxn ang="0">
              <a:pos x="connsiteX0" y="connsiteY0"/>
            </a:cxn>
            <a:cxn ang="0">
              <a:pos x="connsiteX1" y="connsiteY1"/>
            </a:cxn>
            <a:cxn ang="0">
              <a:pos x="connsiteX2" y="connsiteY2"/>
            </a:cxn>
          </a:cxnLst>
          <a:rect l="l" t="t" r="r" b="b"/>
          <a:pathLst>
            <a:path w="2108872" h="560449">
              <a:moveTo>
                <a:pt x="2108873" y="560449"/>
              </a:moveTo>
              <a:lnTo>
                <a:pt x="2073632" y="397085"/>
              </a:lnTo>
              <a:lnTo>
                <a:pt x="0" y="0"/>
              </a:lnTo>
            </a:path>
          </a:pathLst>
        </a:custGeom>
        <a:noFill xmlns:a="http://schemas.openxmlformats.org/drawingml/2006/main"/>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p xmlns:a="http://schemas.openxmlformats.org/drawingml/2006/main">
          <a:endParaRPr lang="ja-JP" altLang="en-US"/>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1</xdr:row>
      <xdr:rowOff>9525</xdr:rowOff>
    </xdr:from>
    <xdr:to>
      <xdr:col>4</xdr:col>
      <xdr:colOff>0</xdr:colOff>
      <xdr:row>4</xdr:row>
      <xdr:rowOff>9525</xdr:rowOff>
    </xdr:to>
    <xdr:sp macro="" textlink="">
      <xdr:nvSpPr>
        <xdr:cNvPr id="3771" name="Line 1"/>
        <xdr:cNvSpPr>
          <a:spLocks noChangeShapeType="1"/>
        </xdr:cNvSpPr>
      </xdr:nvSpPr>
      <xdr:spPr bwMode="auto">
        <a:xfrm flipH="1" flipV="1">
          <a:off x="0" y="276225"/>
          <a:ext cx="1419225" cy="8001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7</xdr:row>
      <xdr:rowOff>0</xdr:rowOff>
    </xdr:from>
    <xdr:to>
      <xdr:col>1</xdr:col>
      <xdr:colOff>0</xdr:colOff>
      <xdr:row>9</xdr:row>
      <xdr:rowOff>0</xdr:rowOff>
    </xdr:to>
    <xdr:sp macro="" textlink="">
      <xdr:nvSpPr>
        <xdr:cNvPr id="4809" name="Line 1"/>
        <xdr:cNvSpPr>
          <a:spLocks noChangeShapeType="1"/>
        </xdr:cNvSpPr>
      </xdr:nvSpPr>
      <xdr:spPr bwMode="auto">
        <a:xfrm flipH="1" flipV="1">
          <a:off x="0" y="1733550"/>
          <a:ext cx="1485900" cy="8763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6</xdr:row>
      <xdr:rowOff>9525</xdr:rowOff>
    </xdr:from>
    <xdr:to>
      <xdr:col>1</xdr:col>
      <xdr:colOff>0</xdr:colOff>
      <xdr:row>9</xdr:row>
      <xdr:rowOff>0</xdr:rowOff>
    </xdr:to>
    <xdr:sp macro="" textlink="">
      <xdr:nvSpPr>
        <xdr:cNvPr id="69308" name="Line 1"/>
        <xdr:cNvSpPr>
          <a:spLocks noChangeShapeType="1"/>
        </xdr:cNvSpPr>
      </xdr:nvSpPr>
      <xdr:spPr bwMode="auto">
        <a:xfrm flipH="1" flipV="1">
          <a:off x="0" y="1495425"/>
          <a:ext cx="981075" cy="14192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1</xdr:row>
      <xdr:rowOff>9525</xdr:rowOff>
    </xdr:from>
    <xdr:to>
      <xdr:col>1</xdr:col>
      <xdr:colOff>0</xdr:colOff>
      <xdr:row>3</xdr:row>
      <xdr:rowOff>0</xdr:rowOff>
    </xdr:to>
    <xdr:sp macro="" textlink="">
      <xdr:nvSpPr>
        <xdr:cNvPr id="34493" name="Line 1"/>
        <xdr:cNvSpPr>
          <a:spLocks noChangeShapeType="1"/>
        </xdr:cNvSpPr>
      </xdr:nvSpPr>
      <xdr:spPr bwMode="auto">
        <a:xfrm>
          <a:off x="9525" y="257175"/>
          <a:ext cx="1095375" cy="6191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28575</xdr:colOff>
      <xdr:row>3</xdr:row>
      <xdr:rowOff>19050</xdr:rowOff>
    </xdr:from>
    <xdr:to>
      <xdr:col>6</xdr:col>
      <xdr:colOff>9525</xdr:colOff>
      <xdr:row>5</xdr:row>
      <xdr:rowOff>152400</xdr:rowOff>
    </xdr:to>
    <xdr:sp macro="" textlink="">
      <xdr:nvSpPr>
        <xdr:cNvPr id="5996" name="Line 142"/>
        <xdr:cNvSpPr>
          <a:spLocks noChangeShapeType="1"/>
        </xdr:cNvSpPr>
      </xdr:nvSpPr>
      <xdr:spPr bwMode="auto">
        <a:xfrm>
          <a:off x="28575" y="504825"/>
          <a:ext cx="1362075" cy="4572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cap="flat" cmpd="sng" algn="ctr">
          <a:solidFill>
            <a:srgbClr val="000000"/>
          </a:solidFill>
          <a:prstDash val="solid"/>
          <a:round/>
          <a:headEnd type="none" w="med" len="med"/>
          <a:tailEnd type="none" w="med" len="med"/>
        </a:ln>
        <a:effectLst/>
      </a:spPr>
      <a:bodyPr wrap="square" lIns="18288" tIns="0" rIns="0" bIns="0" upright="1"/>
      <a:lstStyle>
        <a:defPPr>
          <a:defRPr/>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F54"/>
  <sheetViews>
    <sheetView tabSelected="1" view="pageBreakPreview" zoomScale="70" zoomScaleNormal="70" zoomScaleSheetLayoutView="70" workbookViewId="0">
      <selection activeCell="BR16" sqref="BR16"/>
    </sheetView>
  </sheetViews>
  <sheetFormatPr defaultColWidth="5.75" defaultRowHeight="19.899999999999999" customHeight="1"/>
  <cols>
    <col min="1" max="69" width="1.75" style="49" customWidth="1"/>
    <col min="70" max="70" width="7.625" style="49" customWidth="1"/>
    <col min="71" max="71" width="18.875" style="49" customWidth="1"/>
    <col min="72" max="72" width="13.25" style="59" bestFit="1" customWidth="1"/>
    <col min="73" max="73" width="10" style="49" bestFit="1" customWidth="1"/>
    <col min="74" max="74" width="7.5" style="49" customWidth="1"/>
    <col min="75" max="75" width="11.125" style="49" customWidth="1"/>
    <col min="76" max="76" width="7.75" style="49" bestFit="1" customWidth="1"/>
    <col min="77" max="16384" width="5.75" style="49"/>
  </cols>
  <sheetData>
    <row r="1" spans="1:84" ht="19.899999999999999" customHeight="1">
      <c r="BR1" s="37" t="s">
        <v>403</v>
      </c>
      <c r="BS1" s="37"/>
      <c r="BT1" s="38"/>
      <c r="BU1" s="37"/>
      <c r="BV1" s="37"/>
      <c r="BW1" s="37"/>
      <c r="BX1" s="37"/>
      <c r="BY1" s="37"/>
      <c r="BZ1" s="37"/>
      <c r="CA1" s="37"/>
      <c r="CB1" s="37"/>
      <c r="CC1" s="37"/>
      <c r="CD1" s="37"/>
      <c r="CE1" s="37"/>
      <c r="CF1" s="37"/>
    </row>
    <row r="2" spans="1:84" ht="19.899999999999999" customHeight="1">
      <c r="A2" s="328" t="s">
        <v>402</v>
      </c>
      <c r="B2" s="328"/>
      <c r="BR2" s="696" t="s">
        <v>218</v>
      </c>
      <c r="BS2" s="697"/>
      <c r="BT2" s="706" t="s">
        <v>219</v>
      </c>
      <c r="BU2" s="707"/>
      <c r="BV2" s="696" t="s">
        <v>223</v>
      </c>
      <c r="BW2" s="697"/>
      <c r="BX2" s="37"/>
      <c r="BY2" s="37"/>
      <c r="BZ2" s="37"/>
      <c r="CA2" s="37"/>
      <c r="CB2" s="37"/>
      <c r="CC2" s="37"/>
      <c r="CD2" s="37"/>
      <c r="CE2" s="37"/>
      <c r="CF2" s="37"/>
    </row>
    <row r="3" spans="1:84" ht="19.899999999999999" customHeight="1">
      <c r="BR3" s="701" t="s">
        <v>221</v>
      </c>
      <c r="BS3" s="39" t="s">
        <v>200</v>
      </c>
      <c r="BT3" s="436">
        <v>153226</v>
      </c>
      <c r="BU3" s="711">
        <f>SUM(BT3:BT4)</f>
        <v>266763</v>
      </c>
      <c r="BV3" s="40">
        <f>ROUND(BT3/$BT$10*100,1)</f>
        <v>18.899999999999999</v>
      </c>
      <c r="BW3" s="708">
        <f>ROUND(BU3/BT10*100,1)</f>
        <v>32.9</v>
      </c>
      <c r="BX3" s="37"/>
      <c r="BY3" s="37"/>
      <c r="BZ3" s="37"/>
      <c r="CA3" s="37"/>
      <c r="CB3" s="37"/>
      <c r="CC3" s="37"/>
      <c r="CD3" s="37"/>
      <c r="CE3" s="37"/>
      <c r="CF3" s="37"/>
    </row>
    <row r="4" spans="1:84" ht="19.899999999999999" customHeight="1">
      <c r="A4" s="705" t="s">
        <v>401</v>
      </c>
      <c r="B4" s="705"/>
      <c r="C4" s="700"/>
      <c r="D4" s="700"/>
      <c r="E4" s="700"/>
      <c r="F4" s="700"/>
      <c r="G4" s="700"/>
      <c r="H4" s="700"/>
      <c r="I4" s="700"/>
      <c r="J4" s="700"/>
      <c r="K4" s="700"/>
      <c r="L4" s="700"/>
      <c r="M4" s="700"/>
      <c r="N4" s="700"/>
      <c r="O4" s="700"/>
      <c r="P4" s="700"/>
      <c r="Q4" s="700"/>
      <c r="R4" s="700"/>
      <c r="S4" s="700"/>
      <c r="T4" s="700"/>
      <c r="U4" s="700"/>
      <c r="V4" s="700"/>
      <c r="W4" s="700"/>
      <c r="X4" s="700"/>
      <c r="Y4" s="700"/>
      <c r="Z4" s="700"/>
      <c r="AA4" s="700"/>
      <c r="AB4" s="700"/>
      <c r="AC4" s="700"/>
      <c r="AD4" s="700"/>
      <c r="AE4" s="700"/>
      <c r="AF4" s="700"/>
      <c r="AG4" s="700"/>
      <c r="AH4" s="700"/>
      <c r="AI4" s="700"/>
      <c r="AJ4" s="700"/>
      <c r="AK4" s="700"/>
      <c r="AL4" s="700"/>
      <c r="AM4" s="700"/>
      <c r="AN4" s="700"/>
      <c r="AO4" s="700"/>
      <c r="AP4" s="700"/>
      <c r="AQ4" s="700"/>
      <c r="AR4" s="700"/>
      <c r="AS4" s="700"/>
      <c r="AT4" s="700"/>
      <c r="AU4" s="700"/>
      <c r="AV4" s="700"/>
      <c r="AW4" s="700"/>
      <c r="AX4" s="700"/>
      <c r="AY4" s="700"/>
      <c r="AZ4" s="700"/>
      <c r="BA4" s="700"/>
      <c r="BB4" s="700"/>
      <c r="BC4" s="700"/>
      <c r="BD4" s="700"/>
      <c r="BE4" s="700"/>
      <c r="BF4" s="700"/>
      <c r="BG4" s="700"/>
      <c r="BH4" s="700"/>
      <c r="BI4" s="700"/>
      <c r="BJ4" s="700"/>
      <c r="BK4" s="700"/>
      <c r="BL4" s="700"/>
      <c r="BM4" s="700"/>
      <c r="BN4" s="700"/>
      <c r="BO4" s="700"/>
      <c r="BP4" s="700"/>
      <c r="BR4" s="702"/>
      <c r="BS4" s="41" t="s">
        <v>201</v>
      </c>
      <c r="BT4" s="437">
        <v>113537</v>
      </c>
      <c r="BU4" s="712"/>
      <c r="BV4" s="337">
        <f t="shared" ref="BV4:BV8" si="0">ROUND(BT4/$BT$10*100,1)</f>
        <v>14</v>
      </c>
      <c r="BW4" s="709"/>
      <c r="BX4" s="37"/>
      <c r="BY4" s="37"/>
      <c r="BZ4" s="37"/>
      <c r="CA4" s="37"/>
      <c r="CB4" s="37"/>
      <c r="CC4" s="37"/>
      <c r="CD4" s="37"/>
      <c r="CE4" s="37"/>
      <c r="CF4" s="37"/>
    </row>
    <row r="5" spans="1:84" ht="19.899999999999999" customHeight="1">
      <c r="BR5" s="701" t="s">
        <v>222</v>
      </c>
      <c r="BS5" s="39" t="s">
        <v>202</v>
      </c>
      <c r="BT5" s="436">
        <v>231135</v>
      </c>
      <c r="BU5" s="711">
        <f>SUM(BT5:BT9)</f>
        <v>544461</v>
      </c>
      <c r="BV5" s="40">
        <f t="shared" si="0"/>
        <v>28.5</v>
      </c>
      <c r="BW5" s="708">
        <f>100-BW3</f>
        <v>67.099999999999994</v>
      </c>
      <c r="BX5" s="37"/>
      <c r="BY5" s="37"/>
      <c r="BZ5" s="37"/>
      <c r="CA5" s="37"/>
      <c r="CB5" s="37"/>
      <c r="CC5" s="37"/>
      <c r="CD5" s="37"/>
      <c r="CE5" s="37"/>
      <c r="CF5" s="37"/>
    </row>
    <row r="6" spans="1:84" ht="19.899999999999999" customHeight="1">
      <c r="BR6" s="703"/>
      <c r="BS6" s="44" t="s">
        <v>203</v>
      </c>
      <c r="BT6" s="438">
        <v>158892</v>
      </c>
      <c r="BU6" s="713"/>
      <c r="BV6" s="45">
        <f t="shared" si="0"/>
        <v>19.600000000000001</v>
      </c>
      <c r="BW6" s="710"/>
      <c r="BX6" s="37"/>
      <c r="BY6" s="37"/>
      <c r="BZ6" s="37"/>
      <c r="CA6" s="37"/>
      <c r="CB6" s="37"/>
      <c r="CC6" s="37"/>
      <c r="CD6" s="37"/>
      <c r="CE6" s="37"/>
      <c r="CF6" s="37"/>
    </row>
    <row r="7" spans="1:84" ht="19.899999999999999" customHeight="1">
      <c r="BR7" s="703"/>
      <c r="BS7" s="44" t="s">
        <v>204</v>
      </c>
      <c r="BT7" s="438">
        <v>52799</v>
      </c>
      <c r="BU7" s="713"/>
      <c r="BV7" s="45">
        <f t="shared" si="0"/>
        <v>6.5</v>
      </c>
      <c r="BW7" s="710"/>
      <c r="BX7" s="37"/>
      <c r="BY7" s="37"/>
      <c r="BZ7" s="37"/>
      <c r="CA7" s="37"/>
      <c r="CB7" s="37"/>
      <c r="CC7" s="37"/>
      <c r="CD7" s="37"/>
      <c r="CE7" s="37"/>
      <c r="CF7" s="37"/>
    </row>
    <row r="8" spans="1:84" ht="19.899999999999999" customHeight="1">
      <c r="BR8" s="703"/>
      <c r="BS8" s="44" t="s">
        <v>205</v>
      </c>
      <c r="BT8" s="438">
        <v>55480</v>
      </c>
      <c r="BU8" s="713"/>
      <c r="BV8" s="45">
        <f t="shared" si="0"/>
        <v>6.8</v>
      </c>
      <c r="BW8" s="710"/>
      <c r="BX8" s="37"/>
      <c r="BY8" s="37"/>
      <c r="BZ8" s="37"/>
      <c r="CA8" s="37"/>
      <c r="CB8" s="37"/>
      <c r="CC8" s="37"/>
      <c r="CD8" s="37"/>
      <c r="CE8" s="37"/>
      <c r="CF8" s="37"/>
    </row>
    <row r="9" spans="1:84" ht="19.899999999999999" customHeight="1">
      <c r="BR9" s="702"/>
      <c r="BS9" s="41" t="s">
        <v>206</v>
      </c>
      <c r="BT9" s="42">
        <v>46155</v>
      </c>
      <c r="BU9" s="712"/>
      <c r="BV9" s="45">
        <f>BW5-BV5-BV6-BV7-BV8</f>
        <v>5.6999999999999931</v>
      </c>
      <c r="BW9" s="709"/>
      <c r="BX9" s="37"/>
      <c r="BY9" s="37"/>
      <c r="BZ9" s="37"/>
      <c r="CA9" s="37"/>
      <c r="CB9" s="37"/>
      <c r="CC9" s="37"/>
      <c r="CD9" s="37"/>
      <c r="CE9" s="37"/>
      <c r="CF9" s="37"/>
    </row>
    <row r="10" spans="1:84" ht="19.899999999999999" customHeight="1">
      <c r="BR10" s="696" t="s">
        <v>191</v>
      </c>
      <c r="BS10" s="697"/>
      <c r="BT10" s="439">
        <v>811223</v>
      </c>
      <c r="BU10" s="47">
        <f>SUM(BU3:BU9)</f>
        <v>811224</v>
      </c>
      <c r="BV10" s="48">
        <v>100</v>
      </c>
      <c r="BW10" s="48">
        <f>SUM(BW3:BW9)</f>
        <v>100</v>
      </c>
      <c r="BX10" s="37"/>
      <c r="BY10" s="37"/>
      <c r="BZ10" s="37"/>
      <c r="CA10" s="37"/>
      <c r="CB10" s="37"/>
      <c r="CC10" s="37"/>
      <c r="CD10" s="37"/>
      <c r="CE10" s="37"/>
      <c r="CF10" s="37"/>
    </row>
    <row r="11" spans="1:84" ht="19.899999999999999" customHeight="1">
      <c r="BR11" s="37"/>
      <c r="BS11" s="37"/>
      <c r="BT11" s="38"/>
      <c r="BU11" s="37"/>
      <c r="BV11" s="37"/>
      <c r="BW11" s="37"/>
      <c r="BX11" s="37"/>
      <c r="BY11" s="37"/>
      <c r="BZ11" s="37"/>
      <c r="CA11" s="37"/>
      <c r="CB11" s="37"/>
      <c r="CC11" s="37"/>
      <c r="CD11" s="37"/>
      <c r="CE11" s="37"/>
      <c r="CF11" s="37"/>
    </row>
    <row r="12" spans="1:84" ht="19.899999999999999" customHeight="1">
      <c r="BR12" s="37"/>
      <c r="BS12" s="37"/>
      <c r="BT12" s="38"/>
      <c r="BU12" s="37"/>
      <c r="BV12" s="37"/>
      <c r="BW12" s="37"/>
      <c r="BX12" s="37"/>
      <c r="BY12" s="37"/>
      <c r="BZ12" s="37"/>
      <c r="CA12" s="37"/>
      <c r="CB12" s="37"/>
      <c r="CC12" s="37"/>
      <c r="CD12" s="37"/>
      <c r="CE12" s="37"/>
      <c r="CF12" s="37"/>
    </row>
    <row r="13" spans="1:84" ht="19.899999999999999" customHeight="1">
      <c r="BR13" s="37"/>
      <c r="BS13" s="37"/>
      <c r="BT13" s="38"/>
      <c r="BU13" s="37"/>
      <c r="BV13" s="37"/>
      <c r="BW13" s="37"/>
      <c r="BX13" s="37"/>
      <c r="BY13" s="37"/>
      <c r="BZ13" s="37"/>
      <c r="CA13" s="37"/>
      <c r="CB13" s="37"/>
      <c r="CC13" s="37"/>
      <c r="CD13" s="37"/>
      <c r="CE13" s="37"/>
      <c r="CF13" s="37"/>
    </row>
    <row r="14" spans="1:84" ht="19.899999999999999" customHeight="1">
      <c r="BR14" s="37"/>
      <c r="BS14" s="37"/>
      <c r="BT14" s="38"/>
      <c r="BU14" s="37"/>
      <c r="BV14" s="37"/>
      <c r="BW14" s="37"/>
      <c r="BX14" s="37"/>
      <c r="BY14" s="37"/>
      <c r="BZ14" s="37"/>
      <c r="CA14" s="37"/>
      <c r="CB14" s="37"/>
      <c r="CC14" s="37"/>
      <c r="CD14" s="37"/>
      <c r="CE14" s="37"/>
      <c r="CF14" s="37"/>
    </row>
    <row r="15" spans="1:84" ht="19.899999999999999" customHeight="1">
      <c r="BR15" s="37"/>
      <c r="BS15" s="37"/>
      <c r="BT15" s="38"/>
      <c r="BU15" s="37"/>
      <c r="BV15" s="37"/>
      <c r="BW15" s="37"/>
      <c r="BX15" s="37"/>
      <c r="BY15" s="37"/>
      <c r="BZ15" s="37"/>
      <c r="CA15" s="37"/>
      <c r="CB15" s="37"/>
      <c r="CC15" s="37"/>
      <c r="CD15" s="37"/>
      <c r="CE15" s="37"/>
      <c r="CF15" s="37"/>
    </row>
    <row r="16" spans="1:84" ht="19.899999999999999" customHeight="1">
      <c r="BR16" s="37"/>
      <c r="BS16" s="37"/>
      <c r="BT16" s="38"/>
      <c r="BU16" s="37"/>
      <c r="BV16" s="37"/>
      <c r="BW16" s="37"/>
      <c r="BX16" s="37"/>
      <c r="BY16" s="37"/>
      <c r="BZ16" s="37"/>
      <c r="CA16" s="37"/>
      <c r="CB16" s="37"/>
      <c r="CC16" s="37"/>
      <c r="CD16" s="37"/>
      <c r="CE16" s="37"/>
      <c r="CF16" s="37"/>
    </row>
    <row r="17" spans="1:84" ht="19.899999999999999" customHeight="1">
      <c r="BR17" s="37"/>
      <c r="BS17" s="37"/>
      <c r="BT17" s="38"/>
      <c r="BU17" s="37"/>
      <c r="BV17" s="37"/>
      <c r="BW17" s="37"/>
      <c r="BX17" s="37"/>
      <c r="BY17" s="37"/>
      <c r="BZ17" s="37"/>
      <c r="CA17" s="37"/>
      <c r="CB17" s="37"/>
      <c r="CC17" s="37"/>
      <c r="CD17" s="37"/>
      <c r="CE17" s="37"/>
      <c r="CF17" s="37"/>
    </row>
    <row r="18" spans="1:84" ht="19.899999999999999" customHeight="1">
      <c r="BR18" s="37"/>
      <c r="BS18" s="37"/>
      <c r="BT18" s="38"/>
      <c r="BU18" s="37"/>
      <c r="BV18" s="37"/>
      <c r="BW18" s="37"/>
      <c r="BX18" s="37"/>
      <c r="BY18" s="37"/>
      <c r="BZ18" s="37"/>
      <c r="CA18" s="37"/>
      <c r="CB18" s="37"/>
      <c r="CC18" s="37"/>
      <c r="CD18" s="37"/>
      <c r="CE18" s="37"/>
      <c r="CF18" s="37"/>
    </row>
    <row r="19" spans="1:84" ht="19.899999999999999" customHeight="1">
      <c r="BR19" s="37"/>
      <c r="BS19" s="37"/>
      <c r="BT19" s="38"/>
      <c r="BU19" s="37"/>
      <c r="BV19" s="37"/>
      <c r="BW19" s="37"/>
      <c r="BX19" s="37"/>
      <c r="BY19" s="37"/>
      <c r="BZ19" s="37"/>
      <c r="CA19" s="37"/>
      <c r="CB19" s="37"/>
      <c r="CC19" s="37"/>
      <c r="CD19" s="37"/>
      <c r="CE19" s="37"/>
      <c r="CF19" s="37"/>
    </row>
    <row r="20" spans="1:84" ht="19.899999999999999" customHeight="1">
      <c r="BR20" s="37"/>
      <c r="BS20" s="37"/>
      <c r="BT20" s="38"/>
      <c r="BU20" s="37"/>
      <c r="BV20" s="37"/>
      <c r="BW20" s="37"/>
      <c r="BX20" s="37"/>
      <c r="BY20" s="37"/>
      <c r="BZ20" s="37"/>
      <c r="CA20" s="37"/>
      <c r="CB20" s="37"/>
      <c r="CC20" s="37"/>
      <c r="CD20" s="37"/>
      <c r="CE20" s="37"/>
      <c r="CF20" s="37"/>
    </row>
    <row r="21" spans="1:84" ht="19.899999999999999" customHeight="1">
      <c r="BR21" s="37"/>
      <c r="BS21" s="37"/>
      <c r="BT21" s="38"/>
      <c r="BU21" s="37"/>
      <c r="BV21" s="37"/>
      <c r="BW21" s="37"/>
      <c r="BX21" s="37"/>
      <c r="BY21" s="37"/>
      <c r="BZ21" s="37"/>
      <c r="CA21" s="37"/>
      <c r="CB21" s="37"/>
      <c r="CC21" s="37"/>
      <c r="CD21" s="37"/>
      <c r="CE21" s="37"/>
      <c r="CF21" s="37"/>
    </row>
    <row r="22" spans="1:84" ht="19.899999999999999" customHeight="1">
      <c r="BR22" s="37"/>
      <c r="BS22" s="37"/>
      <c r="BT22" s="38"/>
      <c r="BU22" s="37"/>
      <c r="BV22" s="37"/>
      <c r="BW22" s="37"/>
      <c r="BX22" s="37"/>
      <c r="BY22" s="37"/>
      <c r="BZ22" s="37"/>
      <c r="CA22" s="37"/>
      <c r="CB22" s="37"/>
      <c r="CC22" s="37"/>
      <c r="CD22" s="37"/>
      <c r="CE22" s="37"/>
      <c r="CF22" s="37"/>
    </row>
    <row r="23" spans="1:84" ht="19.899999999999999" customHeight="1">
      <c r="BR23" s="37"/>
      <c r="BS23" s="37"/>
      <c r="BT23" s="38"/>
      <c r="BU23" s="37"/>
      <c r="BV23" s="37"/>
      <c r="BW23" s="37"/>
      <c r="BX23" s="37"/>
      <c r="BY23" s="37"/>
      <c r="BZ23" s="37"/>
      <c r="CA23" s="37"/>
      <c r="CB23" s="37"/>
      <c r="CC23" s="37"/>
      <c r="CD23" s="37"/>
      <c r="CE23" s="37"/>
      <c r="CF23" s="37"/>
    </row>
    <row r="24" spans="1:84" ht="19.899999999999999" customHeight="1">
      <c r="BR24" s="37"/>
      <c r="BS24" s="37"/>
      <c r="BT24" s="38"/>
      <c r="BU24" s="37"/>
      <c r="BV24" s="37"/>
      <c r="BW24" s="37"/>
      <c r="BX24" s="37"/>
      <c r="BY24" s="37"/>
      <c r="BZ24" s="37"/>
      <c r="CA24" s="37"/>
      <c r="CB24" s="37"/>
      <c r="CC24" s="37"/>
      <c r="CD24" s="37"/>
      <c r="CE24" s="37"/>
      <c r="CF24" s="37"/>
    </row>
    <row r="25" spans="1:84" ht="19.899999999999999" customHeight="1">
      <c r="BR25" s="37"/>
      <c r="BS25" s="37"/>
      <c r="BT25" s="38"/>
      <c r="BU25" s="37"/>
      <c r="BV25" s="37"/>
      <c r="BW25" s="37"/>
      <c r="BX25" s="37"/>
      <c r="BY25" s="37"/>
      <c r="BZ25" s="37"/>
      <c r="CA25" s="37"/>
      <c r="CB25" s="37"/>
      <c r="CC25" s="37"/>
      <c r="CD25" s="37"/>
      <c r="CE25" s="37"/>
      <c r="CF25" s="37"/>
    </row>
    <row r="26" spans="1:84" ht="19.899999999999999" customHeight="1">
      <c r="BR26" s="37"/>
      <c r="BS26" s="37"/>
      <c r="BT26" s="38"/>
      <c r="BU26" s="37"/>
      <c r="BV26" s="37"/>
      <c r="BW26" s="37"/>
      <c r="BX26" s="37"/>
      <c r="BY26" s="37"/>
      <c r="BZ26" s="37"/>
      <c r="CA26" s="37"/>
      <c r="CB26" s="37"/>
      <c r="CC26" s="37"/>
      <c r="CD26" s="37"/>
      <c r="CE26" s="37"/>
      <c r="CF26" s="37"/>
    </row>
    <row r="27" spans="1:84" ht="19.899999999999999" customHeight="1">
      <c r="BR27" s="37"/>
      <c r="BS27" s="37"/>
      <c r="BT27" s="38"/>
      <c r="BU27" s="37"/>
      <c r="BV27" s="37"/>
      <c r="BW27" s="37"/>
      <c r="BX27" s="37"/>
      <c r="BY27" s="37"/>
      <c r="BZ27" s="37"/>
      <c r="CA27" s="37"/>
      <c r="CB27" s="37"/>
      <c r="CC27" s="37"/>
      <c r="CD27" s="37"/>
      <c r="CE27" s="37"/>
      <c r="CF27" s="37"/>
    </row>
    <row r="28" spans="1:84" ht="19.899999999999999" customHeight="1">
      <c r="BR28" s="37"/>
      <c r="BS28" s="37"/>
      <c r="BT28" s="38"/>
      <c r="BU28" s="37"/>
      <c r="BV28" s="37"/>
      <c r="BW28" s="37"/>
      <c r="BX28" s="37"/>
      <c r="BY28" s="37"/>
      <c r="BZ28" s="37"/>
      <c r="CA28" s="37"/>
      <c r="CB28" s="37"/>
      <c r="CC28" s="37"/>
      <c r="CD28" s="37"/>
      <c r="CE28" s="37"/>
      <c r="CF28" s="37"/>
    </row>
    <row r="29" spans="1:84" ht="19.899999999999999" customHeight="1">
      <c r="BR29" s="37"/>
      <c r="BS29" s="37"/>
      <c r="BT29" s="38"/>
      <c r="BU29" s="37"/>
      <c r="BV29" s="37"/>
      <c r="BW29" s="37"/>
      <c r="BX29" s="37"/>
      <c r="BY29" s="37"/>
      <c r="BZ29" s="37"/>
      <c r="CA29" s="37"/>
      <c r="CB29" s="37"/>
      <c r="CC29" s="37"/>
      <c r="CD29" s="37"/>
      <c r="CE29" s="37"/>
      <c r="CF29" s="37"/>
    </row>
    <row r="30" spans="1:84" ht="19.899999999999999" customHeight="1">
      <c r="BR30" s="37" t="s">
        <v>407</v>
      </c>
      <c r="BS30" s="37"/>
      <c r="BT30" s="38"/>
      <c r="BU30" s="37"/>
      <c r="BV30" s="37"/>
      <c r="BW30" s="37"/>
      <c r="BX30" s="37"/>
      <c r="BY30" s="37"/>
      <c r="BZ30" s="37"/>
      <c r="CA30" s="37"/>
      <c r="CB30" s="37"/>
      <c r="CC30" s="37"/>
      <c r="CD30" s="37"/>
      <c r="CE30" s="37"/>
      <c r="CF30" s="37"/>
    </row>
    <row r="31" spans="1:84" ht="19.899999999999999" customHeight="1">
      <c r="A31" s="328" t="s">
        <v>404</v>
      </c>
      <c r="B31" s="328"/>
      <c r="AJ31" s="328" t="s">
        <v>405</v>
      </c>
      <c r="BR31" s="698" t="s">
        <v>218</v>
      </c>
      <c r="BS31" s="698"/>
      <c r="BT31" s="50" t="s">
        <v>219</v>
      </c>
      <c r="BU31" s="43" t="s">
        <v>220</v>
      </c>
      <c r="BV31" s="37"/>
      <c r="BW31" s="37"/>
      <c r="BX31" s="37"/>
      <c r="BY31" s="37"/>
      <c r="BZ31" s="37"/>
      <c r="CA31" s="37"/>
      <c r="CB31" s="37"/>
      <c r="CC31" s="37"/>
      <c r="CD31" s="37"/>
      <c r="CE31" s="37"/>
      <c r="CF31" s="37"/>
    </row>
    <row r="32" spans="1:84" ht="19.899999999999999" customHeight="1">
      <c r="BR32" s="704" t="s">
        <v>207</v>
      </c>
      <c r="BS32" s="704"/>
      <c r="BT32" s="579">
        <v>125912</v>
      </c>
      <c r="BU32" s="48">
        <f t="shared" ref="BU32:BU38" si="1">ROUND(BT32/$BT$40*100,1)</f>
        <v>16.2</v>
      </c>
      <c r="BV32" s="37"/>
      <c r="BW32" s="37"/>
      <c r="BX32" s="37"/>
      <c r="BY32" s="37"/>
      <c r="BZ32" s="37"/>
      <c r="CA32" s="37"/>
      <c r="CB32" s="37"/>
      <c r="CC32" s="37"/>
      <c r="CD32" s="37"/>
      <c r="CE32" s="37"/>
      <c r="CF32" s="37"/>
    </row>
    <row r="33" spans="1:84" ht="19.899999999999999" customHeight="1">
      <c r="A33" s="700" t="s">
        <v>406</v>
      </c>
      <c r="B33" s="700"/>
      <c r="C33" s="700"/>
      <c r="D33" s="700"/>
      <c r="E33" s="700"/>
      <c r="F33" s="700"/>
      <c r="G33" s="700"/>
      <c r="H33" s="700"/>
      <c r="I33" s="700"/>
      <c r="J33" s="700"/>
      <c r="K33" s="700"/>
      <c r="L33" s="700"/>
      <c r="M33" s="700"/>
      <c r="N33" s="700"/>
      <c r="O33" s="700"/>
      <c r="P33" s="700"/>
      <c r="Q33" s="700"/>
      <c r="R33" s="700"/>
      <c r="S33" s="700"/>
      <c r="T33" s="700"/>
      <c r="U33" s="700"/>
      <c r="V33" s="700"/>
      <c r="W33" s="700"/>
      <c r="X33" s="700"/>
      <c r="Y33" s="700"/>
      <c r="Z33" s="700"/>
      <c r="AA33" s="700"/>
      <c r="AB33" s="700"/>
      <c r="AC33" s="700"/>
      <c r="AD33" s="700"/>
      <c r="AE33" s="700"/>
      <c r="AF33" s="700"/>
      <c r="AG33" s="700"/>
      <c r="AH33" s="700"/>
      <c r="AI33" s="700"/>
      <c r="AJ33" s="700"/>
      <c r="AK33" s="700"/>
      <c r="AL33" s="700"/>
      <c r="AM33" s="700"/>
      <c r="AN33" s="700"/>
      <c r="AO33" s="700"/>
      <c r="AP33" s="700"/>
      <c r="AQ33" s="700"/>
      <c r="AR33" s="700"/>
      <c r="AS33" s="700"/>
      <c r="AT33" s="700"/>
      <c r="AU33" s="700"/>
      <c r="AV33" s="700"/>
      <c r="AW33" s="700"/>
      <c r="AX33" s="700"/>
      <c r="AY33" s="700"/>
      <c r="AZ33" s="700"/>
      <c r="BA33" s="700"/>
      <c r="BB33" s="700"/>
      <c r="BC33" s="700"/>
      <c r="BD33" s="700"/>
      <c r="BE33" s="700"/>
      <c r="BF33" s="700"/>
      <c r="BG33" s="700"/>
      <c r="BH33" s="700"/>
      <c r="BI33" s="700"/>
      <c r="BJ33" s="700"/>
      <c r="BK33" s="700"/>
      <c r="BL33" s="700"/>
      <c r="BM33" s="700"/>
      <c r="BN33" s="700"/>
      <c r="BO33" s="700"/>
      <c r="BP33" s="700"/>
      <c r="BR33" s="704" t="s">
        <v>208</v>
      </c>
      <c r="BS33" s="704"/>
      <c r="BT33" s="579">
        <v>232375</v>
      </c>
      <c r="BU33" s="48">
        <f>ROUND(BT33/$BT$40*100,1)</f>
        <v>29.9</v>
      </c>
      <c r="BV33" s="37"/>
      <c r="BW33" s="37"/>
      <c r="BX33" s="37"/>
      <c r="BY33" s="37"/>
      <c r="BZ33" s="37"/>
      <c r="CA33" s="37"/>
      <c r="CB33" s="37"/>
      <c r="CC33" s="37"/>
      <c r="CD33" s="37"/>
      <c r="CE33" s="37"/>
      <c r="CF33" s="37"/>
    </row>
    <row r="34" spans="1:84" ht="19.899999999999999" customHeight="1">
      <c r="BR34" s="704" t="s">
        <v>209</v>
      </c>
      <c r="BS34" s="704"/>
      <c r="BT34" s="579">
        <v>65090</v>
      </c>
      <c r="BU34" s="48">
        <f t="shared" si="1"/>
        <v>8.4</v>
      </c>
      <c r="BV34" s="37"/>
      <c r="BW34" s="37"/>
      <c r="BX34" s="37"/>
      <c r="BY34" s="37"/>
      <c r="BZ34" s="37"/>
      <c r="CA34" s="37"/>
      <c r="CB34" s="37"/>
      <c r="CC34" s="37"/>
      <c r="CD34" s="37"/>
      <c r="CE34" s="37"/>
      <c r="CF34" s="37"/>
    </row>
    <row r="35" spans="1:84" ht="19.899999999999999" customHeight="1">
      <c r="BR35" s="704" t="s">
        <v>210</v>
      </c>
      <c r="BS35" s="704"/>
      <c r="BT35" s="579">
        <v>38961</v>
      </c>
      <c r="BU35" s="48">
        <f t="shared" si="1"/>
        <v>5</v>
      </c>
      <c r="BV35" s="37"/>
      <c r="BW35" s="501"/>
      <c r="BX35" s="37"/>
      <c r="BY35" s="37"/>
      <c r="BZ35" s="37"/>
      <c r="CA35" s="37"/>
      <c r="CB35" s="37"/>
      <c r="CC35" s="37"/>
      <c r="CD35" s="37"/>
      <c r="CE35" s="37"/>
      <c r="CF35" s="37"/>
    </row>
    <row r="36" spans="1:84" ht="19.899999999999999" customHeight="1">
      <c r="BR36" s="704" t="s">
        <v>211</v>
      </c>
      <c r="BS36" s="704"/>
      <c r="BT36" s="579">
        <v>87034</v>
      </c>
      <c r="BU36" s="48">
        <f t="shared" si="1"/>
        <v>11.2</v>
      </c>
      <c r="BV36" s="37"/>
      <c r="BW36" s="37"/>
      <c r="BX36" s="37"/>
      <c r="BY36" s="37"/>
      <c r="BZ36" s="37"/>
      <c r="CA36" s="37"/>
      <c r="CB36" s="37"/>
      <c r="CC36" s="37"/>
      <c r="CD36" s="37"/>
      <c r="CE36" s="37"/>
      <c r="CF36" s="37"/>
    </row>
    <row r="37" spans="1:84" ht="19.899999999999999" customHeight="1">
      <c r="BR37" s="704" t="s">
        <v>212</v>
      </c>
      <c r="BS37" s="704"/>
      <c r="BT37" s="579">
        <v>76347</v>
      </c>
      <c r="BU37" s="48">
        <f t="shared" si="1"/>
        <v>9.8000000000000007</v>
      </c>
      <c r="BV37" s="37"/>
      <c r="BW37" s="37"/>
      <c r="BX37" s="37"/>
      <c r="BY37" s="37"/>
      <c r="BZ37" s="37"/>
      <c r="CA37" s="37"/>
      <c r="CB37" s="37"/>
      <c r="CC37" s="37"/>
      <c r="CD37" s="37"/>
      <c r="CE37" s="37"/>
      <c r="CF37" s="37"/>
    </row>
    <row r="38" spans="1:84" ht="19.899999999999999" customHeight="1">
      <c r="J38" s="52"/>
      <c r="BR38" s="704" t="s">
        <v>213</v>
      </c>
      <c r="BS38" s="704"/>
      <c r="BT38" s="579">
        <v>76865</v>
      </c>
      <c r="BU38" s="48">
        <f t="shared" si="1"/>
        <v>9.9</v>
      </c>
      <c r="BV38" s="37"/>
      <c r="BW38" s="37"/>
      <c r="BX38" s="37"/>
      <c r="BY38" s="37"/>
      <c r="BZ38" s="37"/>
      <c r="CA38" s="37"/>
      <c r="CB38" s="37"/>
      <c r="CC38" s="37"/>
      <c r="CD38" s="37"/>
      <c r="CE38" s="37"/>
      <c r="CF38" s="37"/>
    </row>
    <row r="39" spans="1:84" ht="19.899999999999999" customHeight="1">
      <c r="BR39" s="704" t="s">
        <v>214</v>
      </c>
      <c r="BS39" s="704"/>
      <c r="BT39" s="580">
        <f>BT40-BT32-BT33-BT34-BT35-BT36-BT37-BT38</f>
        <v>74024</v>
      </c>
      <c r="BU39" s="48">
        <f>BU40-BU32-BU33-BU34-BU35-BU36-BU37-BU38</f>
        <v>9.6</v>
      </c>
      <c r="BV39" s="37"/>
      <c r="BW39" s="37"/>
      <c r="BX39" s="37"/>
      <c r="BY39" s="37"/>
      <c r="BZ39" s="37"/>
      <c r="CA39" s="37"/>
      <c r="CB39" s="37"/>
      <c r="CC39" s="37"/>
      <c r="CD39" s="37"/>
      <c r="CE39" s="37"/>
      <c r="CF39" s="37"/>
    </row>
    <row r="40" spans="1:84" ht="19.899999999999999" customHeight="1">
      <c r="BR40" s="698" t="s">
        <v>191</v>
      </c>
      <c r="BS40" s="698"/>
      <c r="BT40" s="579">
        <v>776608</v>
      </c>
      <c r="BU40" s="48">
        <v>100</v>
      </c>
      <c r="BV40" s="37"/>
      <c r="BW40" s="37"/>
      <c r="BX40" s="37"/>
      <c r="BY40" s="37"/>
      <c r="BZ40" s="37"/>
      <c r="CA40" s="37"/>
      <c r="CB40" s="37"/>
      <c r="CC40" s="37"/>
      <c r="CD40" s="37"/>
      <c r="CE40" s="37"/>
      <c r="CF40" s="37"/>
    </row>
    <row r="41" spans="1:84" ht="19.899999999999999" customHeight="1">
      <c r="BR41" s="37"/>
      <c r="BS41" s="37"/>
      <c r="BT41" s="38"/>
      <c r="BU41" s="37"/>
      <c r="BV41" s="37"/>
      <c r="BW41" s="37"/>
      <c r="BX41" s="37"/>
      <c r="BY41" s="37"/>
      <c r="BZ41" s="37"/>
      <c r="CA41" s="37"/>
      <c r="CB41" s="37"/>
      <c r="CC41" s="37"/>
      <c r="CD41" s="37"/>
      <c r="CE41" s="37"/>
      <c r="CF41" s="37"/>
    </row>
    <row r="42" spans="1:84" ht="19.899999999999999" customHeight="1">
      <c r="BR42" s="37" t="s">
        <v>258</v>
      </c>
      <c r="BS42" s="37"/>
      <c r="BT42" s="38"/>
      <c r="BU42" s="37"/>
      <c r="BV42" s="37"/>
      <c r="BW42" s="37"/>
      <c r="BX42" s="37"/>
      <c r="BY42" s="37"/>
      <c r="BZ42" s="37"/>
      <c r="CA42" s="37"/>
      <c r="CB42" s="37"/>
      <c r="CD42" s="37"/>
      <c r="CE42" s="37"/>
      <c r="CF42" s="37"/>
    </row>
    <row r="43" spans="1:84" ht="19.899999999999999" customHeight="1">
      <c r="BR43" s="37" t="s">
        <v>408</v>
      </c>
      <c r="BS43" s="37"/>
      <c r="BT43" s="38"/>
      <c r="BU43" s="37"/>
      <c r="BV43" s="37"/>
      <c r="BW43" s="37"/>
      <c r="BX43" s="37"/>
      <c r="BY43" s="37"/>
      <c r="BZ43" s="37"/>
      <c r="CA43" s="37"/>
      <c r="CB43" s="37"/>
      <c r="CD43" s="37"/>
      <c r="CE43" s="37"/>
      <c r="CF43" s="37"/>
    </row>
    <row r="44" spans="1:84" ht="19.899999999999999" customHeight="1">
      <c r="BR44" s="696" t="s">
        <v>218</v>
      </c>
      <c r="BS44" s="697"/>
      <c r="BT44" s="706" t="s">
        <v>219</v>
      </c>
      <c r="BU44" s="707"/>
      <c r="BV44" s="696" t="s">
        <v>223</v>
      </c>
      <c r="BW44" s="697"/>
      <c r="BX44" s="37"/>
      <c r="BY44" s="37"/>
      <c r="BZ44" s="37"/>
      <c r="CA44" s="37"/>
      <c r="CB44" s="37"/>
      <c r="CD44" s="37"/>
      <c r="CE44" s="37"/>
      <c r="CF44" s="37"/>
    </row>
    <row r="45" spans="1:84" ht="19.899999999999999" customHeight="1">
      <c r="BR45" s="701" t="s">
        <v>224</v>
      </c>
      <c r="BS45" s="53" t="s">
        <v>215</v>
      </c>
      <c r="BT45" s="436">
        <v>100949</v>
      </c>
      <c r="BU45" s="711">
        <f>SUM(BT45:BT47)</f>
        <v>325793</v>
      </c>
      <c r="BV45" s="54">
        <f t="shared" ref="BV45:BV50" si="2">ROUND(BT45/$BT$51*100,1)</f>
        <v>13</v>
      </c>
      <c r="BW45" s="714">
        <f>(ROUND(BU45/BU51*100,1))</f>
        <v>42</v>
      </c>
      <c r="BX45" s="588"/>
      <c r="BY45" s="37"/>
      <c r="BZ45" s="37"/>
      <c r="CA45" s="37"/>
      <c r="CB45" s="37"/>
      <c r="CD45" s="37"/>
      <c r="CE45" s="37"/>
      <c r="CF45" s="37"/>
    </row>
    <row r="46" spans="1:84" ht="19.899999999999999" customHeight="1">
      <c r="BR46" s="703"/>
      <c r="BS46" s="55" t="s">
        <v>216</v>
      </c>
      <c r="BT46" s="438">
        <v>148080</v>
      </c>
      <c r="BU46" s="715"/>
      <c r="BV46" s="54">
        <f t="shared" si="2"/>
        <v>19.100000000000001</v>
      </c>
      <c r="BW46" s="715"/>
      <c r="BX46" s="37"/>
      <c r="BY46" s="37"/>
      <c r="BZ46" s="37"/>
      <c r="CA46" s="37"/>
      <c r="CB46" s="37"/>
      <c r="CD46" s="37"/>
      <c r="CE46" s="37"/>
      <c r="CF46" s="37"/>
    </row>
    <row r="47" spans="1:84" ht="19.899999999999999" customHeight="1">
      <c r="BR47" s="702"/>
      <c r="BS47" s="56" t="s">
        <v>213</v>
      </c>
      <c r="BT47" s="437">
        <v>76764</v>
      </c>
      <c r="BU47" s="716"/>
      <c r="BV47" s="54">
        <f t="shared" si="2"/>
        <v>9.9</v>
      </c>
      <c r="BW47" s="716"/>
      <c r="BX47" s="37"/>
      <c r="BY47" s="37"/>
      <c r="BZ47" s="37"/>
      <c r="CA47" s="37"/>
      <c r="CB47" s="37"/>
      <c r="CD47" s="37"/>
      <c r="CE47" s="37"/>
      <c r="CF47" s="37"/>
    </row>
    <row r="48" spans="1:84" ht="19.899999999999999" customHeight="1">
      <c r="BR48" s="701" t="s">
        <v>225</v>
      </c>
      <c r="BS48" s="53" t="s">
        <v>217</v>
      </c>
      <c r="BT48" s="436">
        <v>97374</v>
      </c>
      <c r="BU48" s="711">
        <f>SUM(BT48:BT49)</f>
        <v>107923</v>
      </c>
      <c r="BV48" s="54">
        <f t="shared" si="2"/>
        <v>12.5</v>
      </c>
      <c r="BW48" s="714">
        <f>ROUND(BU48/BU51*100,1)</f>
        <v>13.9</v>
      </c>
      <c r="BX48" s="37"/>
      <c r="BY48" s="37"/>
      <c r="BZ48" s="37"/>
      <c r="CA48" s="37"/>
      <c r="CB48" s="37"/>
      <c r="CD48" s="37"/>
      <c r="CE48" s="37"/>
      <c r="CF48" s="37"/>
    </row>
    <row r="49" spans="1:84" ht="19.899999999999999" customHeight="1">
      <c r="BR49" s="702"/>
      <c r="BS49" s="56" t="s">
        <v>319</v>
      </c>
      <c r="BT49" s="437">
        <v>10549</v>
      </c>
      <c r="BU49" s="716"/>
      <c r="BV49" s="54">
        <f t="shared" si="2"/>
        <v>1.4</v>
      </c>
      <c r="BW49" s="716"/>
      <c r="BX49" s="37"/>
      <c r="BY49" s="37"/>
      <c r="BZ49" s="37"/>
      <c r="CA49" s="37"/>
      <c r="CB49" s="37"/>
      <c r="CC49" s="37"/>
      <c r="CD49" s="37"/>
      <c r="CE49" s="37"/>
      <c r="CF49" s="37"/>
    </row>
    <row r="50" spans="1:84" ht="19.899999999999999" customHeight="1">
      <c r="BR50" s="51" t="s">
        <v>226</v>
      </c>
      <c r="BS50" s="57" t="s">
        <v>214</v>
      </c>
      <c r="BT50" s="46">
        <f>BT51-SUM(BT45:BT49)</f>
        <v>342892</v>
      </c>
      <c r="BU50" s="47">
        <f>SUM(BT50)</f>
        <v>342892</v>
      </c>
      <c r="BV50" s="54">
        <f t="shared" si="2"/>
        <v>44.2</v>
      </c>
      <c r="BW50" s="357">
        <f>ROUND(BU50/BU51*100,1)</f>
        <v>44.2</v>
      </c>
      <c r="BX50" s="37"/>
      <c r="BY50" s="37"/>
      <c r="BZ50" s="37"/>
      <c r="CA50" s="37"/>
      <c r="CB50" s="37"/>
      <c r="CC50" s="37"/>
      <c r="CD50" s="37"/>
      <c r="CE50" s="37"/>
      <c r="CF50" s="37"/>
    </row>
    <row r="51" spans="1:84" ht="19.899999999999999" customHeight="1">
      <c r="BR51" s="696" t="s">
        <v>191</v>
      </c>
      <c r="BS51" s="697"/>
      <c r="BT51" s="439">
        <v>776608</v>
      </c>
      <c r="BU51" s="47">
        <f>SUM(BT51)</f>
        <v>776608</v>
      </c>
      <c r="BV51" s="58">
        <v>100</v>
      </c>
      <c r="BW51" s="406">
        <v>100</v>
      </c>
      <c r="BX51" s="37"/>
      <c r="BY51" s="37"/>
      <c r="BZ51" s="37"/>
      <c r="CA51" s="37"/>
      <c r="CB51" s="37"/>
      <c r="CC51" s="37"/>
      <c r="CD51" s="37"/>
      <c r="CE51" s="37"/>
      <c r="CF51" s="37"/>
    </row>
    <row r="52" spans="1:84" ht="19.899999999999999" customHeight="1">
      <c r="BT52" s="49"/>
      <c r="BZ52" s="37"/>
      <c r="CA52" s="37"/>
      <c r="CB52" s="37"/>
      <c r="CC52" s="37"/>
      <c r="CD52" s="37"/>
      <c r="CE52" s="37"/>
      <c r="CF52" s="37"/>
    </row>
    <row r="53" spans="1:84" ht="19.899999999999999" customHeight="1">
      <c r="A53" s="699" t="s">
        <v>358</v>
      </c>
      <c r="B53" s="699"/>
      <c r="C53" s="699"/>
      <c r="D53" s="699"/>
      <c r="E53" s="699"/>
      <c r="F53" s="699"/>
      <c r="G53" s="699"/>
      <c r="H53" s="699"/>
      <c r="I53" s="699"/>
      <c r="J53" s="699"/>
      <c r="K53" s="699"/>
      <c r="L53" s="699"/>
      <c r="M53" s="699"/>
      <c r="N53" s="699"/>
      <c r="O53" s="699"/>
      <c r="P53" s="699"/>
      <c r="Q53" s="699"/>
      <c r="R53" s="699"/>
      <c r="S53" s="699"/>
      <c r="T53" s="699"/>
      <c r="U53" s="699"/>
      <c r="V53" s="699"/>
      <c r="W53" s="699"/>
      <c r="X53" s="699"/>
      <c r="Y53" s="699"/>
      <c r="Z53" s="699"/>
      <c r="AA53" s="699"/>
      <c r="AB53" s="699"/>
      <c r="AC53" s="699"/>
      <c r="AD53" s="699"/>
      <c r="AE53" s="699"/>
      <c r="AF53" s="699"/>
      <c r="AG53" s="699"/>
      <c r="AH53" s="699"/>
      <c r="AI53" s="699"/>
      <c r="BR53" s="356"/>
      <c r="BT53" s="49"/>
      <c r="BZ53" s="37"/>
      <c r="CA53" s="37"/>
      <c r="CB53" s="37"/>
      <c r="CC53" s="37"/>
      <c r="CD53" s="37"/>
      <c r="CE53" s="37"/>
      <c r="CF53" s="37"/>
    </row>
    <row r="54" spans="1:84" ht="19.899999999999999" customHeight="1">
      <c r="BT54" s="49"/>
      <c r="BW54" s="502"/>
    </row>
  </sheetData>
  <mergeCells count="33">
    <mergeCell ref="BR35:BS35"/>
    <mergeCell ref="BR36:BS36"/>
    <mergeCell ref="BR37:BS37"/>
    <mergeCell ref="BV44:BW44"/>
    <mergeCell ref="BT44:BU44"/>
    <mergeCell ref="BR44:BS44"/>
    <mergeCell ref="BR48:BR49"/>
    <mergeCell ref="BW45:BW47"/>
    <mergeCell ref="BW48:BW49"/>
    <mergeCell ref="BU45:BU47"/>
    <mergeCell ref="BU48:BU49"/>
    <mergeCell ref="BT2:BU2"/>
    <mergeCell ref="BV2:BW2"/>
    <mergeCell ref="BW3:BW4"/>
    <mergeCell ref="BW5:BW9"/>
    <mergeCell ref="BU3:BU4"/>
    <mergeCell ref="BU5:BU9"/>
    <mergeCell ref="BR2:BS2"/>
    <mergeCell ref="BR31:BS31"/>
    <mergeCell ref="A53:AI53"/>
    <mergeCell ref="A33:BP33"/>
    <mergeCell ref="BR3:BR4"/>
    <mergeCell ref="BR5:BR9"/>
    <mergeCell ref="BR45:BR47"/>
    <mergeCell ref="BR39:BS39"/>
    <mergeCell ref="BR40:BS40"/>
    <mergeCell ref="A4:BP4"/>
    <mergeCell ref="BR38:BS38"/>
    <mergeCell ref="BR10:BS10"/>
    <mergeCell ref="BR32:BS32"/>
    <mergeCell ref="BR33:BS33"/>
    <mergeCell ref="BR34:BS34"/>
    <mergeCell ref="BR51:BS51"/>
  </mergeCells>
  <phoneticPr fontId="2"/>
  <printOptions horizontalCentered="1"/>
  <pageMargins left="0.59055118110236227" right="0.59055118110236227" top="0.59055118110236227" bottom="0.39370078740157483" header="0.51181102362204722" footer="0.31496062992125984"/>
  <pageSetup paperSize="9" scale="78" firstPageNumber="3" orientation="portrait" r:id="rId1"/>
  <headerFooter alignWithMargins="0">
    <oddFooter>&amp;C&amp;14 3</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X45"/>
  <sheetViews>
    <sheetView view="pageBreakPreview" zoomScale="130" zoomScaleNormal="115" zoomScaleSheetLayoutView="130" workbookViewId="0">
      <selection activeCell="P14" sqref="P14"/>
    </sheetView>
  </sheetViews>
  <sheetFormatPr defaultColWidth="8.875" defaultRowHeight="13.35" customHeight="1"/>
  <cols>
    <col min="1" max="5" width="1.875" style="2" customWidth="1"/>
    <col min="6" max="6" width="8.75" style="2" customWidth="1"/>
    <col min="7" max="9" width="9.75" style="2" customWidth="1"/>
    <col min="10" max="10" width="8.375" style="2" customWidth="1"/>
    <col min="11" max="13" width="9.75" style="2" customWidth="1"/>
    <col min="14" max="14" width="8.625" style="2" customWidth="1"/>
    <col min="15" max="16" width="8.375" style="2" customWidth="1"/>
    <col min="17" max="21" width="5.375" style="2" customWidth="1"/>
    <col min="22" max="16384" width="8.875" style="2"/>
  </cols>
  <sheetData>
    <row r="1" spans="1:24" ht="13.35" customHeight="1">
      <c r="A1" s="328" t="s">
        <v>45</v>
      </c>
      <c r="B1" s="65"/>
      <c r="C1" s="65"/>
      <c r="D1" s="65"/>
      <c r="E1" s="65"/>
    </row>
    <row r="2" spans="1:24" ht="13.35" customHeight="1">
      <c r="A2" s="860" t="s">
        <v>431</v>
      </c>
      <c r="B2" s="860"/>
      <c r="C2" s="860"/>
      <c r="D2" s="860"/>
      <c r="E2" s="860"/>
      <c r="F2" s="860"/>
      <c r="G2" s="860"/>
      <c r="H2" s="860"/>
      <c r="I2" s="860"/>
      <c r="J2" s="860"/>
      <c r="K2" s="860"/>
      <c r="L2" s="860"/>
      <c r="M2" s="860"/>
      <c r="N2" s="860"/>
      <c r="O2" s="860"/>
      <c r="P2" s="860"/>
      <c r="Q2" s="860"/>
      <c r="R2" s="860"/>
      <c r="S2" s="860"/>
      <c r="T2" s="860"/>
      <c r="U2" s="860"/>
    </row>
    <row r="3" spans="1:24" ht="13.35" customHeight="1">
      <c r="A3" s="2" t="s">
        <v>46</v>
      </c>
      <c r="U3" s="4" t="s">
        <v>39</v>
      </c>
    </row>
    <row r="4" spans="1:24" s="157" customFormat="1" ht="13.35" customHeight="1">
      <c r="A4" s="154"/>
      <c r="B4" s="155"/>
      <c r="C4" s="155"/>
      <c r="D4" s="155"/>
      <c r="E4" s="155"/>
      <c r="F4" s="156" t="s">
        <v>145</v>
      </c>
      <c r="G4" s="857" t="s">
        <v>47</v>
      </c>
      <c r="H4" s="858"/>
      <c r="I4" s="858"/>
      <c r="J4" s="869"/>
      <c r="K4" s="870" t="s">
        <v>48</v>
      </c>
      <c r="L4" s="858"/>
      <c r="M4" s="858"/>
      <c r="N4" s="859"/>
      <c r="O4" s="865" t="s">
        <v>49</v>
      </c>
      <c r="P4" s="867" t="s">
        <v>50</v>
      </c>
      <c r="Q4" s="857" t="s">
        <v>51</v>
      </c>
      <c r="R4" s="858"/>
      <c r="S4" s="858"/>
      <c r="T4" s="858"/>
      <c r="U4" s="859"/>
    </row>
    <row r="5" spans="1:24" s="157" customFormat="1" ht="13.35" customHeight="1">
      <c r="A5" s="158"/>
      <c r="B5" s="159"/>
      <c r="C5" s="159"/>
      <c r="D5" s="159"/>
      <c r="E5" s="159"/>
      <c r="F5" s="160"/>
      <c r="G5" s="161" t="s">
        <v>52</v>
      </c>
      <c r="H5" s="162" t="s">
        <v>53</v>
      </c>
      <c r="I5" s="162" t="s">
        <v>54</v>
      </c>
      <c r="J5" s="861" t="s">
        <v>55</v>
      </c>
      <c r="K5" s="161" t="s">
        <v>52</v>
      </c>
      <c r="L5" s="162" t="s">
        <v>53</v>
      </c>
      <c r="M5" s="162" t="s">
        <v>54</v>
      </c>
      <c r="N5" s="863" t="s">
        <v>56</v>
      </c>
      <c r="O5" s="866"/>
      <c r="P5" s="868"/>
      <c r="Q5" s="163" t="s">
        <v>52</v>
      </c>
      <c r="R5" s="164" t="s">
        <v>53</v>
      </c>
      <c r="S5" s="162" t="s">
        <v>191</v>
      </c>
      <c r="T5" s="853" t="s">
        <v>57</v>
      </c>
      <c r="U5" s="855" t="s">
        <v>58</v>
      </c>
      <c r="X5" s="426"/>
    </row>
    <row r="6" spans="1:24" s="157" customFormat="1" ht="13.35" customHeight="1">
      <c r="A6" s="165" t="s">
        <v>146</v>
      </c>
      <c r="B6" s="166"/>
      <c r="C6" s="166"/>
      <c r="D6" s="166"/>
      <c r="E6" s="166"/>
      <c r="F6" s="167"/>
      <c r="G6" s="168" t="s">
        <v>59</v>
      </c>
      <c r="H6" s="169" t="s">
        <v>60</v>
      </c>
      <c r="I6" s="170" t="s">
        <v>61</v>
      </c>
      <c r="J6" s="862"/>
      <c r="K6" s="168" t="s">
        <v>62</v>
      </c>
      <c r="L6" s="169" t="s">
        <v>63</v>
      </c>
      <c r="M6" s="170" t="s">
        <v>64</v>
      </c>
      <c r="N6" s="864"/>
      <c r="O6" s="171" t="s">
        <v>65</v>
      </c>
      <c r="P6" s="172" t="s">
        <v>66</v>
      </c>
      <c r="Q6" s="173" t="s">
        <v>67</v>
      </c>
      <c r="R6" s="174" t="s">
        <v>68</v>
      </c>
      <c r="S6" s="174" t="s">
        <v>69</v>
      </c>
      <c r="T6" s="854"/>
      <c r="U6" s="856"/>
      <c r="X6" s="427"/>
    </row>
    <row r="7" spans="1:24" s="157" customFormat="1" ht="13.35" customHeight="1">
      <c r="A7" s="175" t="s">
        <v>70</v>
      </c>
      <c r="B7" s="840" t="s">
        <v>71</v>
      </c>
      <c r="C7" s="840"/>
      <c r="D7" s="840"/>
      <c r="E7" s="840"/>
      <c r="F7" s="841"/>
      <c r="G7" s="176">
        <f>'第9-2表'!G7+'第9-3表'!G7</f>
        <v>150373632</v>
      </c>
      <c r="H7" s="177">
        <f>'第9-2表'!H7+'第9-3表'!H7</f>
        <v>4525884</v>
      </c>
      <c r="I7" s="177">
        <f>'第9-2表'!I7+'第9-3表'!I7</f>
        <v>155104395</v>
      </c>
      <c r="J7" s="178">
        <f>'第9-2表'!J7+'第9-3表'!J7</f>
        <v>3478773</v>
      </c>
      <c r="K7" s="179">
        <f>'第9-2表'!K7+'第9-3表'!K7</f>
        <v>149287356</v>
      </c>
      <c r="L7" s="177">
        <f>'第9-2表'!L7+'第9-3表'!L7</f>
        <v>1316596</v>
      </c>
      <c r="M7" s="177">
        <f>'第9-2表'!M7+'第9-3表'!M7</f>
        <v>150808830</v>
      </c>
      <c r="N7" s="180">
        <f>'第9-2表'!N7+'第9-3表'!N7</f>
        <v>3465490</v>
      </c>
      <c r="O7" s="181">
        <f>'第9-2表'!O7+'第9-3表'!O7</f>
        <v>342859</v>
      </c>
      <c r="P7" s="182">
        <f>'第9-2表'!P7+'第9-3表'!P7</f>
        <v>3952706</v>
      </c>
      <c r="Q7" s="183">
        <f>ROUND(K7/G7*100,1)</f>
        <v>99.3</v>
      </c>
      <c r="R7" s="147">
        <f>ROUND(L7/H7*100,1)</f>
        <v>29.1</v>
      </c>
      <c r="S7" s="147">
        <f>ROUND(M7/I7*100,1)</f>
        <v>97.2</v>
      </c>
      <c r="T7" s="627">
        <v>96.9</v>
      </c>
      <c r="U7" s="184">
        <f>S7-T7</f>
        <v>0.29999999999999716</v>
      </c>
      <c r="X7" s="427"/>
    </row>
    <row r="8" spans="1:24" s="157" customFormat="1" ht="13.35" customHeight="1">
      <c r="A8" s="185"/>
      <c r="B8" s="186" t="s">
        <v>166</v>
      </c>
      <c r="C8" s="832" t="s">
        <v>72</v>
      </c>
      <c r="D8" s="832"/>
      <c r="E8" s="832"/>
      <c r="F8" s="833"/>
      <c r="G8" s="187">
        <f>'第9-2表'!G8+'第9-3表'!G8</f>
        <v>150373632</v>
      </c>
      <c r="H8" s="188">
        <f>'第9-2表'!H8+'第9-3表'!H8</f>
        <v>4525884</v>
      </c>
      <c r="I8" s="188">
        <f>'第9-2表'!I8+'第9-3表'!I8</f>
        <v>155104395</v>
      </c>
      <c r="J8" s="189">
        <f>'第9-2表'!J8+'第9-3表'!J8</f>
        <v>3478773</v>
      </c>
      <c r="K8" s="190">
        <f>'第9-2表'!K8+'第9-3表'!K8</f>
        <v>149287356</v>
      </c>
      <c r="L8" s="188">
        <f>'第9-2表'!L8+'第9-3表'!L8</f>
        <v>1316596</v>
      </c>
      <c r="M8" s="188">
        <f>'第9-2表'!M8+'第9-3表'!M8</f>
        <v>150808830</v>
      </c>
      <c r="N8" s="191">
        <f>'第9-2表'!N8+'第9-3表'!N8</f>
        <v>3465490</v>
      </c>
      <c r="O8" s="192">
        <f>'第9-2表'!O8+'第9-3表'!O8</f>
        <v>342859</v>
      </c>
      <c r="P8" s="193">
        <f>'第9-2表'!P8+'第9-3表'!P8</f>
        <v>3952706</v>
      </c>
      <c r="Q8" s="194">
        <f t="shared" ref="Q8:Q43" si="0">ROUND(K8/G8*100,1)</f>
        <v>99.3</v>
      </c>
      <c r="R8" s="148">
        <f t="shared" ref="R8:R43" si="1">ROUND(L8/H8*100,1)</f>
        <v>29.1</v>
      </c>
      <c r="S8" s="148">
        <f>ROUND(M8/I8*100,1)</f>
        <v>97.2</v>
      </c>
      <c r="T8" s="149">
        <v>96.9</v>
      </c>
      <c r="U8" s="195">
        <f t="shared" ref="U8:U44" si="2">S8-T8</f>
        <v>0.29999999999999716</v>
      </c>
      <c r="X8" s="427"/>
    </row>
    <row r="9" spans="1:24" s="157" customFormat="1" ht="13.35" customHeight="1">
      <c r="A9" s="185"/>
      <c r="B9" s="196"/>
      <c r="C9" s="186" t="s">
        <v>73</v>
      </c>
      <c r="D9" s="832" t="s">
        <v>239</v>
      </c>
      <c r="E9" s="832"/>
      <c r="F9" s="833"/>
      <c r="G9" s="187">
        <f>'第9-2表'!G9+'第9-3表'!G9</f>
        <v>65351556</v>
      </c>
      <c r="H9" s="188">
        <f>'第9-2表'!H9+'第9-3表'!H9</f>
        <v>1507227</v>
      </c>
      <c r="I9" s="188">
        <f>'第9-2表'!I9+'第9-3表'!I9</f>
        <v>66858783</v>
      </c>
      <c r="J9" s="189">
        <f>'第9-2表'!J9+'第9-3表'!J9</f>
        <v>2064547</v>
      </c>
      <c r="K9" s="190">
        <f>'第9-2表'!K9+'第9-3表'!K9</f>
        <v>64948806</v>
      </c>
      <c r="L9" s="188">
        <f>'第9-2表'!L9+'第9-3表'!L9</f>
        <v>484485</v>
      </c>
      <c r="M9" s="188">
        <f>'第9-2表'!M9+'第9-3表'!M9</f>
        <v>65433291</v>
      </c>
      <c r="N9" s="191">
        <f>'第9-2表'!N9+'第9-3表'!N9</f>
        <v>2061358</v>
      </c>
      <c r="O9" s="192">
        <f>'第9-2表'!O9+'第9-3表'!O9</f>
        <v>95722</v>
      </c>
      <c r="P9" s="193">
        <f>'第9-2表'!P9+'第9-3表'!P9</f>
        <v>1329770</v>
      </c>
      <c r="Q9" s="194">
        <f t="shared" si="0"/>
        <v>99.4</v>
      </c>
      <c r="R9" s="148">
        <f t="shared" si="1"/>
        <v>32.1</v>
      </c>
      <c r="S9" s="148">
        <f t="shared" ref="S9:S43" si="3">ROUND(M9/I9*100,1)</f>
        <v>97.9</v>
      </c>
      <c r="T9" s="149">
        <v>97.6</v>
      </c>
      <c r="U9" s="195">
        <f t="shared" si="2"/>
        <v>0.30000000000001137</v>
      </c>
      <c r="X9" s="427"/>
    </row>
    <row r="10" spans="1:24" s="157" customFormat="1" ht="13.35" customHeight="1">
      <c r="A10" s="185"/>
      <c r="B10" s="196"/>
      <c r="C10" s="196"/>
      <c r="D10" s="186" t="s">
        <v>167</v>
      </c>
      <c r="E10" s="836" t="s">
        <v>3</v>
      </c>
      <c r="F10" s="837"/>
      <c r="G10" s="187">
        <f>'第9-2表'!G10+'第9-3表'!G10</f>
        <v>2112819</v>
      </c>
      <c r="H10" s="188">
        <f>'第9-2表'!H10+'第9-3表'!H10</f>
        <v>54525</v>
      </c>
      <c r="I10" s="188">
        <f>'第9-2表'!I10+'第9-3表'!I10</f>
        <v>2167344</v>
      </c>
      <c r="J10" s="189">
        <f>'第9-2表'!J10+'第9-3表'!J10</f>
        <v>0</v>
      </c>
      <c r="K10" s="190">
        <f>'第9-2表'!K10+'第9-3表'!K10</f>
        <v>2097209</v>
      </c>
      <c r="L10" s="188">
        <f>'第9-2表'!L10+'第9-3表'!L10</f>
        <v>15642</v>
      </c>
      <c r="M10" s="188">
        <f>'第9-2表'!M10+'第9-3表'!M10</f>
        <v>2112851</v>
      </c>
      <c r="N10" s="191">
        <f>'第9-2表'!N10+'第9-3表'!N10</f>
        <v>0</v>
      </c>
      <c r="O10" s="192">
        <f>'第9-2表'!O10+'第9-3表'!O10</f>
        <v>3286</v>
      </c>
      <c r="P10" s="193">
        <f>'第9-2表'!P10+'第9-3表'!P10</f>
        <v>51207</v>
      </c>
      <c r="Q10" s="194">
        <f t="shared" si="0"/>
        <v>99.3</v>
      </c>
      <c r="R10" s="148">
        <f t="shared" si="1"/>
        <v>28.7</v>
      </c>
      <c r="S10" s="148">
        <f t="shared" si="3"/>
        <v>97.5</v>
      </c>
      <c r="T10" s="149">
        <v>97.4</v>
      </c>
      <c r="U10" s="195">
        <f t="shared" si="2"/>
        <v>9.9999999999994316E-2</v>
      </c>
      <c r="X10" s="427"/>
    </row>
    <row r="11" spans="1:24" s="157" customFormat="1" ht="13.35" customHeight="1">
      <c r="A11" s="185"/>
      <c r="B11" s="196"/>
      <c r="C11" s="196"/>
      <c r="D11" s="186" t="s">
        <v>168</v>
      </c>
      <c r="E11" s="836" t="s">
        <v>74</v>
      </c>
      <c r="F11" s="837"/>
      <c r="G11" s="187">
        <f>'第9-2表'!G11+'第9-3表'!G11</f>
        <v>51593269</v>
      </c>
      <c r="H11" s="188">
        <f>'第9-2表'!H11+'第9-3表'!H11</f>
        <v>1286938</v>
      </c>
      <c r="I11" s="188">
        <f>'第9-2表'!I11+'第9-3表'!I11</f>
        <v>52880207</v>
      </c>
      <c r="J11" s="189">
        <f>'第9-2表'!J11+'第9-3表'!J11</f>
        <v>0</v>
      </c>
      <c r="K11" s="190">
        <f>'第9-2表'!K11+'第9-3表'!K11</f>
        <v>51226788</v>
      </c>
      <c r="L11" s="188">
        <f>'第9-2表'!L11+'第9-3表'!L11</f>
        <v>377660</v>
      </c>
      <c r="M11" s="188">
        <f>'第9-2表'!M11+'第9-3表'!M11</f>
        <v>51604448</v>
      </c>
      <c r="N11" s="191">
        <f>'第9-2表'!N11+'第9-3表'!N11</f>
        <v>0</v>
      </c>
      <c r="O11" s="192">
        <f>'第9-2表'!O11+'第9-3表'!O11</f>
        <v>78731</v>
      </c>
      <c r="P11" s="193">
        <f>'第9-2表'!P11+'第9-3表'!P11</f>
        <v>1197028</v>
      </c>
      <c r="Q11" s="194">
        <f t="shared" si="0"/>
        <v>99.3</v>
      </c>
      <c r="R11" s="148">
        <f t="shared" si="1"/>
        <v>29.3</v>
      </c>
      <c r="S11" s="148">
        <f t="shared" si="3"/>
        <v>97.6</v>
      </c>
      <c r="T11" s="149">
        <v>97.5</v>
      </c>
      <c r="U11" s="195">
        <f t="shared" si="2"/>
        <v>9.9999999999994316E-2</v>
      </c>
      <c r="X11" s="427"/>
    </row>
    <row r="12" spans="1:24" s="157" customFormat="1" ht="13.35" customHeight="1">
      <c r="A12" s="185"/>
      <c r="B12" s="196"/>
      <c r="C12" s="196"/>
      <c r="D12" s="186"/>
      <c r="E12" s="836" t="s">
        <v>75</v>
      </c>
      <c r="F12" s="837"/>
      <c r="G12" s="187">
        <f>'第9-2表'!G12+'第9-3表'!G12</f>
        <v>361972</v>
      </c>
      <c r="H12" s="188">
        <f>'第9-2表'!H12+'第9-3表'!H12</f>
        <v>0</v>
      </c>
      <c r="I12" s="198">
        <f>'第9-2表'!I12+'第9-3表'!I12</f>
        <v>361972</v>
      </c>
      <c r="J12" s="189">
        <f>'第9-2表'!J12+'第9-3表'!J12</f>
        <v>0</v>
      </c>
      <c r="K12" s="190">
        <f>'第9-2表'!K12+'第9-3表'!K12</f>
        <v>359397</v>
      </c>
      <c r="L12" s="188">
        <f>'第9-2表'!L12+'第9-3表'!L12</f>
        <v>0</v>
      </c>
      <c r="M12" s="198">
        <f>'第9-2表'!M12+'第9-3表'!M12</f>
        <v>359397</v>
      </c>
      <c r="N12" s="191">
        <f>'第9-2表'!N12+'第9-3表'!N12</f>
        <v>0</v>
      </c>
      <c r="O12" s="192">
        <f>'第9-2表'!O12+'第9-3表'!O12</f>
        <v>0</v>
      </c>
      <c r="P12" s="193">
        <f>'第9-2表'!P12+'第9-3表'!P12</f>
        <v>2575</v>
      </c>
      <c r="Q12" s="194">
        <f t="shared" si="0"/>
        <v>99.3</v>
      </c>
      <c r="R12" s="148">
        <v>0</v>
      </c>
      <c r="S12" s="148">
        <f t="shared" si="3"/>
        <v>99.3</v>
      </c>
      <c r="T12" s="149">
        <v>99.9</v>
      </c>
      <c r="U12" s="195">
        <f t="shared" si="2"/>
        <v>-0.60000000000000853</v>
      </c>
      <c r="X12" s="427"/>
    </row>
    <row r="13" spans="1:24" s="157" customFormat="1" ht="13.35" customHeight="1">
      <c r="A13" s="185"/>
      <c r="B13" s="196"/>
      <c r="C13" s="196"/>
      <c r="D13" s="186" t="s">
        <v>169</v>
      </c>
      <c r="E13" s="836" t="s">
        <v>4</v>
      </c>
      <c r="F13" s="837"/>
      <c r="G13" s="187">
        <f>'第9-2表'!G13+'第9-3表'!G13</f>
        <v>3928871</v>
      </c>
      <c r="H13" s="188">
        <f>'第9-2表'!H13+'第9-3表'!H13</f>
        <v>59208</v>
      </c>
      <c r="I13" s="188">
        <f>'第9-2表'!I13+'第9-3表'!I13</f>
        <v>3988079</v>
      </c>
      <c r="J13" s="189">
        <f>'第9-2表'!J13+'第9-3表'!J13</f>
        <v>158999</v>
      </c>
      <c r="K13" s="190">
        <f>'第9-2表'!K13+'第9-3表'!K13</f>
        <v>3919841</v>
      </c>
      <c r="L13" s="188">
        <f>'第9-2表'!L13+'第9-3表'!L13</f>
        <v>32646</v>
      </c>
      <c r="M13" s="188">
        <f>'第9-2表'!M13+'第9-3表'!M13</f>
        <v>3952487</v>
      </c>
      <c r="N13" s="191">
        <f>'第9-2表'!N13+'第9-3表'!N13</f>
        <v>158593</v>
      </c>
      <c r="O13" s="192">
        <f>'第9-2表'!O13+'第9-3表'!O13</f>
        <v>6024</v>
      </c>
      <c r="P13" s="193">
        <f>'第9-2表'!P13+'第9-3表'!P13</f>
        <v>29568</v>
      </c>
      <c r="Q13" s="194">
        <f t="shared" si="0"/>
        <v>99.8</v>
      </c>
      <c r="R13" s="148">
        <f t="shared" si="1"/>
        <v>55.1</v>
      </c>
      <c r="S13" s="148">
        <f t="shared" si="3"/>
        <v>99.1</v>
      </c>
      <c r="T13" s="149">
        <v>97.9</v>
      </c>
      <c r="U13" s="195">
        <f t="shared" si="2"/>
        <v>1.1999999999999886</v>
      </c>
      <c r="X13" s="427"/>
    </row>
    <row r="14" spans="1:24" s="157" customFormat="1" ht="13.35" customHeight="1">
      <c r="A14" s="185"/>
      <c r="B14" s="196"/>
      <c r="C14" s="196"/>
      <c r="D14" s="186" t="s">
        <v>170</v>
      </c>
      <c r="E14" s="836" t="s">
        <v>5</v>
      </c>
      <c r="F14" s="837"/>
      <c r="G14" s="187">
        <f>'第9-2表'!G14+'第9-3表'!G14</f>
        <v>7716597</v>
      </c>
      <c r="H14" s="188">
        <f>'第9-2表'!H14+'第9-3表'!H14</f>
        <v>106556</v>
      </c>
      <c r="I14" s="188">
        <f>'第9-2表'!I14+'第9-3表'!I14</f>
        <v>7823153</v>
      </c>
      <c r="J14" s="189">
        <f>'第9-2表'!J14+'第9-3表'!J14</f>
        <v>1905548</v>
      </c>
      <c r="K14" s="190">
        <f>'第9-2表'!K14+'第9-3表'!K14</f>
        <v>7704968</v>
      </c>
      <c r="L14" s="188">
        <f>'第9-2表'!L14+'第9-3表'!L14</f>
        <v>58537</v>
      </c>
      <c r="M14" s="188">
        <f>'第9-2表'!M14+'第9-3表'!M14</f>
        <v>7763505</v>
      </c>
      <c r="N14" s="191">
        <f>'第9-2表'!N14+'第9-3表'!N14</f>
        <v>1902765</v>
      </c>
      <c r="O14" s="192">
        <f>'第9-2表'!O14+'第9-3表'!O14</f>
        <v>7681</v>
      </c>
      <c r="P14" s="193">
        <f>'第9-2表'!P14+'第9-3表'!P14</f>
        <v>51967</v>
      </c>
      <c r="Q14" s="194">
        <f t="shared" si="0"/>
        <v>99.8</v>
      </c>
      <c r="R14" s="148">
        <f t="shared" si="1"/>
        <v>54.9</v>
      </c>
      <c r="S14" s="148">
        <f t="shared" si="3"/>
        <v>99.2</v>
      </c>
      <c r="T14" s="149">
        <v>98.1</v>
      </c>
      <c r="U14" s="195">
        <f t="shared" si="2"/>
        <v>1.1000000000000085</v>
      </c>
      <c r="X14" s="427"/>
    </row>
    <row r="15" spans="1:24" s="157" customFormat="1" ht="13.35" customHeight="1">
      <c r="A15" s="185"/>
      <c r="B15" s="196"/>
      <c r="C15" s="186" t="s">
        <v>171</v>
      </c>
      <c r="D15" s="832" t="s">
        <v>240</v>
      </c>
      <c r="E15" s="832"/>
      <c r="F15" s="833"/>
      <c r="G15" s="187">
        <f>'第9-2表'!G15+'第9-3表'!G15</f>
        <v>72040511</v>
      </c>
      <c r="H15" s="188">
        <f>'第9-2表'!H15+'第9-3表'!H15</f>
        <v>2870624</v>
      </c>
      <c r="I15" s="188">
        <f>'第9-2表'!I15+'第9-3表'!I15</f>
        <v>74911135</v>
      </c>
      <c r="J15" s="189">
        <f>'第9-2表'!J15+'第9-3表'!J15</f>
        <v>1414226</v>
      </c>
      <c r="K15" s="190">
        <f>'第9-2表'!K15+'第9-3表'!K15</f>
        <v>71399056</v>
      </c>
      <c r="L15" s="188">
        <f>'第9-2表'!L15+'第9-3表'!L15</f>
        <v>800425</v>
      </c>
      <c r="M15" s="188">
        <f>'第9-2表'!M15+'第9-3表'!M15</f>
        <v>72199481</v>
      </c>
      <c r="N15" s="191">
        <f>'第9-2表'!N15+'第9-3表'!N15</f>
        <v>1404132</v>
      </c>
      <c r="O15" s="192">
        <f>'第9-2表'!O15+'第9-3表'!O15</f>
        <v>235434</v>
      </c>
      <c r="P15" s="193">
        <f>'第9-2表'!P15+'第9-3表'!P15</f>
        <v>2476220</v>
      </c>
      <c r="Q15" s="194">
        <f t="shared" si="0"/>
        <v>99.1</v>
      </c>
      <c r="R15" s="148">
        <f t="shared" si="1"/>
        <v>27.9</v>
      </c>
      <c r="S15" s="148">
        <f t="shared" si="3"/>
        <v>96.4</v>
      </c>
      <c r="T15" s="149">
        <v>96</v>
      </c>
      <c r="U15" s="195">
        <f t="shared" si="2"/>
        <v>0.40000000000000568</v>
      </c>
      <c r="X15" s="427"/>
    </row>
    <row r="16" spans="1:24" s="157" customFormat="1" ht="13.35" customHeight="1">
      <c r="A16" s="185"/>
      <c r="B16" s="196"/>
      <c r="C16" s="196"/>
      <c r="D16" s="196" t="s">
        <v>172</v>
      </c>
      <c r="E16" s="836" t="s">
        <v>76</v>
      </c>
      <c r="F16" s="837"/>
      <c r="G16" s="187">
        <f>'第9-2表'!G16+'第9-3表'!G16</f>
        <v>70505652</v>
      </c>
      <c r="H16" s="188">
        <f>'第9-2表'!H16+'第9-3表'!H16</f>
        <v>2870624</v>
      </c>
      <c r="I16" s="188">
        <f>'第9-2表'!I16+'第9-3表'!I16</f>
        <v>73376276</v>
      </c>
      <c r="J16" s="189">
        <f>'第9-2表'!J16+'第9-3表'!J16</f>
        <v>1414226</v>
      </c>
      <c r="K16" s="190">
        <f>'第9-2表'!K16+'第9-3表'!K16</f>
        <v>69864197</v>
      </c>
      <c r="L16" s="188">
        <f>'第9-2表'!L16+'第9-3表'!L16</f>
        <v>800425</v>
      </c>
      <c r="M16" s="188">
        <f>'第9-2表'!M16+'第9-3表'!M16</f>
        <v>70664622</v>
      </c>
      <c r="N16" s="191">
        <f>'第9-2表'!N16+'第9-3表'!N16</f>
        <v>1404132</v>
      </c>
      <c r="O16" s="192">
        <f>'第9-2表'!O16+'第9-3表'!O16</f>
        <v>235434</v>
      </c>
      <c r="P16" s="193">
        <f>'第9-2表'!P16+'第9-3表'!P16</f>
        <v>2476220</v>
      </c>
      <c r="Q16" s="194">
        <f t="shared" si="0"/>
        <v>99.1</v>
      </c>
      <c r="R16" s="148">
        <f t="shared" si="1"/>
        <v>27.9</v>
      </c>
      <c r="S16" s="148">
        <f t="shared" si="3"/>
        <v>96.3</v>
      </c>
      <c r="T16" s="149">
        <v>95.9</v>
      </c>
      <c r="U16" s="195">
        <f>S16-T16</f>
        <v>0.39999999999999147</v>
      </c>
      <c r="X16" s="428"/>
    </row>
    <row r="17" spans="1:21" s="157" customFormat="1" ht="13.35" customHeight="1">
      <c r="A17" s="185"/>
      <c r="B17" s="196"/>
      <c r="C17" s="196"/>
      <c r="D17" s="196"/>
      <c r="E17" s="199" t="s">
        <v>173</v>
      </c>
      <c r="F17" s="197" t="s">
        <v>257</v>
      </c>
      <c r="G17" s="187">
        <f>'第9-2表'!G17+'第9-3表'!G17</f>
        <v>20498686</v>
      </c>
      <c r="H17" s="188">
        <f>'第9-2表'!H17+'第9-3表'!H17</f>
        <v>800559</v>
      </c>
      <c r="I17" s="188">
        <f>'第9-2表'!I17+'第9-3表'!I17</f>
        <v>21299245</v>
      </c>
      <c r="J17" s="189">
        <f>'第9-2表'!J17+'第9-3表'!J17</f>
        <v>410149</v>
      </c>
      <c r="K17" s="190">
        <f>'第9-2表'!K17+'第9-3表'!K17</f>
        <v>20321717</v>
      </c>
      <c r="L17" s="188">
        <f>'第9-2表'!L17+'第9-3表'!L17</f>
        <v>235658</v>
      </c>
      <c r="M17" s="188">
        <f>'第9-2表'!M17+'第9-3表'!M17</f>
        <v>20557375</v>
      </c>
      <c r="N17" s="191">
        <f>'第9-2表'!N17+'第9-3表'!N17</f>
        <v>407215</v>
      </c>
      <c r="O17" s="192">
        <f>'第9-2表'!O17+'第9-3表'!O17</f>
        <v>64991</v>
      </c>
      <c r="P17" s="193">
        <f>'第9-2表'!P17+'第9-3表'!P17</f>
        <v>676879</v>
      </c>
      <c r="Q17" s="194">
        <f t="shared" si="0"/>
        <v>99.1</v>
      </c>
      <c r="R17" s="148">
        <f t="shared" si="1"/>
        <v>29.4</v>
      </c>
      <c r="S17" s="148">
        <f t="shared" si="3"/>
        <v>96.5</v>
      </c>
      <c r="T17" s="149">
        <v>96</v>
      </c>
      <c r="U17" s="195">
        <f t="shared" si="2"/>
        <v>0.5</v>
      </c>
    </row>
    <row r="18" spans="1:21" s="157" customFormat="1" ht="13.35" customHeight="1">
      <c r="A18" s="185"/>
      <c r="B18" s="196"/>
      <c r="C18" s="196"/>
      <c r="D18" s="196"/>
      <c r="E18" s="199" t="s">
        <v>174</v>
      </c>
      <c r="F18" s="197" t="s">
        <v>0</v>
      </c>
      <c r="G18" s="187">
        <f>'第9-2表'!G18+'第9-3表'!G18</f>
        <v>30725198</v>
      </c>
      <c r="H18" s="188">
        <f>'第9-2表'!H18+'第9-3表'!H18</f>
        <v>1237454</v>
      </c>
      <c r="I18" s="188">
        <f>'第9-2表'!I18+'第9-3表'!I18</f>
        <v>31962652</v>
      </c>
      <c r="J18" s="189">
        <f>'第9-2表'!J18+'第9-3表'!J18</f>
        <v>626726</v>
      </c>
      <c r="K18" s="190">
        <f>'第9-2表'!K18+'第9-3表'!K18</f>
        <v>30439672</v>
      </c>
      <c r="L18" s="188">
        <f>'第9-2表'!L18+'第9-3表'!L18</f>
        <v>354419</v>
      </c>
      <c r="M18" s="188">
        <f>'第9-2表'!M18+'第9-3表'!M18</f>
        <v>30794091</v>
      </c>
      <c r="N18" s="191">
        <f>'第9-2表'!N18+'第9-3表'!N18</f>
        <v>622175</v>
      </c>
      <c r="O18" s="192">
        <f>'第9-2表'!O18+'第9-3表'!O18</f>
        <v>99195</v>
      </c>
      <c r="P18" s="193">
        <f>'第9-2表'!P18+'第9-3表'!P18</f>
        <v>1069366</v>
      </c>
      <c r="Q18" s="194">
        <f t="shared" si="0"/>
        <v>99.1</v>
      </c>
      <c r="R18" s="148">
        <f t="shared" si="1"/>
        <v>28.6</v>
      </c>
      <c r="S18" s="148">
        <f t="shared" si="3"/>
        <v>96.3</v>
      </c>
      <c r="T18" s="149">
        <v>95.9</v>
      </c>
      <c r="U18" s="195">
        <f t="shared" si="2"/>
        <v>0.39999999999999147</v>
      </c>
    </row>
    <row r="19" spans="1:21" s="157" customFormat="1" ht="13.35" customHeight="1">
      <c r="A19" s="185"/>
      <c r="B19" s="196"/>
      <c r="C19" s="196"/>
      <c r="D19" s="196"/>
      <c r="E19" s="199" t="s">
        <v>175</v>
      </c>
      <c r="F19" s="197" t="s">
        <v>1</v>
      </c>
      <c r="G19" s="187">
        <f>'第9-2表'!G19+'第9-3表'!G19</f>
        <v>19281768</v>
      </c>
      <c r="H19" s="188">
        <f>'第9-2表'!H19+'第9-3表'!H19</f>
        <v>832611</v>
      </c>
      <c r="I19" s="188">
        <f>'第9-2表'!I19+'第9-3表'!I19</f>
        <v>20114379</v>
      </c>
      <c r="J19" s="189">
        <f>'第9-2表'!J19+'第9-3表'!J19</f>
        <v>377351</v>
      </c>
      <c r="K19" s="190">
        <f>'第9-2表'!K19+'第9-3表'!K19</f>
        <v>19102808</v>
      </c>
      <c r="L19" s="188">
        <f>'第9-2表'!L19+'第9-3表'!L19</f>
        <v>210348</v>
      </c>
      <c r="M19" s="188">
        <f>'第9-2表'!M19+'第9-3表'!M19</f>
        <v>19313156</v>
      </c>
      <c r="N19" s="191">
        <f>'第9-2表'!N19+'第9-3表'!N19</f>
        <v>374742</v>
      </c>
      <c r="O19" s="192">
        <f>'第9-2表'!O19+'第9-3表'!O19</f>
        <v>71248</v>
      </c>
      <c r="P19" s="193">
        <f>'第9-2表'!P19+'第9-3表'!P19</f>
        <v>729975</v>
      </c>
      <c r="Q19" s="194">
        <f t="shared" si="0"/>
        <v>99.1</v>
      </c>
      <c r="R19" s="148">
        <f t="shared" si="1"/>
        <v>25.3</v>
      </c>
      <c r="S19" s="148">
        <f t="shared" si="3"/>
        <v>96</v>
      </c>
      <c r="T19" s="149">
        <v>95.6</v>
      </c>
      <c r="U19" s="195">
        <f t="shared" si="2"/>
        <v>0.40000000000000568</v>
      </c>
    </row>
    <row r="20" spans="1:21" s="157" customFormat="1" ht="13.35" customHeight="1">
      <c r="A20" s="185"/>
      <c r="B20" s="196"/>
      <c r="C20" s="196"/>
      <c r="D20" s="186" t="s">
        <v>165</v>
      </c>
      <c r="E20" s="836" t="s">
        <v>77</v>
      </c>
      <c r="F20" s="837"/>
      <c r="G20" s="187">
        <f>'第9-2表'!G20+'第9-3表'!G20</f>
        <v>1534859</v>
      </c>
      <c r="H20" s="583"/>
      <c r="I20" s="188">
        <f>'第9-2表'!I20+'第9-3表'!I20</f>
        <v>1534859</v>
      </c>
      <c r="J20" s="585"/>
      <c r="K20" s="190">
        <f>'第9-2表'!K20+'第9-3表'!K20</f>
        <v>1534859</v>
      </c>
      <c r="L20" s="583"/>
      <c r="M20" s="188">
        <f>'第9-2表'!M20+'第9-3表'!M20</f>
        <v>1534859</v>
      </c>
      <c r="N20" s="585"/>
      <c r="O20" s="587"/>
      <c r="P20" s="587"/>
      <c r="Q20" s="194">
        <f t="shared" si="0"/>
        <v>100</v>
      </c>
      <c r="R20" s="148">
        <v>0</v>
      </c>
      <c r="S20" s="148">
        <f t="shared" si="3"/>
        <v>100</v>
      </c>
      <c r="T20" s="149">
        <v>100</v>
      </c>
      <c r="U20" s="195">
        <f t="shared" si="2"/>
        <v>0</v>
      </c>
    </row>
    <row r="21" spans="1:21" s="157" customFormat="1" ht="13.35" customHeight="1">
      <c r="A21" s="185"/>
      <c r="B21" s="196"/>
      <c r="C21" s="186" t="s">
        <v>176</v>
      </c>
      <c r="D21" s="832" t="s">
        <v>241</v>
      </c>
      <c r="E21" s="832"/>
      <c r="F21" s="833"/>
      <c r="G21" s="582"/>
      <c r="H21" s="583"/>
      <c r="I21" s="188">
        <f>'第9-2表'!I21+'第9-3表'!I21</f>
        <v>4439826</v>
      </c>
      <c r="J21" s="189">
        <f>'第9-2表'!J21+'第9-3表'!J21</f>
        <v>0</v>
      </c>
      <c r="K21" s="582"/>
      <c r="L21" s="583"/>
      <c r="M21" s="188">
        <f>'第9-2表'!M21+'第9-3表'!M21</f>
        <v>4304227</v>
      </c>
      <c r="N21" s="191">
        <f>'第9-2表'!N21+'第9-3表'!N21</f>
        <v>0</v>
      </c>
      <c r="O21" s="192">
        <f>'第9-2表'!O21+'第9-3表'!O21</f>
        <v>11703</v>
      </c>
      <c r="P21" s="193">
        <f>'第9-2表'!P21+'第9-3表'!P21</f>
        <v>123896</v>
      </c>
      <c r="Q21" s="584"/>
      <c r="R21" s="581"/>
      <c r="S21" s="148">
        <f t="shared" si="3"/>
        <v>96.9</v>
      </c>
      <c r="T21" s="149">
        <v>96.9</v>
      </c>
      <c r="U21" s="195">
        <f t="shared" si="2"/>
        <v>0</v>
      </c>
    </row>
    <row r="22" spans="1:21" s="157" customFormat="1" ht="13.35" customHeight="1">
      <c r="A22" s="185"/>
      <c r="B22" s="196"/>
      <c r="C22" s="196"/>
      <c r="D22" s="186" t="s">
        <v>167</v>
      </c>
      <c r="E22" s="836" t="s">
        <v>371</v>
      </c>
      <c r="F22" s="837"/>
      <c r="G22" s="582"/>
      <c r="H22" s="583"/>
      <c r="I22" s="188">
        <f>'第9-2表'!I22+'第9-3表'!I22</f>
        <v>204879</v>
      </c>
      <c r="J22" s="585"/>
      <c r="K22" s="582"/>
      <c r="L22" s="583"/>
      <c r="M22" s="188">
        <f>'第9-2表'!M22+'第9-3表'!M22</f>
        <v>204878</v>
      </c>
      <c r="N22" s="586"/>
      <c r="O22" s="192">
        <f>'第9-2表'!O22+'第9-3表'!O2</f>
        <v>0</v>
      </c>
      <c r="P22" s="193">
        <f>'第9-2表'!P22+'第9-3表'!P22</f>
        <v>1</v>
      </c>
      <c r="Q22" s="584"/>
      <c r="R22" s="581"/>
      <c r="S22" s="148">
        <f t="shared" ref="S22" si="4">ROUND(M22/I22*100,1)</f>
        <v>100</v>
      </c>
      <c r="T22" s="149">
        <v>100</v>
      </c>
      <c r="U22" s="195">
        <f t="shared" ref="U22" si="5">S22-T22</f>
        <v>0</v>
      </c>
    </row>
    <row r="23" spans="1:21" s="157" customFormat="1" ht="13.35" customHeight="1">
      <c r="A23" s="185"/>
      <c r="B23" s="196"/>
      <c r="C23" s="196"/>
      <c r="D23" s="186" t="s">
        <v>165</v>
      </c>
      <c r="E23" s="836" t="s">
        <v>393</v>
      </c>
      <c r="F23" s="837"/>
      <c r="G23" s="187">
        <f>'第9-2表'!G23+'第9-3表'!G23</f>
        <v>4109734</v>
      </c>
      <c r="H23" s="188">
        <f>'第9-2表'!H23+'第9-3表'!H23</f>
        <v>125213</v>
      </c>
      <c r="I23" s="188">
        <f>'第9-2表'!I23+'第9-3表'!I23</f>
        <v>4234947</v>
      </c>
      <c r="J23" s="189">
        <f>'第9-2表'!J23+'第9-3表'!J23</f>
        <v>0</v>
      </c>
      <c r="K23" s="190">
        <f>'第9-2表'!K23+'第9-3表'!K23</f>
        <v>4067663</v>
      </c>
      <c r="L23" s="188">
        <f>'第9-2表'!L23+'第9-3表'!L23</f>
        <v>31686</v>
      </c>
      <c r="M23" s="188">
        <f>'第9-2表'!M23+'第9-3表'!M23</f>
        <v>4099349</v>
      </c>
      <c r="N23" s="191">
        <f>'第9-2表'!N23+'第9-3表'!N23</f>
        <v>0</v>
      </c>
      <c r="O23" s="192">
        <f>'第9-2表'!O23+'第9-3表'!O23</f>
        <v>11703</v>
      </c>
      <c r="P23" s="193">
        <f>'第9-2表'!P23+'第9-3表'!P23</f>
        <v>123895</v>
      </c>
      <c r="Q23" s="194">
        <f>ROUND(K23/G23*100,1)</f>
        <v>99</v>
      </c>
      <c r="R23" s="148">
        <f t="shared" si="1"/>
        <v>25.3</v>
      </c>
      <c r="S23" s="148">
        <f t="shared" si="3"/>
        <v>96.8</v>
      </c>
      <c r="T23" s="149">
        <v>96.7</v>
      </c>
      <c r="U23" s="195">
        <f t="shared" si="2"/>
        <v>9.9999999999994316E-2</v>
      </c>
    </row>
    <row r="24" spans="1:21" s="157" customFormat="1" ht="13.35" customHeight="1">
      <c r="A24" s="185"/>
      <c r="B24" s="196"/>
      <c r="C24" s="186" t="s">
        <v>150</v>
      </c>
      <c r="D24" s="832" t="s">
        <v>242</v>
      </c>
      <c r="E24" s="832"/>
      <c r="F24" s="833"/>
      <c r="G24" s="187">
        <f>'第9-2表'!G24+'第9-3表'!G24</f>
        <v>8861406</v>
      </c>
      <c r="H24" s="188">
        <f>'第9-2表'!H24+'第9-3表'!H24</f>
        <v>17</v>
      </c>
      <c r="I24" s="188">
        <f>'第9-2表'!I24+'第9-3表'!I24</f>
        <v>8861423</v>
      </c>
      <c r="J24" s="189">
        <f>'第9-2表'!J24+'第9-3表'!J24</f>
        <v>0</v>
      </c>
      <c r="K24" s="190">
        <f>'第9-2表'!K24+'第9-3表'!K24</f>
        <v>8861406</v>
      </c>
      <c r="L24" s="188">
        <f>'第9-2表'!L24+'第9-3表'!L24</f>
        <v>0</v>
      </c>
      <c r="M24" s="188">
        <f>'第9-2表'!M24+'第9-3表'!M24</f>
        <v>8861406</v>
      </c>
      <c r="N24" s="191">
        <f>'第9-2表'!N24+'第9-3表'!N24</f>
        <v>0</v>
      </c>
      <c r="O24" s="192">
        <f>'第9-2表'!O24+'第9-3表'!O24</f>
        <v>0</v>
      </c>
      <c r="P24" s="193">
        <f>'第9-2表'!P24+'第9-3表'!P24</f>
        <v>17</v>
      </c>
      <c r="Q24" s="194">
        <f>ROUND(K24/G24*100,1)</f>
        <v>100</v>
      </c>
      <c r="R24" s="148">
        <v>0</v>
      </c>
      <c r="S24" s="148">
        <f t="shared" si="3"/>
        <v>100</v>
      </c>
      <c r="T24" s="149">
        <v>100</v>
      </c>
      <c r="U24" s="195">
        <f t="shared" si="2"/>
        <v>0</v>
      </c>
    </row>
    <row r="25" spans="1:21" s="157" customFormat="1" ht="13.35" customHeight="1">
      <c r="A25" s="185"/>
      <c r="B25" s="196"/>
      <c r="C25" s="186" t="s">
        <v>151</v>
      </c>
      <c r="D25" s="832" t="s">
        <v>243</v>
      </c>
      <c r="E25" s="832"/>
      <c r="F25" s="833"/>
      <c r="G25" s="187">
        <f>'第9-2表'!G25+'第9-3表'!G25</f>
        <v>10425</v>
      </c>
      <c r="H25" s="187">
        <f>'第9-2表'!H25+'第9-3表'!H25</f>
        <v>0</v>
      </c>
      <c r="I25" s="188">
        <f>'第9-2表'!I25+'第9-3表'!I25</f>
        <v>10425</v>
      </c>
      <c r="J25" s="189">
        <f>'第9-2表'!J25+'第9-3表'!J25</f>
        <v>0</v>
      </c>
      <c r="K25" s="316">
        <f>'第9-2表'!K25+'第9-3表'!K25</f>
        <v>10425</v>
      </c>
      <c r="L25" s="188">
        <f>'第9-2表'!L25+'第9-3表'!L25</f>
        <v>0</v>
      </c>
      <c r="M25" s="188">
        <f>'第9-2表'!M25+'第9-3表'!M25</f>
        <v>10425</v>
      </c>
      <c r="N25" s="191">
        <f>'第9-2表'!N25+'第9-3表'!N25</f>
        <v>0</v>
      </c>
      <c r="O25" s="192">
        <f>'第9-2表'!O25+'第9-3表'!O25</f>
        <v>0</v>
      </c>
      <c r="P25" s="193">
        <f>'第9-2表'!P25+'第9-3表'!P25</f>
        <v>0</v>
      </c>
      <c r="Q25" s="194">
        <f t="shared" si="0"/>
        <v>100</v>
      </c>
      <c r="R25" s="148">
        <v>0</v>
      </c>
      <c r="S25" s="194">
        <f t="shared" si="3"/>
        <v>100</v>
      </c>
      <c r="T25" s="149">
        <v>100</v>
      </c>
      <c r="U25" s="195">
        <f t="shared" si="2"/>
        <v>0</v>
      </c>
    </row>
    <row r="26" spans="1:21" s="157" customFormat="1" ht="13.35" customHeight="1">
      <c r="A26" s="185"/>
      <c r="B26" s="196"/>
      <c r="C26" s="186" t="s">
        <v>152</v>
      </c>
      <c r="D26" s="832" t="s">
        <v>244</v>
      </c>
      <c r="E26" s="832"/>
      <c r="F26" s="833"/>
      <c r="G26" s="187">
        <f>'第9-2表'!G26+'第9-3表'!G26</f>
        <v>0</v>
      </c>
      <c r="H26" s="188">
        <f>'第9-2表'!H26+'第9-3表'!H26</f>
        <v>22803</v>
      </c>
      <c r="I26" s="188">
        <f>'第9-2表'!I26+'第9-3表'!I26</f>
        <v>22803</v>
      </c>
      <c r="J26" s="189">
        <f>'第9-2表'!J26+'第9-3表'!J26</f>
        <v>0</v>
      </c>
      <c r="K26" s="190">
        <f>'第9-2表'!K26+'第9-3表'!K26</f>
        <v>0</v>
      </c>
      <c r="L26" s="188">
        <f>'第9-2表'!L26+'第9-3表'!L26</f>
        <v>0</v>
      </c>
      <c r="M26" s="188">
        <f>'第9-2表'!M26+'第9-3表'!M26</f>
        <v>0</v>
      </c>
      <c r="N26" s="191">
        <f>'第9-2表'!N26+'第9-3表'!N26</f>
        <v>0</v>
      </c>
      <c r="O26" s="192">
        <f>'第9-2表'!O26+'第9-3表'!O26</f>
        <v>0</v>
      </c>
      <c r="P26" s="193">
        <f>'第9-2表'!P26+'第9-3表'!P26</f>
        <v>22803</v>
      </c>
      <c r="Q26" s="194">
        <v>0</v>
      </c>
      <c r="R26" s="148">
        <f t="shared" si="1"/>
        <v>0</v>
      </c>
      <c r="S26" s="148">
        <f t="shared" si="3"/>
        <v>0</v>
      </c>
      <c r="T26" s="149">
        <v>0</v>
      </c>
      <c r="U26" s="195">
        <f t="shared" si="2"/>
        <v>0</v>
      </c>
    </row>
    <row r="27" spans="1:21" s="157" customFormat="1" ht="13.35" customHeight="1">
      <c r="A27" s="185"/>
      <c r="B27" s="196"/>
      <c r="C27" s="196"/>
      <c r="D27" s="186" t="s">
        <v>177</v>
      </c>
      <c r="E27" s="836" t="s">
        <v>253</v>
      </c>
      <c r="F27" s="837"/>
      <c r="G27" s="187">
        <f>'第9-2表'!G27+'第9-3表'!G27</f>
        <v>0</v>
      </c>
      <c r="H27" s="188">
        <f>'第9-2表'!H27+'第9-3表'!H27</f>
        <v>14329</v>
      </c>
      <c r="I27" s="188">
        <f>'第9-2表'!I27+'第9-3表'!I27</f>
        <v>14329</v>
      </c>
      <c r="J27" s="189">
        <f>'第9-2表'!J27+'第9-3表'!J27</f>
        <v>0</v>
      </c>
      <c r="K27" s="190">
        <f>'第9-2表'!K27+'第9-3表'!K27</f>
        <v>0</v>
      </c>
      <c r="L27" s="188">
        <f>'第9-2表'!L27+'第9-3表'!L27</f>
        <v>0</v>
      </c>
      <c r="M27" s="188">
        <f>'第9-2表'!M27+'第9-3表'!M27</f>
        <v>0</v>
      </c>
      <c r="N27" s="191">
        <f>'第9-2表'!N27+'第9-3表'!N27</f>
        <v>0</v>
      </c>
      <c r="O27" s="192">
        <f>'第9-2表'!O27+'第9-3表'!O27</f>
        <v>0</v>
      </c>
      <c r="P27" s="193">
        <f>'第9-2表'!P27+'第9-3表'!P27</f>
        <v>14329</v>
      </c>
      <c r="Q27" s="194">
        <v>0</v>
      </c>
      <c r="R27" s="148">
        <f t="shared" si="1"/>
        <v>0</v>
      </c>
      <c r="S27" s="148">
        <f t="shared" si="3"/>
        <v>0</v>
      </c>
      <c r="T27" s="149">
        <v>0.1</v>
      </c>
      <c r="U27" s="195">
        <f t="shared" si="2"/>
        <v>-0.1</v>
      </c>
    </row>
    <row r="28" spans="1:21" s="157" customFormat="1" ht="13.35" customHeight="1">
      <c r="A28" s="185"/>
      <c r="B28" s="196"/>
      <c r="C28" s="196"/>
      <c r="D28" s="186" t="s">
        <v>178</v>
      </c>
      <c r="E28" s="836" t="s">
        <v>254</v>
      </c>
      <c r="F28" s="837"/>
      <c r="G28" s="187">
        <f>'第9-2表'!G28+'第9-3表'!G28</f>
        <v>0</v>
      </c>
      <c r="H28" s="188">
        <f>'第9-2表'!H28+'第9-3表'!H28</f>
        <v>8474</v>
      </c>
      <c r="I28" s="188">
        <f>'第9-2表'!I28+'第9-3表'!I28</f>
        <v>8474</v>
      </c>
      <c r="J28" s="189">
        <f>'第9-2表'!J28+'第9-3表'!J28</f>
        <v>0</v>
      </c>
      <c r="K28" s="190">
        <f>'第9-2表'!K28+'第9-3表'!K28</f>
        <v>0</v>
      </c>
      <c r="L28" s="188">
        <f>'第9-2表'!L28+'第9-3表'!L28</f>
        <v>0</v>
      </c>
      <c r="M28" s="188">
        <f>'第9-2表'!M28+'第9-3表'!M28</f>
        <v>0</v>
      </c>
      <c r="N28" s="191">
        <f>'第9-2表'!N28+'第9-3表'!N28</f>
        <v>0</v>
      </c>
      <c r="O28" s="192">
        <f>'第9-2表'!O28+'第9-3表'!O28</f>
        <v>0</v>
      </c>
      <c r="P28" s="193">
        <f>'第9-2表'!P28+'第9-3表'!P28</f>
        <v>8474</v>
      </c>
      <c r="Q28" s="194">
        <v>0</v>
      </c>
      <c r="R28" s="148">
        <f t="shared" si="1"/>
        <v>0</v>
      </c>
      <c r="S28" s="148">
        <f t="shared" si="3"/>
        <v>0</v>
      </c>
      <c r="T28" s="149">
        <v>0</v>
      </c>
      <c r="U28" s="195">
        <f t="shared" si="2"/>
        <v>0</v>
      </c>
    </row>
    <row r="29" spans="1:21" s="157" customFormat="1" ht="13.35" customHeight="1">
      <c r="A29" s="185"/>
      <c r="B29" s="196"/>
      <c r="C29" s="196"/>
      <c r="D29" s="186" t="s">
        <v>179</v>
      </c>
      <c r="E29" s="836" t="s">
        <v>78</v>
      </c>
      <c r="F29" s="837"/>
      <c r="G29" s="187">
        <f>'第9-2表'!G29+'第9-3表'!G29</f>
        <v>0</v>
      </c>
      <c r="H29" s="188">
        <f>'第9-2表'!H29+'第9-3表'!H29</f>
        <v>0</v>
      </c>
      <c r="I29" s="188">
        <f>'第9-2表'!I29+'第9-3表'!I29</f>
        <v>0</v>
      </c>
      <c r="J29" s="189">
        <f>'第9-2表'!J29+'第9-3表'!J29</f>
        <v>0</v>
      </c>
      <c r="K29" s="190">
        <f>'第9-2表'!K29+'第9-3表'!K29</f>
        <v>0</v>
      </c>
      <c r="L29" s="188">
        <f>'第9-2表'!L29+'第9-3表'!L29</f>
        <v>0</v>
      </c>
      <c r="M29" s="188">
        <f>'第9-2表'!M29+'第9-3表'!M29</f>
        <v>0</v>
      </c>
      <c r="N29" s="191">
        <f>'第9-2表'!N29+'第9-3表'!N29</f>
        <v>0</v>
      </c>
      <c r="O29" s="192">
        <f>'第9-2表'!O29+'第9-3表'!O29</f>
        <v>0</v>
      </c>
      <c r="P29" s="193">
        <f>'第9-2表'!P29+'第9-3表'!P29</f>
        <v>0</v>
      </c>
      <c r="Q29" s="148">
        <v>0</v>
      </c>
      <c r="R29" s="148">
        <v>0</v>
      </c>
      <c r="S29" s="148">
        <v>0</v>
      </c>
      <c r="T29" s="149">
        <v>0</v>
      </c>
      <c r="U29" s="195">
        <f t="shared" si="2"/>
        <v>0</v>
      </c>
    </row>
    <row r="30" spans="1:21" s="157" customFormat="1" ht="13.35" customHeight="1">
      <c r="A30" s="200"/>
      <c r="B30" s="201" t="s">
        <v>180</v>
      </c>
      <c r="C30" s="849" t="s">
        <v>79</v>
      </c>
      <c r="D30" s="849"/>
      <c r="E30" s="849"/>
      <c r="F30" s="850"/>
      <c r="G30" s="202">
        <f>'第9-2表'!G30+'第9-3表'!G30</f>
        <v>0</v>
      </c>
      <c r="H30" s="203">
        <f>'第9-2表'!H30+'第9-3表'!H30</f>
        <v>0</v>
      </c>
      <c r="I30" s="203">
        <f>'第9-2表'!I30+'第9-3表'!I30</f>
        <v>0</v>
      </c>
      <c r="J30" s="204">
        <f>'第9-2表'!J30+'第9-3表'!J30</f>
        <v>0</v>
      </c>
      <c r="K30" s="205">
        <f>'第9-2表'!K30+'第9-3表'!K30</f>
        <v>0</v>
      </c>
      <c r="L30" s="203">
        <f>'第9-2表'!L30+'第9-3表'!L30</f>
        <v>0</v>
      </c>
      <c r="M30" s="203">
        <f>'第9-2表'!M30+'第9-3表'!M30</f>
        <v>0</v>
      </c>
      <c r="N30" s="206">
        <f>'第9-2表'!N30+'第9-3表'!N30</f>
        <v>0</v>
      </c>
      <c r="O30" s="207">
        <f>'第9-2表'!O30+'第9-3表'!O30</f>
        <v>0</v>
      </c>
      <c r="P30" s="208">
        <f>'第9-2表'!P30+'第9-3表'!P30</f>
        <v>0</v>
      </c>
      <c r="Q30" s="209">
        <v>0</v>
      </c>
      <c r="R30" s="210">
        <v>0</v>
      </c>
      <c r="S30" s="210">
        <v>0</v>
      </c>
      <c r="T30" s="691">
        <v>0</v>
      </c>
      <c r="U30" s="211">
        <f t="shared" si="2"/>
        <v>0</v>
      </c>
    </row>
    <row r="31" spans="1:21" s="157" customFormat="1" ht="13.35" customHeight="1">
      <c r="A31" s="212" t="s">
        <v>80</v>
      </c>
      <c r="B31" s="851" t="s">
        <v>81</v>
      </c>
      <c r="C31" s="851"/>
      <c r="D31" s="851"/>
      <c r="E31" s="851"/>
      <c r="F31" s="852"/>
      <c r="G31" s="213">
        <f>'第9-2表'!G31+'第9-3表'!G31</f>
        <v>2411007</v>
      </c>
      <c r="H31" s="214">
        <f>'第9-2表'!H31+'第9-3表'!H31</f>
        <v>63517</v>
      </c>
      <c r="I31" s="214">
        <f>'第9-2表'!I31+'第9-3表'!I31</f>
        <v>2474524</v>
      </c>
      <c r="J31" s="215">
        <f>'第9-2表'!J31+'第9-3表'!J31</f>
        <v>0</v>
      </c>
      <c r="K31" s="216">
        <f>'第9-2表'!K31+'第9-3表'!K31</f>
        <v>2392157</v>
      </c>
      <c r="L31" s="214">
        <f>'第9-2表'!L31+'第9-3表'!L31</f>
        <v>24643</v>
      </c>
      <c r="M31" s="214">
        <f>'第9-2表'!M31+'第9-3表'!M31</f>
        <v>2416800</v>
      </c>
      <c r="N31" s="217">
        <f>'第9-2表'!N31+'第9-3表'!N31</f>
        <v>0</v>
      </c>
      <c r="O31" s="218">
        <f>'第9-2表'!O31+'第9-3表'!O31</f>
        <v>3658</v>
      </c>
      <c r="P31" s="219">
        <f>'第9-2表'!P31+'第9-3表'!P31</f>
        <v>54066</v>
      </c>
      <c r="Q31" s="220">
        <f t="shared" si="0"/>
        <v>99.2</v>
      </c>
      <c r="R31" s="150">
        <f t="shared" si="1"/>
        <v>38.799999999999997</v>
      </c>
      <c r="S31" s="150">
        <f t="shared" si="3"/>
        <v>97.7</v>
      </c>
      <c r="T31" s="622">
        <v>97.3</v>
      </c>
      <c r="U31" s="221">
        <f t="shared" si="2"/>
        <v>0.40000000000000568</v>
      </c>
    </row>
    <row r="32" spans="1:21" s="157" customFormat="1" ht="13.35" customHeight="1">
      <c r="A32" s="185"/>
      <c r="B32" s="186" t="s">
        <v>181</v>
      </c>
      <c r="C32" s="832" t="s">
        <v>82</v>
      </c>
      <c r="D32" s="832"/>
      <c r="E32" s="832"/>
      <c r="F32" s="833"/>
      <c r="G32" s="187">
        <f>'第9-2表'!G32+'第9-3表'!G32</f>
        <v>317117</v>
      </c>
      <c r="H32" s="188">
        <f>'第9-2表'!H32+'第9-3表'!H32</f>
        <v>6596</v>
      </c>
      <c r="I32" s="188">
        <f>'第9-2表'!I32+'第9-3表'!I32</f>
        <v>323713</v>
      </c>
      <c r="J32" s="189">
        <f>'第9-2表'!J32+'第9-3表'!J32</f>
        <v>0</v>
      </c>
      <c r="K32" s="190">
        <f>'第9-2表'!K32+'第9-3表'!K32</f>
        <v>313362</v>
      </c>
      <c r="L32" s="188">
        <f>'第9-2表'!L32+'第9-3表'!L32</f>
        <v>3822</v>
      </c>
      <c r="M32" s="188">
        <f>'第9-2表'!M32+'第9-3表'!M32</f>
        <v>317184</v>
      </c>
      <c r="N32" s="191">
        <f>'第9-2表'!N32+'第9-3表'!N32</f>
        <v>0</v>
      </c>
      <c r="O32" s="192">
        <f>'第9-2表'!O32+'第9-3表'!O32</f>
        <v>0</v>
      </c>
      <c r="P32" s="193">
        <f>'第9-2表'!P32+'第9-3表'!P32</f>
        <v>6529</v>
      </c>
      <c r="Q32" s="194">
        <f t="shared" si="0"/>
        <v>98.8</v>
      </c>
      <c r="R32" s="148">
        <f t="shared" si="1"/>
        <v>57.9</v>
      </c>
      <c r="S32" s="148">
        <f t="shared" si="3"/>
        <v>98</v>
      </c>
      <c r="T32" s="149">
        <v>97.6</v>
      </c>
      <c r="U32" s="195">
        <f t="shared" si="2"/>
        <v>0.40000000000000568</v>
      </c>
    </row>
    <row r="33" spans="1:21" s="157" customFormat="1" ht="13.35" customHeight="1">
      <c r="A33" s="185"/>
      <c r="B33" s="186" t="s">
        <v>182</v>
      </c>
      <c r="C33" s="832" t="s">
        <v>83</v>
      </c>
      <c r="D33" s="832"/>
      <c r="E33" s="832"/>
      <c r="F33" s="833"/>
      <c r="G33" s="187">
        <f>'第9-2表'!G33+'第9-3表'!G33</f>
        <v>0</v>
      </c>
      <c r="H33" s="188">
        <f>'第9-2表'!H33+'第9-3表'!H33</f>
        <v>0</v>
      </c>
      <c r="I33" s="188">
        <f>'第9-2表'!I33+'第9-3表'!I33</f>
        <v>0</v>
      </c>
      <c r="J33" s="189">
        <f>'第9-2表'!J33+'第9-3表'!J33</f>
        <v>0</v>
      </c>
      <c r="K33" s="190">
        <f>'第9-2表'!K33+'第9-3表'!K33</f>
        <v>0</v>
      </c>
      <c r="L33" s="188">
        <f>'第9-2表'!L33+'第9-3表'!L33</f>
        <v>0</v>
      </c>
      <c r="M33" s="188">
        <f>'第9-2表'!M33+'第9-3表'!M33</f>
        <v>0</v>
      </c>
      <c r="N33" s="191">
        <f>'第9-2表'!N33+'第9-3表'!N33</f>
        <v>0</v>
      </c>
      <c r="O33" s="192">
        <f>'第9-2表'!O33+'第9-3表'!O33</f>
        <v>0</v>
      </c>
      <c r="P33" s="193">
        <f>'第9-2表'!P33+'第9-3表'!P33</f>
        <v>0</v>
      </c>
      <c r="Q33" s="148">
        <v>0</v>
      </c>
      <c r="R33" s="148">
        <v>0</v>
      </c>
      <c r="S33" s="148">
        <v>0</v>
      </c>
      <c r="T33" s="149">
        <v>0</v>
      </c>
      <c r="U33" s="195">
        <f t="shared" si="2"/>
        <v>0</v>
      </c>
    </row>
    <row r="34" spans="1:21" s="157" customFormat="1" ht="13.35" customHeight="1">
      <c r="A34" s="185"/>
      <c r="B34" s="186" t="s">
        <v>183</v>
      </c>
      <c r="C34" s="832" t="s">
        <v>84</v>
      </c>
      <c r="D34" s="832"/>
      <c r="E34" s="832"/>
      <c r="F34" s="833"/>
      <c r="G34" s="187">
        <f>'第9-2表'!G34+'第9-3表'!G34</f>
        <v>2093890</v>
      </c>
      <c r="H34" s="188">
        <f>'第9-2表'!H34+'第9-3表'!H34</f>
        <v>56921</v>
      </c>
      <c r="I34" s="188">
        <f>'第9-2表'!I34+'第9-3表'!I34</f>
        <v>2150811</v>
      </c>
      <c r="J34" s="189">
        <f>'第9-2表'!J34+'第9-3表'!J34</f>
        <v>0</v>
      </c>
      <c r="K34" s="190">
        <f>'第9-2表'!K34+'第9-3表'!K34</f>
        <v>2078795</v>
      </c>
      <c r="L34" s="188">
        <f>'第9-2表'!L34+'第9-3表'!L34</f>
        <v>20821</v>
      </c>
      <c r="M34" s="188">
        <f>'第9-2表'!M34+'第9-3表'!M34</f>
        <v>2099616</v>
      </c>
      <c r="N34" s="191">
        <f>'第9-2表'!N34+'第9-3表'!N34</f>
        <v>0</v>
      </c>
      <c r="O34" s="192">
        <f>'第9-2表'!O34+'第9-3表'!O34</f>
        <v>3658</v>
      </c>
      <c r="P34" s="193">
        <f>'第9-2表'!P34+'第9-3表'!P34</f>
        <v>47537</v>
      </c>
      <c r="Q34" s="194">
        <f t="shared" si="0"/>
        <v>99.3</v>
      </c>
      <c r="R34" s="148">
        <f t="shared" si="1"/>
        <v>36.6</v>
      </c>
      <c r="S34" s="148">
        <f t="shared" si="3"/>
        <v>97.6</v>
      </c>
      <c r="T34" s="149">
        <v>97.2</v>
      </c>
      <c r="U34" s="195">
        <f t="shared" si="2"/>
        <v>0.39999999999999147</v>
      </c>
    </row>
    <row r="35" spans="1:21" s="157" customFormat="1" ht="13.35" customHeight="1">
      <c r="A35" s="185"/>
      <c r="B35" s="186"/>
      <c r="C35" s="186" t="s">
        <v>184</v>
      </c>
      <c r="D35" s="832" t="s">
        <v>257</v>
      </c>
      <c r="E35" s="832"/>
      <c r="F35" s="833"/>
      <c r="G35" s="187">
        <f>'第9-2表'!G35+'第9-3表'!G35</f>
        <v>1017024</v>
      </c>
      <c r="H35" s="188">
        <f>'第9-2表'!H35+'第9-3表'!H35</f>
        <v>27668</v>
      </c>
      <c r="I35" s="188">
        <f>'第9-2表'!I35+'第9-3表'!I35</f>
        <v>1044692</v>
      </c>
      <c r="J35" s="189">
        <f>'第9-2表'!J35+'第9-3表'!J35</f>
        <v>0</v>
      </c>
      <c r="K35" s="190">
        <f>'第9-2表'!K35+'第9-3表'!K35</f>
        <v>1009692</v>
      </c>
      <c r="L35" s="188">
        <f>'第9-2表'!L35+'第9-3表'!L35</f>
        <v>10113</v>
      </c>
      <c r="M35" s="188">
        <f>'第9-2表'!M35+'第9-3表'!M35</f>
        <v>1019805</v>
      </c>
      <c r="N35" s="191">
        <f>'第9-2表'!N35+'第9-3表'!N35</f>
        <v>0</v>
      </c>
      <c r="O35" s="192">
        <f>'第9-2表'!O35+'第9-3表'!O35</f>
        <v>1777</v>
      </c>
      <c r="P35" s="193">
        <f>'第9-2表'!P35+'第9-3表'!P35</f>
        <v>23110</v>
      </c>
      <c r="Q35" s="194">
        <f t="shared" si="0"/>
        <v>99.3</v>
      </c>
      <c r="R35" s="148">
        <f t="shared" si="1"/>
        <v>36.6</v>
      </c>
      <c r="S35" s="148">
        <f t="shared" si="3"/>
        <v>97.6</v>
      </c>
      <c r="T35" s="149">
        <v>97.2</v>
      </c>
      <c r="U35" s="195">
        <f t="shared" si="2"/>
        <v>0.39999999999999147</v>
      </c>
    </row>
    <row r="36" spans="1:21" s="157" customFormat="1" ht="13.35" customHeight="1">
      <c r="A36" s="185"/>
      <c r="B36" s="186"/>
      <c r="C36" s="186" t="s">
        <v>185</v>
      </c>
      <c r="D36" s="832" t="s">
        <v>0</v>
      </c>
      <c r="E36" s="832"/>
      <c r="F36" s="833"/>
      <c r="G36" s="187">
        <f>'第9-2表'!G36+'第9-3表'!G36</f>
        <v>1076866</v>
      </c>
      <c r="H36" s="188">
        <f>'第9-2表'!H36+'第9-3表'!H36</f>
        <v>29253</v>
      </c>
      <c r="I36" s="188">
        <f>'第9-2表'!I36+'第9-3表'!I36</f>
        <v>1106119</v>
      </c>
      <c r="J36" s="189">
        <f>'第9-2表'!J36+'第9-3表'!J36</f>
        <v>0</v>
      </c>
      <c r="K36" s="190">
        <f>'第9-2表'!K36+'第9-3表'!K36</f>
        <v>1069103</v>
      </c>
      <c r="L36" s="188">
        <f>'第9-2表'!L36+'第9-3表'!L36</f>
        <v>10708</v>
      </c>
      <c r="M36" s="188">
        <f>'第9-2表'!M36+'第9-3表'!M36</f>
        <v>1079811</v>
      </c>
      <c r="N36" s="191">
        <f>'第9-2表'!N36+'第9-3表'!N36</f>
        <v>0</v>
      </c>
      <c r="O36" s="192">
        <f>'第9-2表'!O36+'第9-3表'!O36</f>
        <v>1881</v>
      </c>
      <c r="P36" s="193">
        <f>'第9-2表'!P36+'第9-3表'!P36</f>
        <v>24427</v>
      </c>
      <c r="Q36" s="194">
        <f t="shared" si="0"/>
        <v>99.3</v>
      </c>
      <c r="R36" s="148">
        <f t="shared" si="1"/>
        <v>36.6</v>
      </c>
      <c r="S36" s="148">
        <f t="shared" si="3"/>
        <v>97.6</v>
      </c>
      <c r="T36" s="149">
        <v>97.2</v>
      </c>
      <c r="U36" s="195">
        <f t="shared" si="2"/>
        <v>0.39999999999999147</v>
      </c>
    </row>
    <row r="37" spans="1:21" s="157" customFormat="1" ht="13.35" customHeight="1">
      <c r="A37" s="185"/>
      <c r="B37" s="186" t="s">
        <v>186</v>
      </c>
      <c r="C37" s="832" t="s">
        <v>85</v>
      </c>
      <c r="D37" s="832"/>
      <c r="E37" s="832"/>
      <c r="F37" s="833"/>
      <c r="G37" s="187">
        <f>'第9-2表'!G37+'第9-3表'!G37</f>
        <v>0</v>
      </c>
      <c r="H37" s="188">
        <f>'第9-2表'!H37+'第9-3表'!H37</f>
        <v>0</v>
      </c>
      <c r="I37" s="188">
        <f>'第9-2表'!I37+'第9-3表'!I37</f>
        <v>0</v>
      </c>
      <c r="J37" s="189">
        <f>'第9-2表'!J37+'第9-3表'!J37</f>
        <v>0</v>
      </c>
      <c r="K37" s="190">
        <f>'第9-2表'!K37+'第9-3表'!K37</f>
        <v>0</v>
      </c>
      <c r="L37" s="188">
        <f>'第9-2表'!L37+'第9-3表'!L37</f>
        <v>0</v>
      </c>
      <c r="M37" s="188">
        <f>'第9-2表'!M37+'第9-3表'!M37</f>
        <v>0</v>
      </c>
      <c r="N37" s="191">
        <f>'第9-2表'!N37+'第9-3表'!N37</f>
        <v>0</v>
      </c>
      <c r="O37" s="192">
        <f>'第9-2表'!O37+'第9-3表'!O37</f>
        <v>0</v>
      </c>
      <c r="P37" s="193">
        <f>'第9-2表'!P37+'第9-3表'!P37</f>
        <v>0</v>
      </c>
      <c r="Q37" s="194">
        <v>0</v>
      </c>
      <c r="R37" s="148">
        <v>0</v>
      </c>
      <c r="S37" s="148">
        <v>0</v>
      </c>
      <c r="T37" s="149">
        <v>0</v>
      </c>
      <c r="U37" s="195">
        <f t="shared" si="2"/>
        <v>0</v>
      </c>
    </row>
    <row r="38" spans="1:21" s="157" customFormat="1" ht="13.35" customHeight="1">
      <c r="A38" s="185"/>
      <c r="B38" s="186" t="s">
        <v>187</v>
      </c>
      <c r="C38" s="832" t="s">
        <v>86</v>
      </c>
      <c r="D38" s="832"/>
      <c r="E38" s="832"/>
      <c r="F38" s="833"/>
      <c r="G38" s="187">
        <f>'第9-2表'!G38+'第9-3表'!G38</f>
        <v>0</v>
      </c>
      <c r="H38" s="188">
        <f>'第9-2表'!H38+'第9-3表'!H38</f>
        <v>0</v>
      </c>
      <c r="I38" s="188">
        <f>'第9-2表'!I38+'第9-3表'!I38</f>
        <v>0</v>
      </c>
      <c r="J38" s="189">
        <f>'第9-2表'!J38+'第9-3表'!J38</f>
        <v>0</v>
      </c>
      <c r="K38" s="190">
        <f>'第9-2表'!K38+'第9-3表'!K38</f>
        <v>0</v>
      </c>
      <c r="L38" s="188">
        <f>'第9-2表'!L38+'第9-3表'!L38</f>
        <v>0</v>
      </c>
      <c r="M38" s="188">
        <f>'第9-2表'!M38+'第9-3表'!M38</f>
        <v>0</v>
      </c>
      <c r="N38" s="191">
        <f>'第9-2表'!N38+'第9-3表'!N38</f>
        <v>0</v>
      </c>
      <c r="O38" s="192">
        <f>'第9-2表'!O38+'第9-3表'!O38</f>
        <v>0</v>
      </c>
      <c r="P38" s="193">
        <f>'第9-2表'!P38+'第9-3表'!P38</f>
        <v>0</v>
      </c>
      <c r="Q38" s="194">
        <v>0</v>
      </c>
      <c r="R38" s="148">
        <v>0</v>
      </c>
      <c r="S38" s="148">
        <v>0</v>
      </c>
      <c r="T38" s="149">
        <v>0</v>
      </c>
      <c r="U38" s="195">
        <f t="shared" si="2"/>
        <v>0</v>
      </c>
    </row>
    <row r="39" spans="1:21" s="157" customFormat="1" ht="13.35" customHeight="1">
      <c r="A39" s="185"/>
      <c r="B39" s="186" t="s">
        <v>188</v>
      </c>
      <c r="C39" s="832" t="s">
        <v>87</v>
      </c>
      <c r="D39" s="832"/>
      <c r="E39" s="832"/>
      <c r="F39" s="833"/>
      <c r="G39" s="187">
        <f>'第9-2表'!G39+'第9-3表'!G39</f>
        <v>0</v>
      </c>
      <c r="H39" s="188">
        <f>'第9-2表'!H39+'第9-3表'!H39</f>
        <v>0</v>
      </c>
      <c r="I39" s="188">
        <f>'第9-2表'!I39+'第9-3表'!I39</f>
        <v>0</v>
      </c>
      <c r="J39" s="189">
        <f>'第9-2表'!J39+'第9-3表'!J39</f>
        <v>0</v>
      </c>
      <c r="K39" s="190">
        <f>'第9-2表'!K39+'第9-3表'!K39</f>
        <v>0</v>
      </c>
      <c r="L39" s="188">
        <f>'第9-2表'!L39+'第9-3表'!L39</f>
        <v>0</v>
      </c>
      <c r="M39" s="188">
        <f>'第9-2表'!M39+'第9-3表'!M39</f>
        <v>0</v>
      </c>
      <c r="N39" s="191">
        <f>'第9-2表'!N39+'第9-3表'!N39</f>
        <v>0</v>
      </c>
      <c r="O39" s="192">
        <f>'第9-2表'!O39+'第9-3表'!O39</f>
        <v>0</v>
      </c>
      <c r="P39" s="193">
        <f>'第9-2表'!P39+'第9-3表'!P39</f>
        <v>0</v>
      </c>
      <c r="Q39" s="194">
        <v>0</v>
      </c>
      <c r="R39" s="148">
        <v>0</v>
      </c>
      <c r="S39" s="148">
        <v>0</v>
      </c>
      <c r="T39" s="149">
        <v>0</v>
      </c>
      <c r="U39" s="195">
        <f t="shared" si="2"/>
        <v>0</v>
      </c>
    </row>
    <row r="40" spans="1:21" s="157" customFormat="1" ht="13.35" customHeight="1">
      <c r="A40" s="222"/>
      <c r="B40" s="223" t="s">
        <v>88</v>
      </c>
      <c r="C40" s="834" t="s">
        <v>144</v>
      </c>
      <c r="D40" s="834"/>
      <c r="E40" s="834"/>
      <c r="F40" s="835"/>
      <c r="G40" s="224">
        <f>'第9-2表'!G40+'第9-3表'!G40</f>
        <v>0</v>
      </c>
      <c r="H40" s="225">
        <f>'第9-2表'!H40+'第9-3表'!H40</f>
        <v>0</v>
      </c>
      <c r="I40" s="225">
        <f>'第9-2表'!I40+'第9-3表'!I40</f>
        <v>0</v>
      </c>
      <c r="J40" s="226">
        <f>'第9-2表'!J40+'第9-3表'!J40</f>
        <v>0</v>
      </c>
      <c r="K40" s="227">
        <f>'第9-2表'!K40+'第9-3表'!K40</f>
        <v>0</v>
      </c>
      <c r="L40" s="225">
        <f>'第9-2表'!L40+'第9-3表'!L40</f>
        <v>0</v>
      </c>
      <c r="M40" s="225">
        <f>'第9-2表'!M40+'第9-3表'!M40</f>
        <v>0</v>
      </c>
      <c r="N40" s="228">
        <f>'第9-2表'!N40+'第9-3表'!N40</f>
        <v>0</v>
      </c>
      <c r="O40" s="229">
        <f>'第9-2表'!O40+'第9-3表'!O40</f>
        <v>0</v>
      </c>
      <c r="P40" s="230">
        <f>'第9-2表'!P40+'第9-3表'!P40</f>
        <v>0</v>
      </c>
      <c r="Q40" s="231">
        <v>0</v>
      </c>
      <c r="R40" s="153">
        <v>0</v>
      </c>
      <c r="S40" s="153">
        <v>0</v>
      </c>
      <c r="T40" s="321">
        <v>0</v>
      </c>
      <c r="U40" s="232">
        <f t="shared" si="2"/>
        <v>0</v>
      </c>
    </row>
    <row r="41" spans="1:21" s="157" customFormat="1" ht="13.35" customHeight="1" thickBot="1">
      <c r="A41" s="233" t="s">
        <v>89</v>
      </c>
      <c r="B41" s="842" t="s">
        <v>90</v>
      </c>
      <c r="C41" s="842"/>
      <c r="D41" s="842"/>
      <c r="E41" s="842"/>
      <c r="F41" s="843"/>
      <c r="G41" s="234">
        <f>'第9-2表'!G41+'第9-3表'!G41</f>
        <v>0</v>
      </c>
      <c r="H41" s="235">
        <f>'第9-2表'!H41+'第9-3表'!H41</f>
        <v>0</v>
      </c>
      <c r="I41" s="235">
        <f>'第9-2表'!I41+'第9-3表'!I41</f>
        <v>0</v>
      </c>
      <c r="J41" s="236">
        <f>'第9-2表'!J41+'第9-3表'!J41</f>
        <v>0</v>
      </c>
      <c r="K41" s="237">
        <f>'第9-2表'!K41+'第9-3表'!K41</f>
        <v>0</v>
      </c>
      <c r="L41" s="235">
        <f>'第9-2表'!L41+'第9-3表'!L41</f>
        <v>0</v>
      </c>
      <c r="M41" s="235">
        <f>'第9-2表'!M41+'第9-3表'!M41</f>
        <v>0</v>
      </c>
      <c r="N41" s="238">
        <f>'第9-2表'!N41+'第9-3表'!N41</f>
        <v>0</v>
      </c>
      <c r="O41" s="239">
        <f>'第9-2表'!O41+'第9-3表'!O41</f>
        <v>0</v>
      </c>
      <c r="P41" s="240">
        <f>'第9-2表'!P41+'第9-3表'!P41</f>
        <v>0</v>
      </c>
      <c r="Q41" s="241">
        <v>0</v>
      </c>
      <c r="R41" s="152">
        <v>0</v>
      </c>
      <c r="S41" s="152">
        <v>0</v>
      </c>
      <c r="T41" s="659">
        <v>0</v>
      </c>
      <c r="U41" s="242">
        <f t="shared" si="2"/>
        <v>0</v>
      </c>
    </row>
    <row r="42" spans="1:21" s="157" customFormat="1" ht="13.35" customHeight="1" thickTop="1" thickBot="1">
      <c r="A42" s="844" t="s">
        <v>91</v>
      </c>
      <c r="B42" s="845"/>
      <c r="C42" s="845"/>
      <c r="D42" s="845"/>
      <c r="E42" s="845"/>
      <c r="F42" s="846"/>
      <c r="G42" s="243">
        <f>'第9-2表'!G42+'第9-3表'!G42</f>
        <v>152784639</v>
      </c>
      <c r="H42" s="244">
        <f>'第9-2表'!H42+'第9-3表'!H42</f>
        <v>4589401</v>
      </c>
      <c r="I42" s="244">
        <f>'第9-2表'!I42+'第9-3表'!I42</f>
        <v>157578919</v>
      </c>
      <c r="J42" s="245">
        <f>'第9-2表'!J42+'第9-3表'!J42</f>
        <v>3478773</v>
      </c>
      <c r="K42" s="246">
        <f>'第9-2表'!K42+'第9-3表'!K42</f>
        <v>151679513</v>
      </c>
      <c r="L42" s="244">
        <f>'第9-2表'!L42+'第9-3表'!L42</f>
        <v>1341239</v>
      </c>
      <c r="M42" s="244">
        <f>'第9-2表'!M42+'第9-3表'!M42</f>
        <v>153225630</v>
      </c>
      <c r="N42" s="247">
        <f>'第9-2表'!N42+'第9-3表'!N42</f>
        <v>3465490</v>
      </c>
      <c r="O42" s="248">
        <f>'第9-2表'!O42+'第9-3表'!O42</f>
        <v>346517</v>
      </c>
      <c r="P42" s="249">
        <f>'第9-2表'!P42+'第9-3表'!P42</f>
        <v>4006772</v>
      </c>
      <c r="Q42" s="250">
        <f t="shared" si="0"/>
        <v>99.3</v>
      </c>
      <c r="R42" s="151">
        <f t="shared" si="1"/>
        <v>29.2</v>
      </c>
      <c r="S42" s="151">
        <f>ROUND(M42/I42*100,1)</f>
        <v>97.2</v>
      </c>
      <c r="T42" s="267">
        <v>96.9</v>
      </c>
      <c r="U42" s="362">
        <f t="shared" si="2"/>
        <v>0.29999999999999716</v>
      </c>
    </row>
    <row r="43" spans="1:21" s="157" customFormat="1" ht="13.35" customHeight="1" thickTop="1">
      <c r="A43" s="158"/>
      <c r="B43" s="159"/>
      <c r="C43" s="847" t="s">
        <v>251</v>
      </c>
      <c r="D43" s="847"/>
      <c r="E43" s="847"/>
      <c r="F43" s="848"/>
      <c r="G43" s="234">
        <f>'第9-2表'!G43+'第9-3表'!G43</f>
        <v>21660483</v>
      </c>
      <c r="H43" s="235">
        <f>'第9-2表'!H43+'第9-3表'!H43</f>
        <v>3873362</v>
      </c>
      <c r="I43" s="235">
        <f>'第9-2表'!I43+'第9-3表'!I43</f>
        <v>25533845</v>
      </c>
      <c r="J43" s="236">
        <f>'第9-2表'!J43+'第9-3表'!J43</f>
        <v>0</v>
      </c>
      <c r="K43" s="237">
        <f>'第9-2表'!K43+'第9-3表'!K43</f>
        <v>20732813</v>
      </c>
      <c r="L43" s="235">
        <f>'第9-2表'!L43+'第9-3表'!L43</f>
        <v>974914</v>
      </c>
      <c r="M43" s="235">
        <f>'第9-2表'!M43+'第9-3表'!M43</f>
        <v>21707727</v>
      </c>
      <c r="N43" s="238">
        <f>'第9-2表'!N43+'第9-3表'!N43</f>
        <v>0</v>
      </c>
      <c r="O43" s="239">
        <f>'第9-2表'!O43+'第9-3表'!O43</f>
        <v>296714</v>
      </c>
      <c r="P43" s="240">
        <f>'第9-2表'!P43+'第9-3表'!P43</f>
        <v>3529404</v>
      </c>
      <c r="Q43" s="241">
        <f t="shared" si="0"/>
        <v>95.7</v>
      </c>
      <c r="R43" s="152">
        <f t="shared" si="1"/>
        <v>25.2</v>
      </c>
      <c r="S43" s="152">
        <f t="shared" si="3"/>
        <v>85</v>
      </c>
      <c r="T43" s="659">
        <v>84</v>
      </c>
      <c r="U43" s="242">
        <f t="shared" si="2"/>
        <v>1</v>
      </c>
    </row>
    <row r="44" spans="1:21" s="157" customFormat="1" ht="13.35" customHeight="1">
      <c r="A44" s="252"/>
      <c r="B44" s="253"/>
      <c r="C44" s="838" t="s">
        <v>92</v>
      </c>
      <c r="D44" s="838"/>
      <c r="E44" s="838"/>
      <c r="F44" s="839"/>
      <c r="G44" s="254">
        <f>'第9-2表'!G44+'第9-3表'!G44</f>
        <v>0</v>
      </c>
      <c r="H44" s="67">
        <f>'第9-2表'!H44+'第9-3表'!H44</f>
        <v>0</v>
      </c>
      <c r="I44" s="255">
        <f>'第9-2表'!I44+'第9-3表'!I44</f>
        <v>0</v>
      </c>
      <c r="J44" s="256">
        <f>'第9-2表'!J44+'第9-3表'!J44</f>
        <v>0</v>
      </c>
      <c r="K44" s="257">
        <f>'第9-2表'!K44+'第9-3表'!K44</f>
        <v>0</v>
      </c>
      <c r="L44" s="67">
        <f>'第9-2表'!L44+'第9-3表'!L44</f>
        <v>0</v>
      </c>
      <c r="M44" s="255">
        <f>'第9-2表'!M44+'第9-3表'!M44</f>
        <v>0</v>
      </c>
      <c r="N44" s="258">
        <f>'第9-2表'!N44+'第9-3表'!N44</f>
        <v>0</v>
      </c>
      <c r="O44" s="259">
        <f>'第9-2表'!O44+'第9-3表'!O44</f>
        <v>0</v>
      </c>
      <c r="P44" s="260">
        <f>'第9-2表'!P44+'第9-3表'!P44</f>
        <v>0</v>
      </c>
      <c r="Q44" s="261">
        <v>0</v>
      </c>
      <c r="R44" s="262">
        <v>0</v>
      </c>
      <c r="S44" s="262">
        <v>0</v>
      </c>
      <c r="T44" s="688">
        <v>0</v>
      </c>
      <c r="U44" s="263">
        <f t="shared" si="2"/>
        <v>0</v>
      </c>
    </row>
    <row r="45" spans="1:21" s="157" customFormat="1" ht="13.35" customHeight="1">
      <c r="A45" s="159" t="s">
        <v>318</v>
      </c>
      <c r="B45" s="159"/>
      <c r="C45" s="308"/>
      <c r="D45" s="308"/>
      <c r="E45" s="308"/>
      <c r="F45" s="308"/>
      <c r="G45" s="83"/>
      <c r="H45" s="83"/>
      <c r="I45" s="239"/>
      <c r="J45" s="83"/>
      <c r="K45" s="83"/>
      <c r="L45" s="83"/>
      <c r="M45" s="239"/>
      <c r="N45" s="83"/>
      <c r="O45" s="239"/>
      <c r="P45" s="239"/>
      <c r="Q45" s="317"/>
      <c r="R45" s="317"/>
      <c r="S45" s="317"/>
      <c r="T45" s="318"/>
      <c r="U45" s="319"/>
    </row>
  </sheetData>
  <mergeCells count="45">
    <mergeCell ref="E28:F28"/>
    <mergeCell ref="T5:T6"/>
    <mergeCell ref="U5:U6"/>
    <mergeCell ref="Q4:U4"/>
    <mergeCell ref="A2:U2"/>
    <mergeCell ref="J5:J6"/>
    <mergeCell ref="N5:N6"/>
    <mergeCell ref="O4:O5"/>
    <mergeCell ref="P4:P5"/>
    <mergeCell ref="G4:J4"/>
    <mergeCell ref="K4:N4"/>
    <mergeCell ref="E22:F22"/>
    <mergeCell ref="E23:F23"/>
    <mergeCell ref="C44:F44"/>
    <mergeCell ref="D9:F9"/>
    <mergeCell ref="C8:F8"/>
    <mergeCell ref="B7:F7"/>
    <mergeCell ref="C39:F39"/>
    <mergeCell ref="B41:F41"/>
    <mergeCell ref="A42:F42"/>
    <mergeCell ref="C43:F43"/>
    <mergeCell ref="D35:F35"/>
    <mergeCell ref="D36:F36"/>
    <mergeCell ref="C30:F30"/>
    <mergeCell ref="C37:F37"/>
    <mergeCell ref="C38:F38"/>
    <mergeCell ref="B31:F31"/>
    <mergeCell ref="C32:F32"/>
    <mergeCell ref="E29:F29"/>
    <mergeCell ref="C34:F34"/>
    <mergeCell ref="C40:F40"/>
    <mergeCell ref="E10:F10"/>
    <mergeCell ref="E11:F11"/>
    <mergeCell ref="E12:F12"/>
    <mergeCell ref="E13:F13"/>
    <mergeCell ref="E14:F14"/>
    <mergeCell ref="D15:F15"/>
    <mergeCell ref="E16:F16"/>
    <mergeCell ref="E20:F20"/>
    <mergeCell ref="D21:F21"/>
    <mergeCell ref="D24:F24"/>
    <mergeCell ref="D25:F25"/>
    <mergeCell ref="D26:F26"/>
    <mergeCell ref="E27:F27"/>
    <mergeCell ref="C33:F33"/>
  </mergeCells>
  <phoneticPr fontId="2"/>
  <printOptions horizontalCentered="1"/>
  <pageMargins left="0.59055118110236227" right="0.27559055118110237" top="0.59055118110236227" bottom="0.39370078740157483" header="0.51181102362204722" footer="0.31496062992125984"/>
  <pageSetup paperSize="9" scale="94" firstPageNumber="3" orientation="landscape" r:id="rId1"/>
  <headerFooter alignWithMargins="0">
    <oddFooter>&amp;C12</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B45"/>
  <sheetViews>
    <sheetView view="pageBreakPreview" zoomScale="115" zoomScaleNormal="115" zoomScaleSheetLayoutView="115" workbookViewId="0">
      <selection activeCell="W17" sqref="W17"/>
    </sheetView>
  </sheetViews>
  <sheetFormatPr defaultColWidth="8.875" defaultRowHeight="13.35" customHeight="1"/>
  <cols>
    <col min="1" max="5" width="1.875" style="2" customWidth="1"/>
    <col min="6" max="6" width="8.75" style="2" customWidth="1"/>
    <col min="7" max="9" width="9.75" style="2" customWidth="1"/>
    <col min="10" max="10" width="8.375" style="2" customWidth="1"/>
    <col min="11" max="13" width="9.75" style="2" customWidth="1"/>
    <col min="14" max="14" width="8.625" style="2" customWidth="1"/>
    <col min="15" max="16" width="8.375" style="2" customWidth="1"/>
    <col min="17" max="21" width="5.375" style="2" customWidth="1"/>
    <col min="22" max="16384" width="8.875" style="2"/>
  </cols>
  <sheetData>
    <row r="1" spans="1:28" ht="13.35" customHeight="1">
      <c r="A1" s="328" t="s">
        <v>93</v>
      </c>
    </row>
    <row r="2" spans="1:28" ht="13.35" customHeight="1">
      <c r="A2" s="860" t="str">
        <f>'第9-1表'!A2:U2</f>
        <v>令和３年度市町村税の徴収実績（令和４年５月末現在）</v>
      </c>
      <c r="B2" s="860"/>
      <c r="C2" s="860"/>
      <c r="D2" s="860"/>
      <c r="E2" s="860"/>
      <c r="F2" s="860"/>
      <c r="G2" s="860"/>
      <c r="H2" s="860"/>
      <c r="I2" s="860"/>
      <c r="J2" s="860"/>
      <c r="K2" s="860"/>
      <c r="L2" s="860"/>
      <c r="M2" s="860"/>
      <c r="N2" s="860"/>
      <c r="O2" s="860"/>
      <c r="P2" s="860"/>
      <c r="Q2" s="860"/>
      <c r="R2" s="860"/>
      <c r="S2" s="860"/>
      <c r="T2" s="860"/>
      <c r="U2" s="860"/>
    </row>
    <row r="3" spans="1:28" ht="13.35" customHeight="1">
      <c r="A3" s="80" t="s">
        <v>94</v>
      </c>
      <c r="U3" s="4" t="s">
        <v>39</v>
      </c>
    </row>
    <row r="4" spans="1:28" ht="13.35" customHeight="1">
      <c r="A4" s="154"/>
      <c r="B4" s="155"/>
      <c r="C4" s="155"/>
      <c r="D4" s="155"/>
      <c r="E4" s="155"/>
      <c r="F4" s="156" t="s">
        <v>145</v>
      </c>
      <c r="G4" s="857" t="s">
        <v>47</v>
      </c>
      <c r="H4" s="858"/>
      <c r="I4" s="858"/>
      <c r="J4" s="869"/>
      <c r="K4" s="870" t="s">
        <v>48</v>
      </c>
      <c r="L4" s="858"/>
      <c r="M4" s="858"/>
      <c r="N4" s="859"/>
      <c r="O4" s="865" t="s">
        <v>49</v>
      </c>
      <c r="P4" s="867" t="s">
        <v>50</v>
      </c>
      <c r="Q4" s="857" t="s">
        <v>51</v>
      </c>
      <c r="R4" s="858"/>
      <c r="S4" s="858"/>
      <c r="T4" s="858"/>
      <c r="U4" s="859"/>
      <c r="W4" s="65"/>
      <c r="X4" s="65"/>
      <c r="Y4" s="65"/>
      <c r="Z4" s="65"/>
      <c r="AA4" s="65"/>
      <c r="AB4" s="65"/>
    </row>
    <row r="5" spans="1:28" ht="13.35" customHeight="1">
      <c r="A5" s="158"/>
      <c r="B5" s="159"/>
      <c r="C5" s="159"/>
      <c r="D5" s="159"/>
      <c r="E5" s="159"/>
      <c r="F5" s="160"/>
      <c r="G5" s="161" t="s">
        <v>52</v>
      </c>
      <c r="H5" s="162" t="s">
        <v>53</v>
      </c>
      <c r="I5" s="162" t="s">
        <v>54</v>
      </c>
      <c r="J5" s="861" t="s">
        <v>55</v>
      </c>
      <c r="K5" s="161" t="s">
        <v>52</v>
      </c>
      <c r="L5" s="162" t="s">
        <v>53</v>
      </c>
      <c r="M5" s="162" t="s">
        <v>54</v>
      </c>
      <c r="N5" s="863" t="s">
        <v>56</v>
      </c>
      <c r="O5" s="866"/>
      <c r="P5" s="868"/>
      <c r="Q5" s="163" t="s">
        <v>52</v>
      </c>
      <c r="R5" s="164" t="s">
        <v>53</v>
      </c>
      <c r="S5" s="162" t="s">
        <v>191</v>
      </c>
      <c r="T5" s="853" t="s">
        <v>57</v>
      </c>
      <c r="U5" s="855" t="s">
        <v>58</v>
      </c>
      <c r="W5" s="65"/>
      <c r="X5" s="65"/>
      <c r="Y5" s="65"/>
      <c r="Z5" s="65"/>
      <c r="AA5" s="65"/>
      <c r="AB5" s="65"/>
    </row>
    <row r="6" spans="1:28" ht="13.35" customHeight="1">
      <c r="A6" s="165" t="s">
        <v>146</v>
      </c>
      <c r="B6" s="166"/>
      <c r="C6" s="166"/>
      <c r="D6" s="166"/>
      <c r="E6" s="166"/>
      <c r="F6" s="167"/>
      <c r="G6" s="168" t="s">
        <v>269</v>
      </c>
      <c r="H6" s="169" t="s">
        <v>270</v>
      </c>
      <c r="I6" s="170" t="s">
        <v>271</v>
      </c>
      <c r="J6" s="862"/>
      <c r="K6" s="168" t="s">
        <v>272</v>
      </c>
      <c r="L6" s="169" t="s">
        <v>273</v>
      </c>
      <c r="M6" s="170" t="s">
        <v>274</v>
      </c>
      <c r="N6" s="864"/>
      <c r="O6" s="171" t="s">
        <v>275</v>
      </c>
      <c r="P6" s="172" t="s">
        <v>276</v>
      </c>
      <c r="Q6" s="173" t="s">
        <v>277</v>
      </c>
      <c r="R6" s="174" t="s">
        <v>278</v>
      </c>
      <c r="S6" s="174" t="s">
        <v>279</v>
      </c>
      <c r="T6" s="854"/>
      <c r="U6" s="856"/>
      <c r="W6" s="65"/>
      <c r="X6" s="65"/>
      <c r="Y6" s="65"/>
      <c r="Z6" s="65"/>
      <c r="AA6" s="65"/>
      <c r="AB6" s="65"/>
    </row>
    <row r="7" spans="1:28" ht="13.35" customHeight="1">
      <c r="A7" s="212" t="s">
        <v>70</v>
      </c>
      <c r="B7" s="851" t="s">
        <v>71</v>
      </c>
      <c r="C7" s="851"/>
      <c r="D7" s="851"/>
      <c r="E7" s="851"/>
      <c r="F7" s="852"/>
      <c r="G7" s="615">
        <v>125430783</v>
      </c>
      <c r="H7" s="616">
        <v>3589027</v>
      </c>
      <c r="I7" s="616">
        <v>129182582</v>
      </c>
      <c r="J7" s="617">
        <v>3247344</v>
      </c>
      <c r="K7" s="615">
        <v>124516491</v>
      </c>
      <c r="L7" s="616">
        <v>1127865</v>
      </c>
      <c r="M7" s="616">
        <v>125807128</v>
      </c>
      <c r="N7" s="618">
        <v>3234325</v>
      </c>
      <c r="O7" s="619">
        <v>275630</v>
      </c>
      <c r="P7" s="620">
        <f t="shared" ref="P7:P41" si="0">I7-M7-O7</f>
        <v>3099824</v>
      </c>
      <c r="Q7" s="621">
        <f>IF(G7=0,0,ROUND(K7/G7*100,1))</f>
        <v>99.3</v>
      </c>
      <c r="R7" s="622">
        <f>IF(H7=0,0,ROUND(L7/H7*100,1))</f>
        <v>31.4</v>
      </c>
      <c r="S7" s="622">
        <f>IF(I7=0,0,ROUND(M7/I7*100,1))</f>
        <v>97.4</v>
      </c>
      <c r="T7" s="622">
        <v>97</v>
      </c>
      <c r="U7" s="623">
        <f>S7-T7</f>
        <v>0.40000000000000568</v>
      </c>
      <c r="W7" s="65"/>
      <c r="X7" s="65"/>
      <c r="Y7" s="65"/>
      <c r="Z7" s="65"/>
      <c r="AA7" s="65"/>
      <c r="AB7" s="65"/>
    </row>
    <row r="8" spans="1:28" ht="13.35" customHeight="1">
      <c r="A8" s="185"/>
      <c r="B8" s="186" t="s">
        <v>280</v>
      </c>
      <c r="C8" s="832" t="s">
        <v>72</v>
      </c>
      <c r="D8" s="832"/>
      <c r="E8" s="832"/>
      <c r="F8" s="833"/>
      <c r="G8" s="264">
        <v>125430783</v>
      </c>
      <c r="H8" s="198">
        <v>3589027</v>
      </c>
      <c r="I8" s="198">
        <v>129182582</v>
      </c>
      <c r="J8" s="265">
        <v>3247344</v>
      </c>
      <c r="K8" s="264">
        <v>124516491</v>
      </c>
      <c r="L8" s="198">
        <v>1127865</v>
      </c>
      <c r="M8" s="198">
        <v>125807128</v>
      </c>
      <c r="N8" s="266">
        <v>3234325</v>
      </c>
      <c r="O8" s="624">
        <v>275630</v>
      </c>
      <c r="P8" s="625">
        <f t="shared" si="0"/>
        <v>3099824</v>
      </c>
      <c r="Q8" s="626">
        <f t="shared" ref="Q8:Q43" si="1">IF(G8=0,0,ROUND(K8/G8*100,1))</f>
        <v>99.3</v>
      </c>
      <c r="R8" s="627">
        <f t="shared" ref="R8:R43" si="2">IF(H8=0,0,ROUND(L8/H8*100,1))</f>
        <v>31.4</v>
      </c>
      <c r="S8" s="627">
        <f t="shared" ref="S8:S43" si="3">IF(I8=0,0,ROUND(M8/I8*100,1))</f>
        <v>97.4</v>
      </c>
      <c r="T8" s="149">
        <v>97</v>
      </c>
      <c r="U8" s="628">
        <f t="shared" ref="U8:U44" si="4">S8-T8</f>
        <v>0.40000000000000568</v>
      </c>
      <c r="W8" s="65"/>
      <c r="X8" s="65"/>
      <c r="Y8" s="65"/>
      <c r="Z8" s="65"/>
      <c r="AA8" s="65"/>
      <c r="AB8" s="65"/>
    </row>
    <row r="9" spans="1:28" ht="13.35" customHeight="1">
      <c r="A9" s="185"/>
      <c r="B9" s="196"/>
      <c r="C9" s="186" t="s">
        <v>281</v>
      </c>
      <c r="D9" s="832" t="s">
        <v>239</v>
      </c>
      <c r="E9" s="832"/>
      <c r="F9" s="833"/>
      <c r="G9" s="264">
        <v>56246773</v>
      </c>
      <c r="H9" s="198">
        <v>1205016</v>
      </c>
      <c r="I9" s="198">
        <v>57451789</v>
      </c>
      <c r="J9" s="265">
        <v>1955154</v>
      </c>
      <c r="K9" s="264">
        <v>55908521</v>
      </c>
      <c r="L9" s="198">
        <v>411426</v>
      </c>
      <c r="M9" s="198">
        <v>56319947</v>
      </c>
      <c r="N9" s="266">
        <v>1951984</v>
      </c>
      <c r="O9" s="624">
        <v>79091</v>
      </c>
      <c r="P9" s="629">
        <f t="shared" si="0"/>
        <v>1052751</v>
      </c>
      <c r="Q9" s="630">
        <f t="shared" si="1"/>
        <v>99.4</v>
      </c>
      <c r="R9" s="149">
        <f t="shared" si="2"/>
        <v>34.1</v>
      </c>
      <c r="S9" s="149">
        <f t="shared" si="3"/>
        <v>98</v>
      </c>
      <c r="T9" s="149">
        <v>97.7</v>
      </c>
      <c r="U9" s="628">
        <f t="shared" si="4"/>
        <v>0.29999999999999716</v>
      </c>
      <c r="W9" s="65"/>
      <c r="X9" s="65"/>
      <c r="Y9" s="65"/>
      <c r="Z9" s="65"/>
      <c r="AA9" s="65"/>
      <c r="AB9" s="65"/>
    </row>
    <row r="10" spans="1:28" ht="13.35" customHeight="1">
      <c r="A10" s="185"/>
      <c r="B10" s="196"/>
      <c r="C10" s="196"/>
      <c r="D10" s="186" t="s">
        <v>282</v>
      </c>
      <c r="E10" s="836" t="s">
        <v>3</v>
      </c>
      <c r="F10" s="837"/>
      <c r="G10" s="264">
        <v>1753230</v>
      </c>
      <c r="H10" s="198">
        <v>40630</v>
      </c>
      <c r="I10" s="198">
        <v>1793860</v>
      </c>
      <c r="J10" s="265">
        <v>0</v>
      </c>
      <c r="K10" s="264">
        <v>1740543</v>
      </c>
      <c r="L10" s="198">
        <v>12520</v>
      </c>
      <c r="M10" s="198">
        <v>1753063</v>
      </c>
      <c r="N10" s="266">
        <v>0</v>
      </c>
      <c r="O10" s="624">
        <v>2546</v>
      </c>
      <c r="P10" s="629">
        <f t="shared" si="0"/>
        <v>38251</v>
      </c>
      <c r="Q10" s="630">
        <f t="shared" si="1"/>
        <v>99.3</v>
      </c>
      <c r="R10" s="149">
        <f t="shared" si="2"/>
        <v>30.8</v>
      </c>
      <c r="S10" s="149">
        <f t="shared" si="3"/>
        <v>97.7</v>
      </c>
      <c r="T10" s="149">
        <v>97.7</v>
      </c>
      <c r="U10" s="628">
        <f t="shared" si="4"/>
        <v>0</v>
      </c>
      <c r="W10" s="65"/>
      <c r="X10" s="65"/>
      <c r="Y10" s="65"/>
      <c r="Z10" s="65"/>
      <c r="AA10" s="65"/>
      <c r="AB10" s="65"/>
    </row>
    <row r="11" spans="1:28" ht="13.35" customHeight="1">
      <c r="A11" s="185"/>
      <c r="B11" s="196"/>
      <c r="C11" s="196"/>
      <c r="D11" s="186" t="s">
        <v>283</v>
      </c>
      <c r="E11" s="836" t="s">
        <v>74</v>
      </c>
      <c r="F11" s="837"/>
      <c r="G11" s="264">
        <v>44191762</v>
      </c>
      <c r="H11" s="198">
        <v>1015075</v>
      </c>
      <c r="I11" s="198">
        <v>45206837</v>
      </c>
      <c r="J11" s="265">
        <v>0</v>
      </c>
      <c r="K11" s="264">
        <v>43884675</v>
      </c>
      <c r="L11" s="198">
        <v>316201</v>
      </c>
      <c r="M11" s="198">
        <v>44200876</v>
      </c>
      <c r="N11" s="266">
        <v>0</v>
      </c>
      <c r="O11" s="624">
        <v>63408</v>
      </c>
      <c r="P11" s="629">
        <f t="shared" si="0"/>
        <v>942553</v>
      </c>
      <c r="Q11" s="630">
        <f t="shared" si="1"/>
        <v>99.3</v>
      </c>
      <c r="R11" s="149">
        <f t="shared" si="2"/>
        <v>31.2</v>
      </c>
      <c r="S11" s="149">
        <f t="shared" si="3"/>
        <v>97.8</v>
      </c>
      <c r="T11" s="149">
        <v>97.7</v>
      </c>
      <c r="U11" s="628">
        <f t="shared" si="4"/>
        <v>9.9999999999994316E-2</v>
      </c>
      <c r="W11" s="65"/>
      <c r="X11" s="65"/>
      <c r="Y11" s="65"/>
      <c r="Z11" s="65"/>
      <c r="AA11" s="65"/>
      <c r="AB11" s="65"/>
    </row>
    <row r="12" spans="1:28" ht="13.35" customHeight="1">
      <c r="A12" s="185"/>
      <c r="B12" s="196"/>
      <c r="C12" s="196"/>
      <c r="D12" s="186"/>
      <c r="E12" s="836" t="s">
        <v>75</v>
      </c>
      <c r="F12" s="837"/>
      <c r="G12" s="264">
        <v>307308</v>
      </c>
      <c r="H12" s="198">
        <v>0</v>
      </c>
      <c r="I12" s="198">
        <v>307308</v>
      </c>
      <c r="J12" s="265">
        <v>0</v>
      </c>
      <c r="K12" s="264">
        <v>304733</v>
      </c>
      <c r="L12" s="198">
        <v>0</v>
      </c>
      <c r="M12" s="198">
        <v>304733</v>
      </c>
      <c r="N12" s="266">
        <v>0</v>
      </c>
      <c r="O12" s="624">
        <v>0</v>
      </c>
      <c r="P12" s="629">
        <f t="shared" si="0"/>
        <v>2575</v>
      </c>
      <c r="Q12" s="630">
        <f t="shared" si="1"/>
        <v>99.2</v>
      </c>
      <c r="R12" s="149">
        <f t="shared" si="2"/>
        <v>0</v>
      </c>
      <c r="S12" s="149">
        <f t="shared" si="3"/>
        <v>99.2</v>
      </c>
      <c r="T12" s="149">
        <v>99.9</v>
      </c>
      <c r="U12" s="628">
        <f t="shared" si="4"/>
        <v>-0.70000000000000284</v>
      </c>
      <c r="W12" s="65"/>
      <c r="X12" s="65"/>
      <c r="Y12" s="65"/>
      <c r="Z12" s="65"/>
      <c r="AA12" s="65"/>
      <c r="AB12" s="65"/>
    </row>
    <row r="13" spans="1:28" ht="13.35" customHeight="1">
      <c r="A13" s="185"/>
      <c r="B13" s="196"/>
      <c r="C13" s="196"/>
      <c r="D13" s="186" t="s">
        <v>284</v>
      </c>
      <c r="E13" s="836" t="s">
        <v>4</v>
      </c>
      <c r="F13" s="837"/>
      <c r="G13" s="264">
        <v>3327543</v>
      </c>
      <c r="H13" s="198">
        <v>53204</v>
      </c>
      <c r="I13" s="198">
        <v>3380747</v>
      </c>
      <c r="J13" s="265">
        <v>158999</v>
      </c>
      <c r="K13" s="264">
        <v>3320179</v>
      </c>
      <c r="L13" s="198">
        <v>29280</v>
      </c>
      <c r="M13" s="198">
        <v>3349459</v>
      </c>
      <c r="N13" s="266">
        <v>158593</v>
      </c>
      <c r="O13" s="624">
        <v>5556</v>
      </c>
      <c r="P13" s="629">
        <f t="shared" si="0"/>
        <v>25732</v>
      </c>
      <c r="Q13" s="630">
        <f t="shared" si="1"/>
        <v>99.8</v>
      </c>
      <c r="R13" s="149">
        <f t="shared" si="2"/>
        <v>55</v>
      </c>
      <c r="S13" s="149">
        <f t="shared" si="3"/>
        <v>99.1</v>
      </c>
      <c r="T13" s="149">
        <v>97.7</v>
      </c>
      <c r="U13" s="628">
        <f t="shared" si="4"/>
        <v>1.3999999999999915</v>
      </c>
      <c r="W13" s="65"/>
      <c r="X13" s="65"/>
      <c r="Y13" s="65"/>
      <c r="Z13" s="65"/>
      <c r="AA13" s="65"/>
      <c r="AB13" s="65"/>
    </row>
    <row r="14" spans="1:28" ht="13.35" customHeight="1">
      <c r="A14" s="185"/>
      <c r="B14" s="196"/>
      <c r="C14" s="196"/>
      <c r="D14" s="186" t="s">
        <v>285</v>
      </c>
      <c r="E14" s="836" t="s">
        <v>5</v>
      </c>
      <c r="F14" s="837"/>
      <c r="G14" s="264">
        <v>6974238</v>
      </c>
      <c r="H14" s="198">
        <v>96107</v>
      </c>
      <c r="I14" s="198">
        <v>7070345</v>
      </c>
      <c r="J14" s="265">
        <v>1796155</v>
      </c>
      <c r="K14" s="264">
        <v>6963124</v>
      </c>
      <c r="L14" s="198">
        <v>53425</v>
      </c>
      <c r="M14" s="198">
        <v>7016549</v>
      </c>
      <c r="N14" s="266">
        <v>1793391</v>
      </c>
      <c r="O14" s="624">
        <v>7581</v>
      </c>
      <c r="P14" s="629">
        <f t="shared" si="0"/>
        <v>46215</v>
      </c>
      <c r="Q14" s="630">
        <f t="shared" si="1"/>
        <v>99.8</v>
      </c>
      <c r="R14" s="149">
        <f t="shared" si="2"/>
        <v>55.6</v>
      </c>
      <c r="S14" s="149">
        <f t="shared" si="3"/>
        <v>99.2</v>
      </c>
      <c r="T14" s="149">
        <v>97.9</v>
      </c>
      <c r="U14" s="628">
        <f t="shared" si="4"/>
        <v>1.2999999999999972</v>
      </c>
      <c r="W14" s="65"/>
      <c r="X14" s="65"/>
      <c r="Y14" s="65"/>
      <c r="Z14" s="65"/>
      <c r="AA14" s="65"/>
      <c r="AB14" s="65"/>
    </row>
    <row r="15" spans="1:28" ht="13.35" customHeight="1">
      <c r="A15" s="185"/>
      <c r="B15" s="196"/>
      <c r="C15" s="186" t="s">
        <v>286</v>
      </c>
      <c r="D15" s="832" t="s">
        <v>240</v>
      </c>
      <c r="E15" s="832"/>
      <c r="F15" s="833"/>
      <c r="G15" s="264">
        <v>58570754</v>
      </c>
      <c r="H15" s="198">
        <v>2259118</v>
      </c>
      <c r="I15" s="198">
        <v>60829872</v>
      </c>
      <c r="J15" s="265">
        <v>1292190</v>
      </c>
      <c r="K15" s="264">
        <v>58029331</v>
      </c>
      <c r="L15" s="198">
        <v>689789</v>
      </c>
      <c r="M15" s="198">
        <v>58719120</v>
      </c>
      <c r="N15" s="266">
        <v>1282341</v>
      </c>
      <c r="O15" s="624">
        <v>186553</v>
      </c>
      <c r="P15" s="629">
        <f t="shared" si="0"/>
        <v>1924199</v>
      </c>
      <c r="Q15" s="630">
        <f t="shared" si="1"/>
        <v>99.1</v>
      </c>
      <c r="R15" s="149">
        <f t="shared" si="2"/>
        <v>30.5</v>
      </c>
      <c r="S15" s="149">
        <f t="shared" si="3"/>
        <v>96.5</v>
      </c>
      <c r="T15" s="149">
        <v>96.1</v>
      </c>
      <c r="U15" s="628">
        <f t="shared" si="4"/>
        <v>0.40000000000000568</v>
      </c>
      <c r="W15" s="65"/>
      <c r="X15" s="65"/>
      <c r="Y15" s="65"/>
      <c r="Z15" s="65"/>
      <c r="AA15" s="65"/>
      <c r="AB15" s="65"/>
    </row>
    <row r="16" spans="1:28" ht="13.35" customHeight="1">
      <c r="A16" s="185"/>
      <c r="B16" s="196"/>
      <c r="C16" s="196"/>
      <c r="D16" s="196" t="s">
        <v>287</v>
      </c>
      <c r="E16" s="836" t="s">
        <v>76</v>
      </c>
      <c r="F16" s="837"/>
      <c r="G16" s="264">
        <v>57361590</v>
      </c>
      <c r="H16" s="198">
        <v>2259118</v>
      </c>
      <c r="I16" s="198">
        <v>59620708</v>
      </c>
      <c r="J16" s="265">
        <v>1292190</v>
      </c>
      <c r="K16" s="264">
        <v>56820167</v>
      </c>
      <c r="L16" s="198">
        <v>689789</v>
      </c>
      <c r="M16" s="198">
        <v>57509956</v>
      </c>
      <c r="N16" s="266">
        <v>1282341</v>
      </c>
      <c r="O16" s="624">
        <v>186553</v>
      </c>
      <c r="P16" s="629">
        <f t="shared" si="0"/>
        <v>1924199</v>
      </c>
      <c r="Q16" s="630">
        <f t="shared" si="1"/>
        <v>99.1</v>
      </c>
      <c r="R16" s="149">
        <f t="shared" si="2"/>
        <v>30.5</v>
      </c>
      <c r="S16" s="149">
        <f t="shared" si="3"/>
        <v>96.5</v>
      </c>
      <c r="T16" s="149">
        <v>96</v>
      </c>
      <c r="U16" s="628">
        <f t="shared" si="4"/>
        <v>0.5</v>
      </c>
      <c r="W16" s="65"/>
      <c r="X16" s="65"/>
      <c r="Y16" s="65"/>
      <c r="Z16" s="65"/>
      <c r="AA16" s="65"/>
      <c r="AB16" s="65"/>
    </row>
    <row r="17" spans="1:28" ht="13.35" customHeight="1">
      <c r="A17" s="185"/>
      <c r="B17" s="196"/>
      <c r="C17" s="196"/>
      <c r="D17" s="196"/>
      <c r="E17" s="199" t="s">
        <v>288</v>
      </c>
      <c r="F17" s="197" t="s">
        <v>257</v>
      </c>
      <c r="G17" s="264">
        <v>17517255</v>
      </c>
      <c r="H17" s="198">
        <v>666515</v>
      </c>
      <c r="I17" s="198">
        <v>18183770</v>
      </c>
      <c r="J17" s="265">
        <v>386266</v>
      </c>
      <c r="K17" s="264">
        <v>17362522</v>
      </c>
      <c r="L17" s="198">
        <v>208601</v>
      </c>
      <c r="M17" s="198">
        <v>17571123</v>
      </c>
      <c r="N17" s="266">
        <v>383380</v>
      </c>
      <c r="O17" s="624">
        <v>53924</v>
      </c>
      <c r="P17" s="629">
        <f t="shared" si="0"/>
        <v>558723</v>
      </c>
      <c r="Q17" s="630">
        <f t="shared" si="1"/>
        <v>99.1</v>
      </c>
      <c r="R17" s="149">
        <f t="shared" si="2"/>
        <v>31.3</v>
      </c>
      <c r="S17" s="149">
        <f t="shared" si="3"/>
        <v>96.6</v>
      </c>
      <c r="T17" s="149">
        <v>96.1</v>
      </c>
      <c r="U17" s="628">
        <f t="shared" si="4"/>
        <v>0.5</v>
      </c>
      <c r="W17" s="65"/>
      <c r="X17" s="65"/>
      <c r="Y17" s="65"/>
      <c r="Z17" s="65"/>
      <c r="AA17" s="65"/>
      <c r="AB17" s="65"/>
    </row>
    <row r="18" spans="1:28" ht="13.35" customHeight="1">
      <c r="A18" s="185"/>
      <c r="B18" s="196"/>
      <c r="C18" s="196"/>
      <c r="D18" s="196"/>
      <c r="E18" s="199" t="s">
        <v>289</v>
      </c>
      <c r="F18" s="197" t="s">
        <v>0</v>
      </c>
      <c r="G18" s="264">
        <v>25724842</v>
      </c>
      <c r="H18" s="198">
        <v>1007159</v>
      </c>
      <c r="I18" s="198">
        <v>26732001</v>
      </c>
      <c r="J18" s="265">
        <v>576960</v>
      </c>
      <c r="K18" s="264">
        <v>25477386</v>
      </c>
      <c r="L18" s="198">
        <v>309700</v>
      </c>
      <c r="M18" s="198">
        <v>25787086</v>
      </c>
      <c r="N18" s="266">
        <v>572509</v>
      </c>
      <c r="O18" s="624">
        <v>80546</v>
      </c>
      <c r="P18" s="629">
        <f t="shared" si="0"/>
        <v>864369</v>
      </c>
      <c r="Q18" s="630">
        <f t="shared" si="1"/>
        <v>99</v>
      </c>
      <c r="R18" s="149">
        <f t="shared" si="2"/>
        <v>30.7</v>
      </c>
      <c r="S18" s="149">
        <f t="shared" si="3"/>
        <v>96.5</v>
      </c>
      <c r="T18" s="149">
        <v>96.1</v>
      </c>
      <c r="U18" s="628">
        <f t="shared" si="4"/>
        <v>0.40000000000000568</v>
      </c>
    </row>
    <row r="19" spans="1:28" ht="13.35" customHeight="1">
      <c r="A19" s="185"/>
      <c r="B19" s="196"/>
      <c r="C19" s="196"/>
      <c r="D19" s="196"/>
      <c r="E19" s="199" t="s">
        <v>290</v>
      </c>
      <c r="F19" s="197" t="s">
        <v>1</v>
      </c>
      <c r="G19" s="264">
        <v>14119493</v>
      </c>
      <c r="H19" s="198">
        <v>585444</v>
      </c>
      <c r="I19" s="198">
        <v>14704937</v>
      </c>
      <c r="J19" s="265">
        <v>328964</v>
      </c>
      <c r="K19" s="264">
        <v>13980259</v>
      </c>
      <c r="L19" s="198">
        <v>171488</v>
      </c>
      <c r="M19" s="198">
        <v>14151747</v>
      </c>
      <c r="N19" s="266">
        <v>326452</v>
      </c>
      <c r="O19" s="624">
        <v>52083</v>
      </c>
      <c r="P19" s="629">
        <f t="shared" si="0"/>
        <v>501107</v>
      </c>
      <c r="Q19" s="630">
        <f t="shared" si="1"/>
        <v>99</v>
      </c>
      <c r="R19" s="149">
        <f t="shared" si="2"/>
        <v>29.3</v>
      </c>
      <c r="S19" s="149">
        <f t="shared" si="3"/>
        <v>96.2</v>
      </c>
      <c r="T19" s="149">
        <v>95.8</v>
      </c>
      <c r="U19" s="628">
        <f t="shared" si="4"/>
        <v>0.40000000000000568</v>
      </c>
    </row>
    <row r="20" spans="1:28" ht="13.35" customHeight="1">
      <c r="A20" s="185"/>
      <c r="B20" s="196"/>
      <c r="C20" s="196"/>
      <c r="D20" s="186" t="s">
        <v>165</v>
      </c>
      <c r="E20" s="836" t="s">
        <v>77</v>
      </c>
      <c r="F20" s="837"/>
      <c r="G20" s="264">
        <v>1209164</v>
      </c>
      <c r="H20" s="631"/>
      <c r="I20" s="198">
        <v>1209164</v>
      </c>
      <c r="J20" s="632"/>
      <c r="K20" s="264">
        <v>1209164</v>
      </c>
      <c r="L20" s="631"/>
      <c r="M20" s="198">
        <v>1209164</v>
      </c>
      <c r="N20" s="632"/>
      <c r="O20" s="633"/>
      <c r="P20" s="633"/>
      <c r="Q20" s="630">
        <f t="shared" si="1"/>
        <v>100</v>
      </c>
      <c r="R20" s="149">
        <f t="shared" si="2"/>
        <v>0</v>
      </c>
      <c r="S20" s="149">
        <f t="shared" si="3"/>
        <v>100</v>
      </c>
      <c r="T20" s="149">
        <v>100</v>
      </c>
      <c r="U20" s="628">
        <f t="shared" si="4"/>
        <v>0</v>
      </c>
    </row>
    <row r="21" spans="1:28" ht="13.35" customHeight="1">
      <c r="A21" s="185"/>
      <c r="B21" s="196"/>
      <c r="C21" s="186" t="s">
        <v>291</v>
      </c>
      <c r="D21" s="832" t="s">
        <v>241</v>
      </c>
      <c r="E21" s="832"/>
      <c r="F21" s="833"/>
      <c r="G21" s="634"/>
      <c r="H21" s="631"/>
      <c r="I21" s="198">
        <v>3557130</v>
      </c>
      <c r="J21" s="265">
        <v>0</v>
      </c>
      <c r="K21" s="634"/>
      <c r="L21" s="631"/>
      <c r="M21" s="198">
        <v>3447090</v>
      </c>
      <c r="N21" s="266">
        <v>0</v>
      </c>
      <c r="O21" s="624">
        <v>9986</v>
      </c>
      <c r="P21" s="629">
        <f t="shared" si="0"/>
        <v>100054</v>
      </c>
      <c r="Q21" s="630">
        <f t="shared" si="1"/>
        <v>0</v>
      </c>
      <c r="R21" s="149">
        <f t="shared" si="2"/>
        <v>0</v>
      </c>
      <c r="S21" s="149">
        <f t="shared" si="3"/>
        <v>96.9</v>
      </c>
      <c r="T21" s="149">
        <v>96.8</v>
      </c>
      <c r="U21" s="628">
        <f t="shared" si="4"/>
        <v>0.10000000000000853</v>
      </c>
    </row>
    <row r="22" spans="1:28" ht="13.35" customHeight="1">
      <c r="A22" s="185"/>
      <c r="B22" s="196"/>
      <c r="C22" s="196"/>
      <c r="D22" s="186" t="s">
        <v>167</v>
      </c>
      <c r="E22" s="836" t="s">
        <v>371</v>
      </c>
      <c r="F22" s="837"/>
      <c r="G22" s="634"/>
      <c r="H22" s="631"/>
      <c r="I22" s="198">
        <v>162772</v>
      </c>
      <c r="J22" s="632"/>
      <c r="K22" s="634"/>
      <c r="L22" s="631"/>
      <c r="M22" s="198">
        <v>162772</v>
      </c>
      <c r="N22" s="635"/>
      <c r="O22" s="624">
        <v>0</v>
      </c>
      <c r="P22" s="629">
        <f t="shared" si="0"/>
        <v>0</v>
      </c>
      <c r="Q22" s="636"/>
      <c r="R22" s="637"/>
      <c r="S22" s="149">
        <f t="shared" ref="S22" si="5">IF(I22=0,0,ROUND(M22/I22*100,1))</f>
        <v>100</v>
      </c>
      <c r="T22" s="149">
        <v>100</v>
      </c>
      <c r="U22" s="628">
        <f t="shared" ref="U22" si="6">S22-T22</f>
        <v>0</v>
      </c>
    </row>
    <row r="23" spans="1:28" ht="13.35" customHeight="1">
      <c r="A23" s="185"/>
      <c r="B23" s="196"/>
      <c r="C23" s="196"/>
      <c r="D23" s="186" t="s">
        <v>165</v>
      </c>
      <c r="E23" s="836" t="s">
        <v>393</v>
      </c>
      <c r="F23" s="837"/>
      <c r="G23" s="264">
        <v>3292285</v>
      </c>
      <c r="H23" s="198">
        <v>102073</v>
      </c>
      <c r="I23" s="198">
        <v>3394358</v>
      </c>
      <c r="J23" s="265">
        <v>0</v>
      </c>
      <c r="K23" s="264">
        <v>3257668</v>
      </c>
      <c r="L23" s="198">
        <v>26650</v>
      </c>
      <c r="M23" s="198">
        <v>3284318</v>
      </c>
      <c r="N23" s="266">
        <v>0</v>
      </c>
      <c r="O23" s="624">
        <v>9986</v>
      </c>
      <c r="P23" s="629">
        <f t="shared" si="0"/>
        <v>100054</v>
      </c>
      <c r="Q23" s="630">
        <f>IF(G23=0,0,ROUND(K23/G23*100,1))</f>
        <v>98.9</v>
      </c>
      <c r="R23" s="149">
        <f>IF(H23=0,0,ROUND(L23/H23*100,1))</f>
        <v>26.1</v>
      </c>
      <c r="S23" s="149">
        <f t="shared" si="3"/>
        <v>96.8</v>
      </c>
      <c r="T23" s="149">
        <v>96.7</v>
      </c>
      <c r="U23" s="628">
        <f t="shared" si="4"/>
        <v>9.9999999999994316E-2</v>
      </c>
    </row>
    <row r="24" spans="1:28" ht="13.35" customHeight="1">
      <c r="A24" s="185"/>
      <c r="B24" s="196"/>
      <c r="C24" s="186" t="s">
        <v>150</v>
      </c>
      <c r="D24" s="832" t="s">
        <v>242</v>
      </c>
      <c r="E24" s="832"/>
      <c r="F24" s="833"/>
      <c r="G24" s="264">
        <v>7313608</v>
      </c>
      <c r="H24" s="198">
        <v>17</v>
      </c>
      <c r="I24" s="198">
        <v>7313625</v>
      </c>
      <c r="J24" s="265">
        <v>0</v>
      </c>
      <c r="K24" s="264">
        <v>7313608</v>
      </c>
      <c r="L24" s="198">
        <v>0</v>
      </c>
      <c r="M24" s="198">
        <v>7313608</v>
      </c>
      <c r="N24" s="266">
        <v>0</v>
      </c>
      <c r="O24" s="624">
        <v>0</v>
      </c>
      <c r="P24" s="629">
        <f t="shared" si="0"/>
        <v>17</v>
      </c>
      <c r="Q24" s="630">
        <f t="shared" si="1"/>
        <v>100</v>
      </c>
      <c r="R24" s="149">
        <f t="shared" si="2"/>
        <v>0</v>
      </c>
      <c r="S24" s="149">
        <f t="shared" si="3"/>
        <v>100</v>
      </c>
      <c r="T24" s="149">
        <v>100</v>
      </c>
      <c r="U24" s="628">
        <f t="shared" si="4"/>
        <v>0</v>
      </c>
    </row>
    <row r="25" spans="1:28" ht="13.35" customHeight="1">
      <c r="A25" s="185"/>
      <c r="B25" s="196"/>
      <c r="C25" s="186" t="s">
        <v>151</v>
      </c>
      <c r="D25" s="832" t="s">
        <v>243</v>
      </c>
      <c r="E25" s="832"/>
      <c r="F25" s="833"/>
      <c r="G25" s="264">
        <v>7363</v>
      </c>
      <c r="H25" s="198">
        <v>0</v>
      </c>
      <c r="I25" s="198">
        <v>7363</v>
      </c>
      <c r="J25" s="265">
        <v>0</v>
      </c>
      <c r="K25" s="264">
        <v>7363</v>
      </c>
      <c r="L25" s="198">
        <v>0</v>
      </c>
      <c r="M25" s="198">
        <v>7363</v>
      </c>
      <c r="N25" s="266">
        <v>0</v>
      </c>
      <c r="O25" s="624">
        <v>0</v>
      </c>
      <c r="P25" s="629">
        <f t="shared" si="0"/>
        <v>0</v>
      </c>
      <c r="Q25" s="630">
        <f t="shared" si="1"/>
        <v>100</v>
      </c>
      <c r="R25" s="149">
        <f t="shared" si="2"/>
        <v>0</v>
      </c>
      <c r="S25" s="149">
        <f t="shared" si="3"/>
        <v>100</v>
      </c>
      <c r="T25" s="149">
        <v>100</v>
      </c>
      <c r="U25" s="628">
        <f t="shared" si="4"/>
        <v>0</v>
      </c>
    </row>
    <row r="26" spans="1:28" ht="13.35" customHeight="1">
      <c r="A26" s="185"/>
      <c r="B26" s="196"/>
      <c r="C26" s="186" t="s">
        <v>152</v>
      </c>
      <c r="D26" s="832" t="s">
        <v>244</v>
      </c>
      <c r="E26" s="832"/>
      <c r="F26" s="833"/>
      <c r="G26" s="264">
        <v>0</v>
      </c>
      <c r="H26" s="198">
        <v>22803</v>
      </c>
      <c r="I26" s="198">
        <v>22803</v>
      </c>
      <c r="J26" s="265">
        <v>0</v>
      </c>
      <c r="K26" s="264">
        <v>0</v>
      </c>
      <c r="L26" s="198">
        <v>0</v>
      </c>
      <c r="M26" s="198">
        <v>0</v>
      </c>
      <c r="N26" s="266">
        <v>0</v>
      </c>
      <c r="O26" s="624">
        <v>0</v>
      </c>
      <c r="P26" s="629">
        <f t="shared" si="0"/>
        <v>22803</v>
      </c>
      <c r="Q26" s="630">
        <f t="shared" si="1"/>
        <v>0</v>
      </c>
      <c r="R26" s="149">
        <f t="shared" si="2"/>
        <v>0</v>
      </c>
      <c r="S26" s="149">
        <f t="shared" si="3"/>
        <v>0</v>
      </c>
      <c r="T26" s="149">
        <v>0</v>
      </c>
      <c r="U26" s="628">
        <f t="shared" si="4"/>
        <v>0</v>
      </c>
    </row>
    <row r="27" spans="1:28" ht="13.35" customHeight="1">
      <c r="A27" s="185"/>
      <c r="B27" s="196"/>
      <c r="C27" s="196"/>
      <c r="D27" s="186" t="s">
        <v>292</v>
      </c>
      <c r="E27" s="836" t="s">
        <v>253</v>
      </c>
      <c r="F27" s="837"/>
      <c r="G27" s="264">
        <v>0</v>
      </c>
      <c r="H27" s="198">
        <v>14329</v>
      </c>
      <c r="I27" s="198">
        <v>14329</v>
      </c>
      <c r="J27" s="265">
        <v>0</v>
      </c>
      <c r="K27" s="264">
        <v>0</v>
      </c>
      <c r="L27" s="198">
        <v>0</v>
      </c>
      <c r="M27" s="198">
        <v>0</v>
      </c>
      <c r="N27" s="266">
        <v>0</v>
      </c>
      <c r="O27" s="624">
        <v>0</v>
      </c>
      <c r="P27" s="629">
        <f t="shared" si="0"/>
        <v>14329</v>
      </c>
      <c r="Q27" s="630">
        <f t="shared" si="1"/>
        <v>0</v>
      </c>
      <c r="R27" s="149">
        <f t="shared" si="2"/>
        <v>0</v>
      </c>
      <c r="S27" s="149">
        <f t="shared" si="3"/>
        <v>0</v>
      </c>
      <c r="T27" s="149">
        <v>0.1</v>
      </c>
      <c r="U27" s="628">
        <f t="shared" si="4"/>
        <v>-0.1</v>
      </c>
    </row>
    <row r="28" spans="1:28" ht="13.35" customHeight="1">
      <c r="A28" s="185"/>
      <c r="B28" s="196"/>
      <c r="C28" s="196"/>
      <c r="D28" s="186" t="s">
        <v>293</v>
      </c>
      <c r="E28" s="836" t="s">
        <v>254</v>
      </c>
      <c r="F28" s="837"/>
      <c r="G28" s="264">
        <v>0</v>
      </c>
      <c r="H28" s="198">
        <v>8474</v>
      </c>
      <c r="I28" s="198">
        <v>8474</v>
      </c>
      <c r="J28" s="265">
        <v>0</v>
      </c>
      <c r="K28" s="264">
        <v>0</v>
      </c>
      <c r="L28" s="198">
        <v>0</v>
      </c>
      <c r="M28" s="198">
        <v>0</v>
      </c>
      <c r="N28" s="266">
        <v>0</v>
      </c>
      <c r="O28" s="624">
        <v>0</v>
      </c>
      <c r="P28" s="629">
        <f t="shared" si="0"/>
        <v>8474</v>
      </c>
      <c r="Q28" s="630">
        <f t="shared" si="1"/>
        <v>0</v>
      </c>
      <c r="R28" s="149">
        <f t="shared" si="2"/>
        <v>0</v>
      </c>
      <c r="S28" s="149">
        <f t="shared" si="3"/>
        <v>0</v>
      </c>
      <c r="T28" s="149">
        <v>0</v>
      </c>
      <c r="U28" s="628">
        <f t="shared" si="4"/>
        <v>0</v>
      </c>
    </row>
    <row r="29" spans="1:28" ht="13.35" customHeight="1">
      <c r="A29" s="185"/>
      <c r="B29" s="196"/>
      <c r="C29" s="196"/>
      <c r="D29" s="186" t="s">
        <v>294</v>
      </c>
      <c r="E29" s="836" t="s">
        <v>78</v>
      </c>
      <c r="F29" s="837"/>
      <c r="G29" s="264">
        <v>0</v>
      </c>
      <c r="H29" s="198">
        <v>0</v>
      </c>
      <c r="I29" s="198">
        <v>0</v>
      </c>
      <c r="J29" s="265">
        <v>0</v>
      </c>
      <c r="K29" s="264">
        <v>0</v>
      </c>
      <c r="L29" s="198">
        <v>0</v>
      </c>
      <c r="M29" s="198">
        <v>0</v>
      </c>
      <c r="N29" s="266">
        <v>0</v>
      </c>
      <c r="O29" s="624">
        <v>0</v>
      </c>
      <c r="P29" s="629">
        <f t="shared" si="0"/>
        <v>0</v>
      </c>
      <c r="Q29" s="630">
        <f t="shared" si="1"/>
        <v>0</v>
      </c>
      <c r="R29" s="149">
        <f t="shared" si="2"/>
        <v>0</v>
      </c>
      <c r="S29" s="149">
        <f t="shared" si="3"/>
        <v>0</v>
      </c>
      <c r="T29" s="149">
        <v>0</v>
      </c>
      <c r="U29" s="628">
        <f t="shared" si="4"/>
        <v>0</v>
      </c>
    </row>
    <row r="30" spans="1:28" ht="13.35" customHeight="1">
      <c r="A30" s="222"/>
      <c r="B30" s="223" t="s">
        <v>295</v>
      </c>
      <c r="C30" s="834" t="s">
        <v>79</v>
      </c>
      <c r="D30" s="834"/>
      <c r="E30" s="834"/>
      <c r="F30" s="835"/>
      <c r="G30" s="638">
        <v>0</v>
      </c>
      <c r="H30" s="27">
        <v>0</v>
      </c>
      <c r="I30" s="27">
        <v>0</v>
      </c>
      <c r="J30" s="639">
        <v>0</v>
      </c>
      <c r="K30" s="638">
        <v>0</v>
      </c>
      <c r="L30" s="27">
        <v>0</v>
      </c>
      <c r="M30" s="27">
        <v>0</v>
      </c>
      <c r="N30" s="640">
        <v>0</v>
      </c>
      <c r="O30" s="641">
        <v>0</v>
      </c>
      <c r="P30" s="641">
        <f t="shared" si="0"/>
        <v>0</v>
      </c>
      <c r="Q30" s="642">
        <f t="shared" si="1"/>
        <v>0</v>
      </c>
      <c r="R30" s="321">
        <f t="shared" si="2"/>
        <v>0</v>
      </c>
      <c r="S30" s="321">
        <f t="shared" si="3"/>
        <v>0</v>
      </c>
      <c r="T30" s="321">
        <v>0</v>
      </c>
      <c r="U30" s="643">
        <f t="shared" si="4"/>
        <v>0</v>
      </c>
    </row>
    <row r="31" spans="1:28" ht="13.35" customHeight="1">
      <c r="A31" s="175" t="s">
        <v>80</v>
      </c>
      <c r="B31" s="840" t="s">
        <v>81</v>
      </c>
      <c r="C31" s="840"/>
      <c r="D31" s="840"/>
      <c r="E31" s="840"/>
      <c r="F31" s="841"/>
      <c r="G31" s="644">
        <v>2329378</v>
      </c>
      <c r="H31" s="645">
        <v>62977</v>
      </c>
      <c r="I31" s="645">
        <v>2392355</v>
      </c>
      <c r="J31" s="646">
        <v>0</v>
      </c>
      <c r="K31" s="644">
        <v>2310528</v>
      </c>
      <c r="L31" s="645">
        <v>24248</v>
      </c>
      <c r="M31" s="645">
        <v>2334776</v>
      </c>
      <c r="N31" s="647">
        <v>0</v>
      </c>
      <c r="O31" s="648">
        <v>3658</v>
      </c>
      <c r="P31" s="625">
        <f t="shared" si="0"/>
        <v>53921</v>
      </c>
      <c r="Q31" s="626">
        <f t="shared" si="1"/>
        <v>99.2</v>
      </c>
      <c r="R31" s="627">
        <f t="shared" si="2"/>
        <v>38.5</v>
      </c>
      <c r="S31" s="627">
        <f t="shared" si="3"/>
        <v>97.6</v>
      </c>
      <c r="T31" s="627">
        <v>97.2</v>
      </c>
      <c r="U31" s="649">
        <f t="shared" si="4"/>
        <v>0.39999999999999147</v>
      </c>
    </row>
    <row r="32" spans="1:28" ht="13.35" customHeight="1">
      <c r="A32" s="185"/>
      <c r="B32" s="186" t="s">
        <v>280</v>
      </c>
      <c r="C32" s="832" t="s">
        <v>82</v>
      </c>
      <c r="D32" s="832"/>
      <c r="E32" s="832"/>
      <c r="F32" s="833"/>
      <c r="G32" s="264">
        <v>235488</v>
      </c>
      <c r="H32" s="198">
        <v>6056</v>
      </c>
      <c r="I32" s="198">
        <v>241544</v>
      </c>
      <c r="J32" s="265">
        <v>0</v>
      </c>
      <c r="K32" s="264">
        <v>231733</v>
      </c>
      <c r="L32" s="198">
        <v>3427</v>
      </c>
      <c r="M32" s="198">
        <v>235160</v>
      </c>
      <c r="N32" s="266">
        <v>0</v>
      </c>
      <c r="O32" s="624">
        <v>0</v>
      </c>
      <c r="P32" s="629">
        <f t="shared" si="0"/>
        <v>6384</v>
      </c>
      <c r="Q32" s="630">
        <f t="shared" si="1"/>
        <v>98.4</v>
      </c>
      <c r="R32" s="149">
        <f t="shared" si="2"/>
        <v>56.6</v>
      </c>
      <c r="S32" s="149">
        <f t="shared" si="3"/>
        <v>97.4</v>
      </c>
      <c r="T32" s="149">
        <v>97</v>
      </c>
      <c r="U32" s="628">
        <f t="shared" si="4"/>
        <v>0.40000000000000568</v>
      </c>
    </row>
    <row r="33" spans="1:21" ht="13.35" customHeight="1">
      <c r="A33" s="185"/>
      <c r="B33" s="186" t="s">
        <v>296</v>
      </c>
      <c r="C33" s="832" t="s">
        <v>83</v>
      </c>
      <c r="D33" s="832"/>
      <c r="E33" s="832"/>
      <c r="F33" s="833"/>
      <c r="G33" s="264">
        <v>0</v>
      </c>
      <c r="H33" s="198">
        <v>0</v>
      </c>
      <c r="I33" s="198">
        <v>0</v>
      </c>
      <c r="J33" s="265">
        <v>0</v>
      </c>
      <c r="K33" s="264">
        <v>0</v>
      </c>
      <c r="L33" s="198">
        <v>0</v>
      </c>
      <c r="M33" s="198">
        <v>0</v>
      </c>
      <c r="N33" s="266">
        <v>0</v>
      </c>
      <c r="O33" s="624">
        <v>0</v>
      </c>
      <c r="P33" s="629">
        <f t="shared" si="0"/>
        <v>0</v>
      </c>
      <c r="Q33" s="630">
        <f t="shared" si="1"/>
        <v>0</v>
      </c>
      <c r="R33" s="149">
        <f t="shared" si="2"/>
        <v>0</v>
      </c>
      <c r="S33" s="149">
        <f t="shared" si="3"/>
        <v>0</v>
      </c>
      <c r="T33" s="149">
        <v>0</v>
      </c>
      <c r="U33" s="628">
        <f t="shared" si="4"/>
        <v>0</v>
      </c>
    </row>
    <row r="34" spans="1:21" ht="13.35" customHeight="1">
      <c r="A34" s="185"/>
      <c r="B34" s="186" t="s">
        <v>297</v>
      </c>
      <c r="C34" s="832" t="s">
        <v>84</v>
      </c>
      <c r="D34" s="832"/>
      <c r="E34" s="832"/>
      <c r="F34" s="833"/>
      <c r="G34" s="264">
        <v>2093890</v>
      </c>
      <c r="H34" s="198">
        <v>56921</v>
      </c>
      <c r="I34" s="198">
        <v>2150811</v>
      </c>
      <c r="J34" s="265">
        <v>0</v>
      </c>
      <c r="K34" s="264">
        <v>2078795</v>
      </c>
      <c r="L34" s="198">
        <v>20821</v>
      </c>
      <c r="M34" s="198">
        <v>2099616</v>
      </c>
      <c r="N34" s="266">
        <v>0</v>
      </c>
      <c r="O34" s="624">
        <v>3658</v>
      </c>
      <c r="P34" s="629">
        <f t="shared" si="0"/>
        <v>47537</v>
      </c>
      <c r="Q34" s="630">
        <f t="shared" si="1"/>
        <v>99.3</v>
      </c>
      <c r="R34" s="149">
        <f t="shared" si="2"/>
        <v>36.6</v>
      </c>
      <c r="S34" s="149">
        <f t="shared" si="3"/>
        <v>97.6</v>
      </c>
      <c r="T34" s="149">
        <v>97.2</v>
      </c>
      <c r="U34" s="628">
        <f t="shared" si="4"/>
        <v>0.39999999999999147</v>
      </c>
    </row>
    <row r="35" spans="1:21" ht="13.35" customHeight="1">
      <c r="A35" s="185"/>
      <c r="B35" s="186"/>
      <c r="C35" s="186" t="s">
        <v>298</v>
      </c>
      <c r="D35" s="832" t="s">
        <v>257</v>
      </c>
      <c r="E35" s="832"/>
      <c r="F35" s="833"/>
      <c r="G35" s="264">
        <v>1017024</v>
      </c>
      <c r="H35" s="198">
        <v>27668</v>
      </c>
      <c r="I35" s="198">
        <v>1044692</v>
      </c>
      <c r="J35" s="265">
        <v>0</v>
      </c>
      <c r="K35" s="264">
        <v>1009692</v>
      </c>
      <c r="L35" s="198">
        <v>10113</v>
      </c>
      <c r="M35" s="198">
        <v>1019805</v>
      </c>
      <c r="N35" s="266">
        <v>0</v>
      </c>
      <c r="O35" s="624">
        <v>1777</v>
      </c>
      <c r="P35" s="629">
        <f t="shared" si="0"/>
        <v>23110</v>
      </c>
      <c r="Q35" s="630">
        <f t="shared" si="1"/>
        <v>99.3</v>
      </c>
      <c r="R35" s="149">
        <f t="shared" si="2"/>
        <v>36.6</v>
      </c>
      <c r="S35" s="149">
        <f t="shared" si="3"/>
        <v>97.6</v>
      </c>
      <c r="T35" s="149">
        <v>97.2</v>
      </c>
      <c r="U35" s="628">
        <f t="shared" si="4"/>
        <v>0.39999999999999147</v>
      </c>
    </row>
    <row r="36" spans="1:21" ht="13.35" customHeight="1">
      <c r="A36" s="185"/>
      <c r="B36" s="186"/>
      <c r="C36" s="186" t="s">
        <v>299</v>
      </c>
      <c r="D36" s="832" t="s">
        <v>0</v>
      </c>
      <c r="E36" s="832"/>
      <c r="F36" s="833"/>
      <c r="G36" s="264">
        <v>1076866</v>
      </c>
      <c r="H36" s="198">
        <v>29253</v>
      </c>
      <c r="I36" s="198">
        <v>1106119</v>
      </c>
      <c r="J36" s="265">
        <v>0</v>
      </c>
      <c r="K36" s="264">
        <v>1069103</v>
      </c>
      <c r="L36" s="198">
        <v>10708</v>
      </c>
      <c r="M36" s="198">
        <v>1079811</v>
      </c>
      <c r="N36" s="266">
        <v>0</v>
      </c>
      <c r="O36" s="624">
        <v>1881</v>
      </c>
      <c r="P36" s="629">
        <f t="shared" si="0"/>
        <v>24427</v>
      </c>
      <c r="Q36" s="630">
        <f t="shared" si="1"/>
        <v>99.3</v>
      </c>
      <c r="R36" s="149">
        <f t="shared" si="2"/>
        <v>36.6</v>
      </c>
      <c r="S36" s="149">
        <f t="shared" si="3"/>
        <v>97.6</v>
      </c>
      <c r="T36" s="149">
        <v>97.2</v>
      </c>
      <c r="U36" s="628">
        <f t="shared" si="4"/>
        <v>0.39999999999999147</v>
      </c>
    </row>
    <row r="37" spans="1:21" ht="13.35" customHeight="1">
      <c r="A37" s="185"/>
      <c r="B37" s="186" t="s">
        <v>300</v>
      </c>
      <c r="C37" s="832" t="s">
        <v>85</v>
      </c>
      <c r="D37" s="832"/>
      <c r="E37" s="832"/>
      <c r="F37" s="833"/>
      <c r="G37" s="264">
        <v>0</v>
      </c>
      <c r="H37" s="198">
        <v>0</v>
      </c>
      <c r="I37" s="198">
        <v>0</v>
      </c>
      <c r="J37" s="265">
        <v>0</v>
      </c>
      <c r="K37" s="264">
        <v>0</v>
      </c>
      <c r="L37" s="198">
        <v>0</v>
      </c>
      <c r="M37" s="198">
        <v>0</v>
      </c>
      <c r="N37" s="266">
        <v>0</v>
      </c>
      <c r="O37" s="624">
        <v>0</v>
      </c>
      <c r="P37" s="629">
        <f t="shared" si="0"/>
        <v>0</v>
      </c>
      <c r="Q37" s="630">
        <f t="shared" si="1"/>
        <v>0</v>
      </c>
      <c r="R37" s="149">
        <f t="shared" si="2"/>
        <v>0</v>
      </c>
      <c r="S37" s="149">
        <f t="shared" si="3"/>
        <v>0</v>
      </c>
      <c r="T37" s="149">
        <v>0</v>
      </c>
      <c r="U37" s="628">
        <f t="shared" si="4"/>
        <v>0</v>
      </c>
    </row>
    <row r="38" spans="1:21" ht="13.35" customHeight="1">
      <c r="A38" s="185"/>
      <c r="B38" s="186" t="s">
        <v>301</v>
      </c>
      <c r="C38" s="832" t="s">
        <v>86</v>
      </c>
      <c r="D38" s="832"/>
      <c r="E38" s="832"/>
      <c r="F38" s="833"/>
      <c r="G38" s="264">
        <v>0</v>
      </c>
      <c r="H38" s="198">
        <v>0</v>
      </c>
      <c r="I38" s="198">
        <v>0</v>
      </c>
      <c r="J38" s="265">
        <v>0</v>
      </c>
      <c r="K38" s="264">
        <v>0</v>
      </c>
      <c r="L38" s="198">
        <v>0</v>
      </c>
      <c r="M38" s="198">
        <v>0</v>
      </c>
      <c r="N38" s="266">
        <v>0</v>
      </c>
      <c r="O38" s="624">
        <v>0</v>
      </c>
      <c r="P38" s="629">
        <f t="shared" si="0"/>
        <v>0</v>
      </c>
      <c r="Q38" s="630">
        <f t="shared" si="1"/>
        <v>0</v>
      </c>
      <c r="R38" s="149">
        <f t="shared" si="2"/>
        <v>0</v>
      </c>
      <c r="S38" s="149">
        <f t="shared" si="3"/>
        <v>0</v>
      </c>
      <c r="T38" s="149">
        <v>0</v>
      </c>
      <c r="U38" s="628">
        <f t="shared" si="4"/>
        <v>0</v>
      </c>
    </row>
    <row r="39" spans="1:21" ht="13.35" customHeight="1">
      <c r="A39" s="185"/>
      <c r="B39" s="186" t="s">
        <v>302</v>
      </c>
      <c r="C39" s="832" t="s">
        <v>87</v>
      </c>
      <c r="D39" s="832"/>
      <c r="E39" s="832"/>
      <c r="F39" s="833"/>
      <c r="G39" s="264">
        <v>0</v>
      </c>
      <c r="H39" s="198">
        <v>0</v>
      </c>
      <c r="I39" s="198">
        <v>0</v>
      </c>
      <c r="J39" s="265">
        <v>0</v>
      </c>
      <c r="K39" s="264">
        <v>0</v>
      </c>
      <c r="L39" s="198">
        <v>0</v>
      </c>
      <c r="M39" s="198">
        <v>0</v>
      </c>
      <c r="N39" s="266">
        <v>0</v>
      </c>
      <c r="O39" s="624">
        <v>0</v>
      </c>
      <c r="P39" s="629">
        <f t="shared" si="0"/>
        <v>0</v>
      </c>
      <c r="Q39" s="630">
        <f t="shared" si="1"/>
        <v>0</v>
      </c>
      <c r="R39" s="149">
        <f t="shared" si="2"/>
        <v>0</v>
      </c>
      <c r="S39" s="149">
        <f t="shared" si="3"/>
        <v>0</v>
      </c>
      <c r="T39" s="149">
        <v>0</v>
      </c>
      <c r="U39" s="628">
        <f t="shared" si="4"/>
        <v>0</v>
      </c>
    </row>
    <row r="40" spans="1:21" s="157" customFormat="1" ht="13.35" customHeight="1">
      <c r="A40" s="222"/>
      <c r="B40" s="223" t="s">
        <v>303</v>
      </c>
      <c r="C40" s="834" t="s">
        <v>144</v>
      </c>
      <c r="D40" s="834"/>
      <c r="E40" s="834"/>
      <c r="F40" s="835"/>
      <c r="G40" s="638">
        <v>0</v>
      </c>
      <c r="H40" s="27">
        <v>0</v>
      </c>
      <c r="I40" s="27">
        <v>0</v>
      </c>
      <c r="J40" s="639">
        <v>0</v>
      </c>
      <c r="K40" s="638">
        <v>0</v>
      </c>
      <c r="L40" s="27">
        <v>0</v>
      </c>
      <c r="M40" s="27">
        <v>0</v>
      </c>
      <c r="N40" s="640">
        <v>0</v>
      </c>
      <c r="O40" s="650">
        <v>0</v>
      </c>
      <c r="P40" s="641">
        <f t="shared" si="0"/>
        <v>0</v>
      </c>
      <c r="Q40" s="642">
        <f t="shared" si="1"/>
        <v>0</v>
      </c>
      <c r="R40" s="321">
        <f t="shared" si="2"/>
        <v>0</v>
      </c>
      <c r="S40" s="321">
        <f t="shared" si="3"/>
        <v>0</v>
      </c>
      <c r="T40" s="321">
        <v>0</v>
      </c>
      <c r="U40" s="643">
        <f t="shared" si="4"/>
        <v>0</v>
      </c>
    </row>
    <row r="41" spans="1:21" ht="13.35" customHeight="1" thickBot="1">
      <c r="A41" s="233" t="s">
        <v>89</v>
      </c>
      <c r="B41" s="842" t="s">
        <v>90</v>
      </c>
      <c r="C41" s="842"/>
      <c r="D41" s="842"/>
      <c r="E41" s="842"/>
      <c r="F41" s="843"/>
      <c r="G41" s="651">
        <v>0</v>
      </c>
      <c r="H41" s="652">
        <v>0</v>
      </c>
      <c r="I41" s="653">
        <v>0</v>
      </c>
      <c r="J41" s="654">
        <v>0</v>
      </c>
      <c r="K41" s="651">
        <v>0</v>
      </c>
      <c r="L41" s="652">
        <v>0</v>
      </c>
      <c r="M41" s="655">
        <v>0</v>
      </c>
      <c r="N41" s="656">
        <v>0</v>
      </c>
      <c r="O41" s="513">
        <v>0</v>
      </c>
      <c r="P41" s="620">
        <f t="shared" si="0"/>
        <v>0</v>
      </c>
      <c r="Q41" s="657">
        <f t="shared" si="1"/>
        <v>0</v>
      </c>
      <c r="R41" s="658">
        <f t="shared" si="2"/>
        <v>0</v>
      </c>
      <c r="S41" s="658">
        <f t="shared" si="3"/>
        <v>0</v>
      </c>
      <c r="T41" s="659">
        <v>0</v>
      </c>
      <c r="U41" s="660">
        <f t="shared" si="4"/>
        <v>0</v>
      </c>
    </row>
    <row r="42" spans="1:21" ht="13.35" customHeight="1" thickTop="1" thickBot="1">
      <c r="A42" s="844" t="s">
        <v>91</v>
      </c>
      <c r="B42" s="845"/>
      <c r="C42" s="845"/>
      <c r="D42" s="845"/>
      <c r="E42" s="845"/>
      <c r="F42" s="846"/>
      <c r="G42" s="246">
        <f>SUM(G10:G11,G13:G14,G17:G20,G23,G24:G25,G27:G30,G32:G34)</f>
        <v>127760161</v>
      </c>
      <c r="H42" s="244">
        <f>SUM(H10:H11,H13:H14,H17:H20,H23,H24:H25,H27:H30,H32:H34)</f>
        <v>3652004</v>
      </c>
      <c r="I42" s="244">
        <f>SUM(I10:I11,I13:I14,I17:I21,I24:I25,I27:I30,I32:I34)</f>
        <v>131574937</v>
      </c>
      <c r="J42" s="245">
        <f>SUM(J10:J11,J13:J14,J17:J21,J24:J25,J27:J30,J32:J34)</f>
        <v>3247344</v>
      </c>
      <c r="K42" s="246">
        <f>SUM(K10:K11,K13:K14,K17:K20,K23,K24:K25,K27:K30,K32:K34)</f>
        <v>126827019</v>
      </c>
      <c r="L42" s="244">
        <f>SUM(L10:L11,L13:L14,L17:L20,L23,L24:L25,L27:L30,L32:L34)</f>
        <v>1152113</v>
      </c>
      <c r="M42" s="244">
        <f>SUM(M10:M11,M13:M14,M17:M21,M24:M25,M27:M30,M32:M34)</f>
        <v>128141904</v>
      </c>
      <c r="N42" s="247">
        <f>SUM(N10:N11,N13:N14,N17:N21,N24:N25,N27:N30,N32:N34)</f>
        <v>3234325</v>
      </c>
      <c r="O42" s="248">
        <f>SUM(O10:O11,O13:O14,O17:O21,O24:O25,O27:O30,O32:O34)</f>
        <v>279288</v>
      </c>
      <c r="P42" s="661">
        <f>SUM(P10:P11,P13:P14,P17:P21,P24:P25,P27:P30,P32:P34)</f>
        <v>3153745</v>
      </c>
      <c r="Q42" s="662">
        <f>IF(G42=0,0,ROUND(K42/G42*100,1))</f>
        <v>99.3</v>
      </c>
      <c r="R42" s="267">
        <f t="shared" si="2"/>
        <v>31.5</v>
      </c>
      <c r="S42" s="267">
        <f t="shared" si="3"/>
        <v>97.4</v>
      </c>
      <c r="T42" s="267">
        <v>97</v>
      </c>
      <c r="U42" s="251">
        <f>S42-T42</f>
        <v>0.40000000000000568</v>
      </c>
    </row>
    <row r="43" spans="1:21" ht="13.35" customHeight="1" thickTop="1">
      <c r="A43" s="158"/>
      <c r="B43" s="159"/>
      <c r="C43" s="847" t="s">
        <v>251</v>
      </c>
      <c r="D43" s="847"/>
      <c r="E43" s="847"/>
      <c r="F43" s="848"/>
      <c r="G43" s="663">
        <v>17305513</v>
      </c>
      <c r="H43" s="664">
        <v>3100434</v>
      </c>
      <c r="I43" s="664">
        <v>20405947</v>
      </c>
      <c r="J43" s="665">
        <v>0</v>
      </c>
      <c r="K43" s="663">
        <v>16525037</v>
      </c>
      <c r="L43" s="664">
        <v>832546</v>
      </c>
      <c r="M43" s="645">
        <v>17357583</v>
      </c>
      <c r="N43" s="666">
        <v>0</v>
      </c>
      <c r="O43" s="667">
        <v>249399</v>
      </c>
      <c r="P43" s="668">
        <f>I43-M43-O43</f>
        <v>2798965</v>
      </c>
      <c r="Q43" s="669">
        <f t="shared" si="1"/>
        <v>95.5</v>
      </c>
      <c r="R43" s="670">
        <f t="shared" si="2"/>
        <v>26.9</v>
      </c>
      <c r="S43" s="670">
        <f t="shared" si="3"/>
        <v>85.1</v>
      </c>
      <c r="T43" s="671">
        <v>83.9</v>
      </c>
      <c r="U43" s="672">
        <f t="shared" si="4"/>
        <v>1.1999999999999886</v>
      </c>
    </row>
    <row r="44" spans="1:21" ht="13.35" customHeight="1">
      <c r="A44" s="252"/>
      <c r="B44" s="253"/>
      <c r="C44" s="838" t="s">
        <v>92</v>
      </c>
      <c r="D44" s="838"/>
      <c r="E44" s="838"/>
      <c r="F44" s="839"/>
      <c r="G44" s="663">
        <v>0</v>
      </c>
      <c r="H44" s="664">
        <v>0</v>
      </c>
      <c r="I44" s="27">
        <f>(SUM(G44:H44))+0</f>
        <v>0</v>
      </c>
      <c r="J44" s="665">
        <v>0</v>
      </c>
      <c r="K44" s="663">
        <v>0</v>
      </c>
      <c r="L44" s="664">
        <v>0</v>
      </c>
      <c r="M44" s="301">
        <v>0</v>
      </c>
      <c r="N44" s="666">
        <v>0</v>
      </c>
      <c r="O44" s="667">
        <v>0</v>
      </c>
      <c r="P44" s="668">
        <v>0</v>
      </c>
      <c r="Q44" s="673">
        <v>0</v>
      </c>
      <c r="R44" s="671">
        <v>0</v>
      </c>
      <c r="S44" s="671">
        <v>0</v>
      </c>
      <c r="T44" s="671">
        <v>0</v>
      </c>
      <c r="U44" s="672">
        <f t="shared" si="4"/>
        <v>0</v>
      </c>
    </row>
    <row r="45" spans="1:21" ht="13.35" customHeight="1">
      <c r="A45" s="159" t="s">
        <v>361</v>
      </c>
      <c r="B45" s="159"/>
      <c r="C45" s="308"/>
      <c r="D45" s="308"/>
      <c r="E45" s="308"/>
      <c r="F45" s="308"/>
      <c r="G45" s="83"/>
      <c r="H45" s="83"/>
      <c r="I45" s="239"/>
      <c r="J45" s="83"/>
      <c r="K45" s="83"/>
      <c r="L45" s="83"/>
      <c r="M45" s="239"/>
      <c r="N45" s="83"/>
      <c r="O45" s="239"/>
      <c r="P45" s="239"/>
      <c r="Q45" s="317"/>
      <c r="R45" s="317"/>
      <c r="S45" s="317"/>
      <c r="T45" s="318"/>
      <c r="U45" s="319"/>
    </row>
  </sheetData>
  <mergeCells count="45">
    <mergeCell ref="D35:F35"/>
    <mergeCell ref="C32:F32"/>
    <mergeCell ref="C33:F33"/>
    <mergeCell ref="C34:F34"/>
    <mergeCell ref="C44:F44"/>
    <mergeCell ref="D36:F36"/>
    <mergeCell ref="C37:F37"/>
    <mergeCell ref="C38:F38"/>
    <mergeCell ref="C39:F39"/>
    <mergeCell ref="C40:F40"/>
    <mergeCell ref="B41:F41"/>
    <mergeCell ref="A42:F42"/>
    <mergeCell ref="C43:F43"/>
    <mergeCell ref="E27:F27"/>
    <mergeCell ref="E28:F28"/>
    <mergeCell ref="E29:F29"/>
    <mergeCell ref="C30:F30"/>
    <mergeCell ref="B31:F31"/>
    <mergeCell ref="D26:F26"/>
    <mergeCell ref="A2:U2"/>
    <mergeCell ref="G4:J4"/>
    <mergeCell ref="K4:N4"/>
    <mergeCell ref="O4:O5"/>
    <mergeCell ref="P4:P5"/>
    <mergeCell ref="Q4:U4"/>
    <mergeCell ref="J5:J6"/>
    <mergeCell ref="N5:N6"/>
    <mergeCell ref="T5:T6"/>
    <mergeCell ref="D15:F15"/>
    <mergeCell ref="E16:F16"/>
    <mergeCell ref="E20:F20"/>
    <mergeCell ref="D21:F21"/>
    <mergeCell ref="D24:F24"/>
    <mergeCell ref="D25:F25"/>
    <mergeCell ref="E22:F22"/>
    <mergeCell ref="E23:F23"/>
    <mergeCell ref="U5:U6"/>
    <mergeCell ref="E11:F11"/>
    <mergeCell ref="E12:F12"/>
    <mergeCell ref="E13:F13"/>
    <mergeCell ref="E14:F14"/>
    <mergeCell ref="B7:F7"/>
    <mergeCell ref="C8:F8"/>
    <mergeCell ref="D9:F9"/>
    <mergeCell ref="E10:F10"/>
  </mergeCells>
  <phoneticPr fontId="2"/>
  <printOptions horizontalCentered="1"/>
  <pageMargins left="0.59055118110236227" right="0.27559055118110237" top="0.59055118110236227" bottom="0.39370078740157483" header="0.51181102362204722" footer="0.31496062992125984"/>
  <pageSetup paperSize="9" scale="94" firstPageNumber="3" orientation="landscape" r:id="rId1"/>
  <headerFooter alignWithMargins="0">
    <oddFooter>&amp;C13</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Y45"/>
  <sheetViews>
    <sheetView view="pageBreakPreview" zoomScaleNormal="100" zoomScaleSheetLayoutView="100" workbookViewId="0">
      <selection activeCell="W3" sqref="W3:Y18"/>
    </sheetView>
  </sheetViews>
  <sheetFormatPr defaultColWidth="8.875" defaultRowHeight="13.35" customHeight="1"/>
  <cols>
    <col min="1" max="5" width="1.875" style="2" customWidth="1"/>
    <col min="6" max="6" width="8.75" style="2" customWidth="1"/>
    <col min="7" max="9" width="9.75" style="2" customWidth="1"/>
    <col min="10" max="10" width="8.375" style="2" customWidth="1"/>
    <col min="11" max="13" width="9.75" style="2" customWidth="1"/>
    <col min="14" max="14" width="8.625" style="2" customWidth="1"/>
    <col min="15" max="16" width="8.375" style="2" customWidth="1"/>
    <col min="17" max="21" width="5.375" style="2" customWidth="1"/>
    <col min="22" max="16384" width="8.875" style="2"/>
  </cols>
  <sheetData>
    <row r="1" spans="1:25" ht="13.35" customHeight="1">
      <c r="A1" s="328" t="s">
        <v>95</v>
      </c>
    </row>
    <row r="2" spans="1:25" ht="13.35" customHeight="1">
      <c r="A2" s="860" t="str">
        <f>'第9-1表'!A2:U2</f>
        <v>令和３年度市町村税の徴収実績（令和４年５月末現在）</v>
      </c>
      <c r="B2" s="860"/>
      <c r="C2" s="860"/>
      <c r="D2" s="860"/>
      <c r="E2" s="860"/>
      <c r="F2" s="860"/>
      <c r="G2" s="860"/>
      <c r="H2" s="860"/>
      <c r="I2" s="860"/>
      <c r="J2" s="860"/>
      <c r="K2" s="860"/>
      <c r="L2" s="860"/>
      <c r="M2" s="860"/>
      <c r="N2" s="860"/>
      <c r="O2" s="860"/>
      <c r="P2" s="860"/>
      <c r="Q2" s="860"/>
      <c r="R2" s="860"/>
      <c r="S2" s="860"/>
      <c r="T2" s="860"/>
      <c r="U2" s="860"/>
    </row>
    <row r="3" spans="1:25" ht="13.35" customHeight="1">
      <c r="A3" s="80" t="s">
        <v>96</v>
      </c>
      <c r="U3" s="4" t="s">
        <v>39</v>
      </c>
      <c r="W3" s="65"/>
      <c r="X3" s="65"/>
      <c r="Y3" s="65"/>
    </row>
    <row r="4" spans="1:25" ht="13.35" customHeight="1">
      <c r="A4" s="154"/>
      <c r="B4" s="155"/>
      <c r="C4" s="155"/>
      <c r="D4" s="155"/>
      <c r="E4" s="155"/>
      <c r="F4" s="156" t="s">
        <v>145</v>
      </c>
      <c r="G4" s="857" t="s">
        <v>47</v>
      </c>
      <c r="H4" s="858"/>
      <c r="I4" s="858"/>
      <c r="J4" s="869"/>
      <c r="K4" s="870" t="s">
        <v>48</v>
      </c>
      <c r="L4" s="858"/>
      <c r="M4" s="858"/>
      <c r="N4" s="859"/>
      <c r="O4" s="865" t="s">
        <v>49</v>
      </c>
      <c r="P4" s="867" t="s">
        <v>50</v>
      </c>
      <c r="Q4" s="857" t="s">
        <v>51</v>
      </c>
      <c r="R4" s="858"/>
      <c r="S4" s="858"/>
      <c r="T4" s="858"/>
      <c r="U4" s="859"/>
      <c r="W4" s="65"/>
      <c r="X4" s="65"/>
      <c r="Y4" s="65"/>
    </row>
    <row r="5" spans="1:25" ht="13.35" customHeight="1">
      <c r="A5" s="158"/>
      <c r="B5" s="159"/>
      <c r="C5" s="159"/>
      <c r="D5" s="159"/>
      <c r="E5" s="159"/>
      <c r="F5" s="160"/>
      <c r="G5" s="161" t="s">
        <v>52</v>
      </c>
      <c r="H5" s="162" t="s">
        <v>53</v>
      </c>
      <c r="I5" s="162" t="s">
        <v>54</v>
      </c>
      <c r="J5" s="861" t="s">
        <v>55</v>
      </c>
      <c r="K5" s="161" t="s">
        <v>52</v>
      </c>
      <c r="L5" s="162" t="s">
        <v>53</v>
      </c>
      <c r="M5" s="162" t="s">
        <v>54</v>
      </c>
      <c r="N5" s="863" t="s">
        <v>56</v>
      </c>
      <c r="O5" s="866"/>
      <c r="P5" s="868"/>
      <c r="Q5" s="163" t="s">
        <v>52</v>
      </c>
      <c r="R5" s="164" t="s">
        <v>53</v>
      </c>
      <c r="S5" s="162" t="s">
        <v>191</v>
      </c>
      <c r="T5" s="853" t="s">
        <v>57</v>
      </c>
      <c r="U5" s="855" t="s">
        <v>58</v>
      </c>
      <c r="W5" s="65"/>
      <c r="X5" s="65"/>
      <c r="Y5" s="65"/>
    </row>
    <row r="6" spans="1:25" ht="13.35" customHeight="1">
      <c r="A6" s="165" t="s">
        <v>146</v>
      </c>
      <c r="B6" s="166"/>
      <c r="C6" s="166"/>
      <c r="D6" s="166"/>
      <c r="E6" s="166"/>
      <c r="F6" s="167"/>
      <c r="G6" s="168" t="s">
        <v>269</v>
      </c>
      <c r="H6" s="169" t="s">
        <v>270</v>
      </c>
      <c r="I6" s="170" t="s">
        <v>271</v>
      </c>
      <c r="J6" s="862"/>
      <c r="K6" s="168" t="s">
        <v>272</v>
      </c>
      <c r="L6" s="169" t="s">
        <v>273</v>
      </c>
      <c r="M6" s="170" t="s">
        <v>274</v>
      </c>
      <c r="N6" s="864"/>
      <c r="O6" s="171" t="s">
        <v>275</v>
      </c>
      <c r="P6" s="172" t="s">
        <v>276</v>
      </c>
      <c r="Q6" s="173" t="s">
        <v>277</v>
      </c>
      <c r="R6" s="174" t="s">
        <v>278</v>
      </c>
      <c r="S6" s="174" t="s">
        <v>279</v>
      </c>
      <c r="T6" s="854"/>
      <c r="U6" s="856"/>
      <c r="W6" s="65"/>
      <c r="X6" s="65"/>
      <c r="Y6" s="65"/>
    </row>
    <row r="7" spans="1:25" ht="13.35" customHeight="1">
      <c r="A7" s="212" t="s">
        <v>70</v>
      </c>
      <c r="B7" s="851" t="s">
        <v>71</v>
      </c>
      <c r="C7" s="851"/>
      <c r="D7" s="851"/>
      <c r="E7" s="851"/>
      <c r="F7" s="852"/>
      <c r="G7" s="615">
        <v>24942849</v>
      </c>
      <c r="H7" s="616">
        <v>936857</v>
      </c>
      <c r="I7" s="616">
        <v>25921813</v>
      </c>
      <c r="J7" s="617">
        <v>231429</v>
      </c>
      <c r="K7" s="615">
        <v>24770865</v>
      </c>
      <c r="L7" s="616">
        <v>188731</v>
      </c>
      <c r="M7" s="616">
        <v>25001702</v>
      </c>
      <c r="N7" s="618">
        <v>231165</v>
      </c>
      <c r="O7" s="619">
        <v>67229</v>
      </c>
      <c r="P7" s="674">
        <f t="shared" ref="P7:P44" si="0">I7-M7-O7</f>
        <v>852882</v>
      </c>
      <c r="Q7" s="675">
        <f t="shared" ref="Q7:S8" si="1">IF(G7=0,0,ROUND(K7/G7*100,1))</f>
        <v>99.3</v>
      </c>
      <c r="R7" s="658">
        <f t="shared" si="1"/>
        <v>20.100000000000001</v>
      </c>
      <c r="S7" s="657">
        <f t="shared" si="1"/>
        <v>96.5</v>
      </c>
      <c r="T7" s="622">
        <v>96.2</v>
      </c>
      <c r="U7" s="623">
        <f>S7-T7</f>
        <v>0.29999999999999716</v>
      </c>
      <c r="W7" s="65"/>
      <c r="X7" s="65"/>
      <c r="Y7" s="65"/>
    </row>
    <row r="8" spans="1:25" ht="13.35" customHeight="1">
      <c r="A8" s="185"/>
      <c r="B8" s="186" t="s">
        <v>280</v>
      </c>
      <c r="C8" s="832" t="s">
        <v>72</v>
      </c>
      <c r="D8" s="832"/>
      <c r="E8" s="832"/>
      <c r="F8" s="833"/>
      <c r="G8" s="264">
        <v>24942849</v>
      </c>
      <c r="H8" s="198">
        <v>936857</v>
      </c>
      <c r="I8" s="198">
        <v>25921813</v>
      </c>
      <c r="J8" s="265">
        <v>231429</v>
      </c>
      <c r="K8" s="264">
        <v>24770865</v>
      </c>
      <c r="L8" s="198">
        <v>188731</v>
      </c>
      <c r="M8" s="198">
        <v>25001702</v>
      </c>
      <c r="N8" s="266">
        <v>231165</v>
      </c>
      <c r="O8" s="624">
        <v>67229</v>
      </c>
      <c r="P8" s="629">
        <f t="shared" si="0"/>
        <v>852882</v>
      </c>
      <c r="Q8" s="676">
        <f t="shared" si="1"/>
        <v>99.3</v>
      </c>
      <c r="R8" s="149">
        <f t="shared" si="1"/>
        <v>20.100000000000001</v>
      </c>
      <c r="S8" s="630">
        <f t="shared" si="1"/>
        <v>96.5</v>
      </c>
      <c r="T8" s="149">
        <v>96.2</v>
      </c>
      <c r="U8" s="628">
        <f t="shared" ref="U8:U44" si="2">S8-T8</f>
        <v>0.29999999999999716</v>
      </c>
      <c r="W8" s="65"/>
      <c r="X8" s="65"/>
      <c r="Y8" s="65"/>
    </row>
    <row r="9" spans="1:25" ht="13.35" customHeight="1">
      <c r="A9" s="185"/>
      <c r="B9" s="196"/>
      <c r="C9" s="186" t="s">
        <v>281</v>
      </c>
      <c r="D9" s="832" t="s">
        <v>239</v>
      </c>
      <c r="E9" s="832"/>
      <c r="F9" s="833"/>
      <c r="G9" s="264">
        <v>9104783</v>
      </c>
      <c r="H9" s="198">
        <v>302211</v>
      </c>
      <c r="I9" s="198">
        <v>9406994</v>
      </c>
      <c r="J9" s="265">
        <v>109393</v>
      </c>
      <c r="K9" s="264">
        <v>9040285</v>
      </c>
      <c r="L9" s="198">
        <v>73059</v>
      </c>
      <c r="M9" s="198">
        <v>9113344</v>
      </c>
      <c r="N9" s="266">
        <v>109374</v>
      </c>
      <c r="O9" s="624">
        <v>16631</v>
      </c>
      <c r="P9" s="629">
        <f t="shared" si="0"/>
        <v>277019</v>
      </c>
      <c r="Q9" s="676">
        <f t="shared" ref="Q9:Q44" si="3">IF(G9=0,0,ROUND(K9/G9*100,1))</f>
        <v>99.3</v>
      </c>
      <c r="R9" s="149">
        <f t="shared" ref="R9:R29" si="4">IF(H9=0,0,ROUND(L9/H9*100,1))</f>
        <v>24.2</v>
      </c>
      <c r="S9" s="630">
        <f t="shared" ref="S9:S29" si="5">IF(I9=0,0,ROUND(M9/I9*100,1))</f>
        <v>96.9</v>
      </c>
      <c r="T9" s="149">
        <v>96.7</v>
      </c>
      <c r="U9" s="628">
        <f t="shared" si="2"/>
        <v>0.20000000000000284</v>
      </c>
      <c r="W9" s="65"/>
      <c r="X9" s="65"/>
      <c r="Y9" s="65"/>
    </row>
    <row r="10" spans="1:25" ht="13.35" customHeight="1">
      <c r="A10" s="185"/>
      <c r="B10" s="196"/>
      <c r="C10" s="196"/>
      <c r="D10" s="186" t="s">
        <v>282</v>
      </c>
      <c r="E10" s="836" t="s">
        <v>3</v>
      </c>
      <c r="F10" s="837"/>
      <c r="G10" s="264">
        <v>359589</v>
      </c>
      <c r="H10" s="198">
        <v>13895</v>
      </c>
      <c r="I10" s="198">
        <v>373484</v>
      </c>
      <c r="J10" s="265">
        <v>0</v>
      </c>
      <c r="K10" s="264">
        <v>356666</v>
      </c>
      <c r="L10" s="198">
        <v>3122</v>
      </c>
      <c r="M10" s="198">
        <v>359788</v>
      </c>
      <c r="N10" s="266">
        <v>0</v>
      </c>
      <c r="O10" s="624">
        <v>740</v>
      </c>
      <c r="P10" s="629">
        <f t="shared" si="0"/>
        <v>12956</v>
      </c>
      <c r="Q10" s="676">
        <f t="shared" si="3"/>
        <v>99.2</v>
      </c>
      <c r="R10" s="149">
        <f t="shared" si="4"/>
        <v>22.5</v>
      </c>
      <c r="S10" s="630">
        <f t="shared" si="5"/>
        <v>96.3</v>
      </c>
      <c r="T10" s="149">
        <v>96.2</v>
      </c>
      <c r="U10" s="628">
        <f t="shared" si="2"/>
        <v>9.9999999999994316E-2</v>
      </c>
      <c r="W10" s="65"/>
      <c r="X10" s="65"/>
      <c r="Y10" s="65"/>
    </row>
    <row r="11" spans="1:25" ht="13.35" customHeight="1">
      <c r="A11" s="185"/>
      <c r="B11" s="196"/>
      <c r="C11" s="196"/>
      <c r="D11" s="186" t="s">
        <v>283</v>
      </c>
      <c r="E11" s="836" t="s">
        <v>74</v>
      </c>
      <c r="F11" s="837"/>
      <c r="G11" s="264">
        <v>7401507</v>
      </c>
      <c r="H11" s="198">
        <v>271863</v>
      </c>
      <c r="I11" s="198">
        <v>7673370</v>
      </c>
      <c r="J11" s="265">
        <v>0</v>
      </c>
      <c r="K11" s="264">
        <v>7342113</v>
      </c>
      <c r="L11" s="198">
        <v>61459</v>
      </c>
      <c r="M11" s="198">
        <v>7403572</v>
      </c>
      <c r="N11" s="266">
        <v>0</v>
      </c>
      <c r="O11" s="624">
        <v>15323</v>
      </c>
      <c r="P11" s="629">
        <f t="shared" si="0"/>
        <v>254475</v>
      </c>
      <c r="Q11" s="676">
        <f t="shared" si="3"/>
        <v>99.2</v>
      </c>
      <c r="R11" s="149">
        <f t="shared" si="4"/>
        <v>22.6</v>
      </c>
      <c r="S11" s="630">
        <f t="shared" si="5"/>
        <v>96.5</v>
      </c>
      <c r="T11" s="149">
        <v>96.3</v>
      </c>
      <c r="U11" s="628">
        <f t="shared" si="2"/>
        <v>0.20000000000000284</v>
      </c>
      <c r="W11" s="65"/>
      <c r="X11" s="65"/>
      <c r="Y11" s="65"/>
    </row>
    <row r="12" spans="1:25" ht="13.35" customHeight="1">
      <c r="A12" s="185"/>
      <c r="B12" s="196"/>
      <c r="C12" s="196"/>
      <c r="D12" s="186"/>
      <c r="E12" s="836" t="s">
        <v>75</v>
      </c>
      <c r="F12" s="837"/>
      <c r="G12" s="264">
        <v>54664</v>
      </c>
      <c r="H12" s="198">
        <v>0</v>
      </c>
      <c r="I12" s="198">
        <v>54664</v>
      </c>
      <c r="J12" s="265">
        <v>0</v>
      </c>
      <c r="K12" s="264">
        <v>54664</v>
      </c>
      <c r="L12" s="198">
        <v>0</v>
      </c>
      <c r="M12" s="198">
        <v>54664</v>
      </c>
      <c r="N12" s="266">
        <v>0</v>
      </c>
      <c r="O12" s="624">
        <v>0</v>
      </c>
      <c r="P12" s="629">
        <f t="shared" si="0"/>
        <v>0</v>
      </c>
      <c r="Q12" s="676">
        <f t="shared" si="3"/>
        <v>100</v>
      </c>
      <c r="R12" s="149">
        <f t="shared" si="4"/>
        <v>0</v>
      </c>
      <c r="S12" s="630">
        <f t="shared" si="5"/>
        <v>100</v>
      </c>
      <c r="T12" s="149">
        <v>100</v>
      </c>
      <c r="U12" s="628">
        <f t="shared" si="2"/>
        <v>0</v>
      </c>
      <c r="W12" s="65"/>
      <c r="X12" s="65"/>
      <c r="Y12" s="65"/>
    </row>
    <row r="13" spans="1:25" ht="13.35" customHeight="1">
      <c r="A13" s="185"/>
      <c r="B13" s="196"/>
      <c r="C13" s="196"/>
      <c r="D13" s="186" t="s">
        <v>284</v>
      </c>
      <c r="E13" s="836" t="s">
        <v>4</v>
      </c>
      <c r="F13" s="837"/>
      <c r="G13" s="264">
        <v>601328</v>
      </c>
      <c r="H13" s="198">
        <v>6004</v>
      </c>
      <c r="I13" s="198">
        <v>607332</v>
      </c>
      <c r="J13" s="265">
        <v>0</v>
      </c>
      <c r="K13" s="264">
        <v>599662</v>
      </c>
      <c r="L13" s="198">
        <v>3366</v>
      </c>
      <c r="M13" s="198">
        <v>603028</v>
      </c>
      <c r="N13" s="266">
        <v>0</v>
      </c>
      <c r="O13" s="624">
        <v>468</v>
      </c>
      <c r="P13" s="629">
        <f t="shared" si="0"/>
        <v>3836</v>
      </c>
      <c r="Q13" s="676">
        <f t="shared" si="3"/>
        <v>99.7</v>
      </c>
      <c r="R13" s="149">
        <f t="shared" si="4"/>
        <v>56.1</v>
      </c>
      <c r="S13" s="630">
        <f t="shared" si="5"/>
        <v>99.3</v>
      </c>
      <c r="T13" s="149">
        <v>99</v>
      </c>
      <c r="U13" s="628">
        <f t="shared" si="2"/>
        <v>0.29999999999999716</v>
      </c>
      <c r="W13" s="65"/>
      <c r="X13" s="65"/>
      <c r="Y13" s="65"/>
    </row>
    <row r="14" spans="1:25" ht="13.35" customHeight="1">
      <c r="A14" s="185"/>
      <c r="B14" s="196"/>
      <c r="C14" s="196"/>
      <c r="D14" s="186" t="s">
        <v>285</v>
      </c>
      <c r="E14" s="836" t="s">
        <v>5</v>
      </c>
      <c r="F14" s="837"/>
      <c r="G14" s="264">
        <v>742359</v>
      </c>
      <c r="H14" s="198">
        <v>10449</v>
      </c>
      <c r="I14" s="198">
        <v>752808</v>
      </c>
      <c r="J14" s="265">
        <v>109393</v>
      </c>
      <c r="K14" s="264">
        <v>741844</v>
      </c>
      <c r="L14" s="198">
        <v>5112</v>
      </c>
      <c r="M14" s="198">
        <v>746956</v>
      </c>
      <c r="N14" s="266">
        <v>109374</v>
      </c>
      <c r="O14" s="624">
        <v>100</v>
      </c>
      <c r="P14" s="629">
        <f t="shared" si="0"/>
        <v>5752</v>
      </c>
      <c r="Q14" s="676">
        <f t="shared" si="3"/>
        <v>99.9</v>
      </c>
      <c r="R14" s="149">
        <f t="shared" si="4"/>
        <v>48.9</v>
      </c>
      <c r="S14" s="630">
        <f t="shared" si="5"/>
        <v>99.2</v>
      </c>
      <c r="T14" s="149">
        <v>99</v>
      </c>
      <c r="U14" s="628">
        <f t="shared" si="2"/>
        <v>0.20000000000000284</v>
      </c>
      <c r="W14" s="65"/>
      <c r="X14" s="65"/>
      <c r="Y14" s="65"/>
    </row>
    <row r="15" spans="1:25" ht="13.35" customHeight="1">
      <c r="A15" s="185"/>
      <c r="B15" s="196"/>
      <c r="C15" s="186" t="s">
        <v>286</v>
      </c>
      <c r="D15" s="832" t="s">
        <v>240</v>
      </c>
      <c r="E15" s="832"/>
      <c r="F15" s="833"/>
      <c r="G15" s="264">
        <v>13469757</v>
      </c>
      <c r="H15" s="198">
        <v>611506</v>
      </c>
      <c r="I15" s="198">
        <v>14081263</v>
      </c>
      <c r="J15" s="265">
        <v>122036</v>
      </c>
      <c r="K15" s="264">
        <v>13369725</v>
      </c>
      <c r="L15" s="198">
        <v>110636</v>
      </c>
      <c r="M15" s="198">
        <v>13480361</v>
      </c>
      <c r="N15" s="266">
        <v>121791</v>
      </c>
      <c r="O15" s="624">
        <v>48881</v>
      </c>
      <c r="P15" s="629">
        <f t="shared" si="0"/>
        <v>552021</v>
      </c>
      <c r="Q15" s="676">
        <f t="shared" si="3"/>
        <v>99.3</v>
      </c>
      <c r="R15" s="149">
        <f t="shared" si="4"/>
        <v>18.100000000000001</v>
      </c>
      <c r="S15" s="630">
        <f t="shared" si="5"/>
        <v>95.7</v>
      </c>
      <c r="T15" s="149">
        <v>95.4</v>
      </c>
      <c r="U15" s="628">
        <f t="shared" si="2"/>
        <v>0.29999999999999716</v>
      </c>
      <c r="W15" s="65"/>
      <c r="X15" s="65"/>
      <c r="Y15" s="65"/>
    </row>
    <row r="16" spans="1:25" ht="13.35" customHeight="1">
      <c r="A16" s="185"/>
      <c r="B16" s="196"/>
      <c r="C16" s="196"/>
      <c r="D16" s="196" t="s">
        <v>287</v>
      </c>
      <c r="E16" s="836" t="s">
        <v>76</v>
      </c>
      <c r="F16" s="837"/>
      <c r="G16" s="264">
        <v>13144062</v>
      </c>
      <c r="H16" s="198">
        <v>611506</v>
      </c>
      <c r="I16" s="198">
        <v>13755568</v>
      </c>
      <c r="J16" s="265">
        <v>122036</v>
      </c>
      <c r="K16" s="264">
        <v>13044030</v>
      </c>
      <c r="L16" s="198">
        <v>110636</v>
      </c>
      <c r="M16" s="198">
        <v>13154666</v>
      </c>
      <c r="N16" s="266">
        <v>121791</v>
      </c>
      <c r="O16" s="624">
        <v>48881</v>
      </c>
      <c r="P16" s="629">
        <f t="shared" si="0"/>
        <v>552021</v>
      </c>
      <c r="Q16" s="676">
        <f t="shared" si="3"/>
        <v>99.2</v>
      </c>
      <c r="R16" s="149">
        <f t="shared" si="4"/>
        <v>18.100000000000001</v>
      </c>
      <c r="S16" s="630">
        <f t="shared" si="5"/>
        <v>95.6</v>
      </c>
      <c r="T16" s="149">
        <v>95.2</v>
      </c>
      <c r="U16" s="628">
        <f t="shared" si="2"/>
        <v>0.39999999999999147</v>
      </c>
      <c r="W16" s="65"/>
      <c r="X16" s="65"/>
      <c r="Y16" s="65"/>
    </row>
    <row r="17" spans="1:25" ht="13.35" customHeight="1">
      <c r="A17" s="185"/>
      <c r="B17" s="196"/>
      <c r="C17" s="196"/>
      <c r="D17" s="196"/>
      <c r="E17" s="199" t="s">
        <v>288</v>
      </c>
      <c r="F17" s="197" t="s">
        <v>257</v>
      </c>
      <c r="G17" s="264">
        <v>2981431</v>
      </c>
      <c r="H17" s="198">
        <v>134044</v>
      </c>
      <c r="I17" s="198">
        <v>3115475</v>
      </c>
      <c r="J17" s="265">
        <v>23883</v>
      </c>
      <c r="K17" s="264">
        <v>2959195</v>
      </c>
      <c r="L17" s="198">
        <v>27057</v>
      </c>
      <c r="M17" s="198">
        <v>2986252</v>
      </c>
      <c r="N17" s="266">
        <v>23835</v>
      </c>
      <c r="O17" s="624">
        <v>11067</v>
      </c>
      <c r="P17" s="629">
        <f t="shared" si="0"/>
        <v>118156</v>
      </c>
      <c r="Q17" s="676">
        <f t="shared" si="3"/>
        <v>99.3</v>
      </c>
      <c r="R17" s="149">
        <f t="shared" si="4"/>
        <v>20.2</v>
      </c>
      <c r="S17" s="630">
        <f t="shared" si="5"/>
        <v>95.9</v>
      </c>
      <c r="T17" s="149">
        <v>95.4</v>
      </c>
      <c r="U17" s="628">
        <f t="shared" si="2"/>
        <v>0.5</v>
      </c>
      <c r="W17" s="65"/>
      <c r="X17" s="65"/>
      <c r="Y17" s="65"/>
    </row>
    <row r="18" spans="1:25" ht="13.35" customHeight="1">
      <c r="A18" s="185"/>
      <c r="B18" s="196"/>
      <c r="C18" s="196"/>
      <c r="D18" s="196"/>
      <c r="E18" s="199" t="s">
        <v>289</v>
      </c>
      <c r="F18" s="197" t="s">
        <v>0</v>
      </c>
      <c r="G18" s="264">
        <v>5000356</v>
      </c>
      <c r="H18" s="198">
        <v>230295</v>
      </c>
      <c r="I18" s="198">
        <v>5230651</v>
      </c>
      <c r="J18" s="265">
        <v>49766</v>
      </c>
      <c r="K18" s="264">
        <v>4962286</v>
      </c>
      <c r="L18" s="198">
        <v>44719</v>
      </c>
      <c r="M18" s="198">
        <v>5007005</v>
      </c>
      <c r="N18" s="266">
        <v>49666</v>
      </c>
      <c r="O18" s="624">
        <v>18649</v>
      </c>
      <c r="P18" s="629">
        <f t="shared" si="0"/>
        <v>204997</v>
      </c>
      <c r="Q18" s="676">
        <f t="shared" si="3"/>
        <v>99.2</v>
      </c>
      <c r="R18" s="149">
        <f t="shared" si="4"/>
        <v>19.399999999999999</v>
      </c>
      <c r="S18" s="630">
        <f t="shared" si="5"/>
        <v>95.7</v>
      </c>
      <c r="T18" s="149">
        <v>95.3</v>
      </c>
      <c r="U18" s="628">
        <f t="shared" si="2"/>
        <v>0.40000000000000568</v>
      </c>
      <c r="W18" s="65"/>
      <c r="X18" s="65"/>
      <c r="Y18" s="65"/>
    </row>
    <row r="19" spans="1:25" ht="13.35" customHeight="1">
      <c r="A19" s="185"/>
      <c r="B19" s="196"/>
      <c r="C19" s="196"/>
      <c r="D19" s="196"/>
      <c r="E19" s="199" t="s">
        <v>290</v>
      </c>
      <c r="F19" s="197" t="s">
        <v>1</v>
      </c>
      <c r="G19" s="264">
        <v>5162275</v>
      </c>
      <c r="H19" s="198">
        <v>247167</v>
      </c>
      <c r="I19" s="198">
        <v>5409442</v>
      </c>
      <c r="J19" s="265">
        <v>48387</v>
      </c>
      <c r="K19" s="264">
        <v>5122549</v>
      </c>
      <c r="L19" s="198">
        <v>38860</v>
      </c>
      <c r="M19" s="198">
        <v>5161409</v>
      </c>
      <c r="N19" s="266">
        <v>48290</v>
      </c>
      <c r="O19" s="624">
        <v>19165</v>
      </c>
      <c r="P19" s="629">
        <f t="shared" si="0"/>
        <v>228868</v>
      </c>
      <c r="Q19" s="676">
        <f t="shared" si="3"/>
        <v>99.2</v>
      </c>
      <c r="R19" s="149">
        <f t="shared" si="4"/>
        <v>15.7</v>
      </c>
      <c r="S19" s="630">
        <f t="shared" si="5"/>
        <v>95.4</v>
      </c>
      <c r="T19" s="149">
        <v>95</v>
      </c>
      <c r="U19" s="628">
        <f t="shared" si="2"/>
        <v>0.40000000000000568</v>
      </c>
    </row>
    <row r="20" spans="1:25" ht="13.35" customHeight="1">
      <c r="A20" s="185"/>
      <c r="B20" s="196"/>
      <c r="C20" s="196"/>
      <c r="D20" s="186" t="s">
        <v>165</v>
      </c>
      <c r="E20" s="836" t="s">
        <v>77</v>
      </c>
      <c r="F20" s="837"/>
      <c r="G20" s="264">
        <v>325695</v>
      </c>
      <c r="H20" s="631"/>
      <c r="I20" s="198">
        <v>325695</v>
      </c>
      <c r="J20" s="632"/>
      <c r="K20" s="264">
        <v>325695</v>
      </c>
      <c r="L20" s="631"/>
      <c r="M20" s="198">
        <v>325695</v>
      </c>
      <c r="N20" s="635"/>
      <c r="O20" s="633"/>
      <c r="P20" s="633"/>
      <c r="Q20" s="676">
        <f t="shared" si="3"/>
        <v>100</v>
      </c>
      <c r="R20" s="149">
        <f t="shared" si="4"/>
        <v>0</v>
      </c>
      <c r="S20" s="630">
        <f t="shared" si="5"/>
        <v>100</v>
      </c>
      <c r="T20" s="149">
        <v>100</v>
      </c>
      <c r="U20" s="628">
        <f t="shared" si="2"/>
        <v>0</v>
      </c>
    </row>
    <row r="21" spans="1:25" ht="13.35" customHeight="1">
      <c r="A21" s="185"/>
      <c r="B21" s="196"/>
      <c r="C21" s="186" t="s">
        <v>304</v>
      </c>
      <c r="D21" s="832" t="s">
        <v>241</v>
      </c>
      <c r="E21" s="832"/>
      <c r="F21" s="833"/>
      <c r="G21" s="634"/>
      <c r="H21" s="631"/>
      <c r="I21" s="198">
        <v>882696</v>
      </c>
      <c r="J21" s="265">
        <v>0</v>
      </c>
      <c r="K21" s="634"/>
      <c r="L21" s="631"/>
      <c r="M21" s="198">
        <v>857137</v>
      </c>
      <c r="N21" s="266">
        <v>0</v>
      </c>
      <c r="O21" s="624">
        <v>1717</v>
      </c>
      <c r="P21" s="629">
        <f t="shared" si="0"/>
        <v>23842</v>
      </c>
      <c r="Q21" s="676">
        <f t="shared" si="3"/>
        <v>0</v>
      </c>
      <c r="R21" s="149">
        <f>IF(H21=0,0,ROUND(L21/H21*100,1))</f>
        <v>0</v>
      </c>
      <c r="S21" s="630">
        <f t="shared" si="5"/>
        <v>97.1</v>
      </c>
      <c r="T21" s="149">
        <v>97.1</v>
      </c>
      <c r="U21" s="628">
        <f t="shared" si="2"/>
        <v>0</v>
      </c>
    </row>
    <row r="22" spans="1:25" ht="13.35" customHeight="1">
      <c r="A22" s="185"/>
      <c r="B22" s="196"/>
      <c r="C22" s="196"/>
      <c r="D22" s="186" t="s">
        <v>167</v>
      </c>
      <c r="E22" s="836" t="s">
        <v>371</v>
      </c>
      <c r="F22" s="837"/>
      <c r="G22" s="634"/>
      <c r="H22" s="631"/>
      <c r="I22" s="198">
        <v>42107</v>
      </c>
      <c r="J22" s="632"/>
      <c r="K22" s="634"/>
      <c r="L22" s="631"/>
      <c r="M22" s="198">
        <v>42106</v>
      </c>
      <c r="N22" s="635"/>
      <c r="O22" s="624">
        <v>0</v>
      </c>
      <c r="P22" s="629">
        <f t="shared" ref="P22" si="6">I22-M22-O22</f>
        <v>1</v>
      </c>
      <c r="Q22" s="636"/>
      <c r="R22" s="637"/>
      <c r="S22" s="149">
        <f>IF(I22=0,0,ROUND(M22/I22*100,1))</f>
        <v>100</v>
      </c>
      <c r="T22" s="149">
        <v>100</v>
      </c>
      <c r="U22" s="628">
        <f>S22-T22</f>
        <v>0</v>
      </c>
    </row>
    <row r="23" spans="1:25" ht="13.35" customHeight="1">
      <c r="A23" s="185"/>
      <c r="B23" s="196"/>
      <c r="C23" s="196"/>
      <c r="D23" s="186" t="s">
        <v>165</v>
      </c>
      <c r="E23" s="836" t="s">
        <v>393</v>
      </c>
      <c r="F23" s="837"/>
      <c r="G23" s="264">
        <v>817449</v>
      </c>
      <c r="H23" s="198">
        <v>23140</v>
      </c>
      <c r="I23" s="198">
        <v>840589</v>
      </c>
      <c r="J23" s="265">
        <v>0</v>
      </c>
      <c r="K23" s="264">
        <v>809995</v>
      </c>
      <c r="L23" s="198">
        <v>5036</v>
      </c>
      <c r="M23" s="198">
        <v>815031</v>
      </c>
      <c r="N23" s="266">
        <v>0</v>
      </c>
      <c r="O23" s="624">
        <v>1717</v>
      </c>
      <c r="P23" s="629">
        <f t="shared" si="0"/>
        <v>23841</v>
      </c>
      <c r="Q23" s="676">
        <f t="shared" ref="Q23" si="7">IF(G23=0,0,ROUND(K23/G23*100,1))</f>
        <v>99.1</v>
      </c>
      <c r="R23" s="149">
        <f>IF(H23=0,0,ROUND(L23/H23*100,1))</f>
        <v>21.8</v>
      </c>
      <c r="S23" s="630">
        <f t="shared" ref="S23" si="8">IF(I23=0,0,ROUND(M23/I23*100,1))</f>
        <v>97</v>
      </c>
      <c r="T23" s="149">
        <v>96.9</v>
      </c>
      <c r="U23" s="628">
        <f>S23-T23</f>
        <v>9.9999999999994316E-2</v>
      </c>
    </row>
    <row r="24" spans="1:25" ht="13.35" customHeight="1">
      <c r="A24" s="185"/>
      <c r="B24" s="196"/>
      <c r="C24" s="186" t="s">
        <v>150</v>
      </c>
      <c r="D24" s="832" t="s">
        <v>242</v>
      </c>
      <c r="E24" s="832"/>
      <c r="F24" s="833"/>
      <c r="G24" s="264">
        <v>1547798</v>
      </c>
      <c r="H24" s="198">
        <v>0</v>
      </c>
      <c r="I24" s="198">
        <v>1547798</v>
      </c>
      <c r="J24" s="265">
        <v>0</v>
      </c>
      <c r="K24" s="264">
        <v>1547798</v>
      </c>
      <c r="L24" s="198">
        <v>0</v>
      </c>
      <c r="M24" s="198">
        <v>1547798</v>
      </c>
      <c r="N24" s="266">
        <v>0</v>
      </c>
      <c r="O24" s="624">
        <v>0</v>
      </c>
      <c r="P24" s="629">
        <f t="shared" si="0"/>
        <v>0</v>
      </c>
      <c r="Q24" s="676">
        <f t="shared" si="3"/>
        <v>100</v>
      </c>
      <c r="R24" s="149">
        <f t="shared" si="4"/>
        <v>0</v>
      </c>
      <c r="S24" s="630">
        <f t="shared" si="5"/>
        <v>100</v>
      </c>
      <c r="T24" s="149">
        <v>100</v>
      </c>
      <c r="U24" s="628">
        <f t="shared" si="2"/>
        <v>0</v>
      </c>
    </row>
    <row r="25" spans="1:25" ht="13.35" customHeight="1">
      <c r="A25" s="185"/>
      <c r="B25" s="196"/>
      <c r="C25" s="186" t="s">
        <v>151</v>
      </c>
      <c r="D25" s="832" t="s">
        <v>243</v>
      </c>
      <c r="E25" s="832"/>
      <c r="F25" s="833"/>
      <c r="G25" s="264">
        <v>3062</v>
      </c>
      <c r="H25" s="198">
        <v>0</v>
      </c>
      <c r="I25" s="198">
        <v>3062</v>
      </c>
      <c r="J25" s="265">
        <v>0</v>
      </c>
      <c r="K25" s="264">
        <v>3062</v>
      </c>
      <c r="L25" s="198">
        <v>0</v>
      </c>
      <c r="M25" s="198">
        <v>3062</v>
      </c>
      <c r="N25" s="266">
        <v>0</v>
      </c>
      <c r="O25" s="624">
        <v>0</v>
      </c>
      <c r="P25" s="629">
        <f t="shared" si="0"/>
        <v>0</v>
      </c>
      <c r="Q25" s="676">
        <f t="shared" si="3"/>
        <v>100</v>
      </c>
      <c r="R25" s="149">
        <f t="shared" si="4"/>
        <v>0</v>
      </c>
      <c r="S25" s="630">
        <f t="shared" si="5"/>
        <v>100</v>
      </c>
      <c r="T25" s="149">
        <v>100</v>
      </c>
      <c r="U25" s="628">
        <f t="shared" si="2"/>
        <v>0</v>
      </c>
    </row>
    <row r="26" spans="1:25" ht="13.35" customHeight="1">
      <c r="A26" s="185"/>
      <c r="B26" s="196"/>
      <c r="C26" s="186" t="s">
        <v>152</v>
      </c>
      <c r="D26" s="832" t="s">
        <v>244</v>
      </c>
      <c r="E26" s="832"/>
      <c r="F26" s="833"/>
      <c r="G26" s="264">
        <v>0</v>
      </c>
      <c r="H26" s="198">
        <v>0</v>
      </c>
      <c r="I26" s="198">
        <v>0</v>
      </c>
      <c r="J26" s="265">
        <v>0</v>
      </c>
      <c r="K26" s="264">
        <v>0</v>
      </c>
      <c r="L26" s="198">
        <v>0</v>
      </c>
      <c r="M26" s="198">
        <v>0</v>
      </c>
      <c r="N26" s="266">
        <v>0</v>
      </c>
      <c r="O26" s="624">
        <v>0</v>
      </c>
      <c r="P26" s="629">
        <f t="shared" si="0"/>
        <v>0</v>
      </c>
      <c r="Q26" s="676">
        <f t="shared" si="3"/>
        <v>0</v>
      </c>
      <c r="R26" s="149">
        <f t="shared" si="4"/>
        <v>0</v>
      </c>
      <c r="S26" s="630">
        <f t="shared" si="5"/>
        <v>0</v>
      </c>
      <c r="T26" s="149">
        <v>0</v>
      </c>
      <c r="U26" s="628">
        <f t="shared" si="2"/>
        <v>0</v>
      </c>
    </row>
    <row r="27" spans="1:25" ht="13.35" customHeight="1">
      <c r="A27" s="185"/>
      <c r="B27" s="196"/>
      <c r="C27" s="196"/>
      <c r="D27" s="186" t="s">
        <v>292</v>
      </c>
      <c r="E27" s="836" t="s">
        <v>253</v>
      </c>
      <c r="F27" s="837"/>
      <c r="G27" s="264">
        <v>0</v>
      </c>
      <c r="H27" s="198">
        <v>0</v>
      </c>
      <c r="I27" s="198">
        <v>0</v>
      </c>
      <c r="J27" s="265">
        <v>0</v>
      </c>
      <c r="K27" s="264">
        <v>0</v>
      </c>
      <c r="L27" s="198">
        <v>0</v>
      </c>
      <c r="M27" s="198">
        <v>0</v>
      </c>
      <c r="N27" s="266">
        <v>0</v>
      </c>
      <c r="O27" s="624">
        <v>0</v>
      </c>
      <c r="P27" s="629">
        <f t="shared" si="0"/>
        <v>0</v>
      </c>
      <c r="Q27" s="676">
        <f t="shared" si="3"/>
        <v>0</v>
      </c>
      <c r="R27" s="149">
        <f t="shared" si="4"/>
        <v>0</v>
      </c>
      <c r="S27" s="630">
        <f t="shared" si="5"/>
        <v>0</v>
      </c>
      <c r="T27" s="149">
        <v>0</v>
      </c>
      <c r="U27" s="628">
        <f t="shared" si="2"/>
        <v>0</v>
      </c>
    </row>
    <row r="28" spans="1:25" ht="13.35" customHeight="1">
      <c r="A28" s="185"/>
      <c r="B28" s="196"/>
      <c r="C28" s="196"/>
      <c r="D28" s="186" t="s">
        <v>293</v>
      </c>
      <c r="E28" s="836" t="s">
        <v>254</v>
      </c>
      <c r="F28" s="837"/>
      <c r="G28" s="264">
        <v>0</v>
      </c>
      <c r="H28" s="198">
        <v>0</v>
      </c>
      <c r="I28" s="198">
        <v>0</v>
      </c>
      <c r="J28" s="265">
        <v>0</v>
      </c>
      <c r="K28" s="264">
        <v>0</v>
      </c>
      <c r="L28" s="198">
        <v>0</v>
      </c>
      <c r="M28" s="198">
        <v>0</v>
      </c>
      <c r="N28" s="266">
        <v>0</v>
      </c>
      <c r="O28" s="624">
        <v>0</v>
      </c>
      <c r="P28" s="629">
        <f t="shared" si="0"/>
        <v>0</v>
      </c>
      <c r="Q28" s="676">
        <f t="shared" si="3"/>
        <v>0</v>
      </c>
      <c r="R28" s="149">
        <f t="shared" si="4"/>
        <v>0</v>
      </c>
      <c r="S28" s="630">
        <f t="shared" si="5"/>
        <v>0</v>
      </c>
      <c r="T28" s="149">
        <v>0</v>
      </c>
      <c r="U28" s="628">
        <f t="shared" si="2"/>
        <v>0</v>
      </c>
    </row>
    <row r="29" spans="1:25" ht="13.35" customHeight="1">
      <c r="A29" s="185"/>
      <c r="B29" s="196"/>
      <c r="C29" s="196"/>
      <c r="D29" s="186" t="s">
        <v>294</v>
      </c>
      <c r="E29" s="836" t="s">
        <v>78</v>
      </c>
      <c r="F29" s="837"/>
      <c r="G29" s="264">
        <v>0</v>
      </c>
      <c r="H29" s="198">
        <v>0</v>
      </c>
      <c r="I29" s="198">
        <v>0</v>
      </c>
      <c r="J29" s="265">
        <v>0</v>
      </c>
      <c r="K29" s="264">
        <v>0</v>
      </c>
      <c r="L29" s="198">
        <v>0</v>
      </c>
      <c r="M29" s="198">
        <v>0</v>
      </c>
      <c r="N29" s="266">
        <v>0</v>
      </c>
      <c r="O29" s="624">
        <v>0</v>
      </c>
      <c r="P29" s="629">
        <f>I29-M29-O29</f>
        <v>0</v>
      </c>
      <c r="Q29" s="676">
        <f t="shared" si="3"/>
        <v>0</v>
      </c>
      <c r="R29" s="149">
        <f t="shared" si="4"/>
        <v>0</v>
      </c>
      <c r="S29" s="630">
        <f t="shared" si="5"/>
        <v>0</v>
      </c>
      <c r="T29" s="149">
        <v>0</v>
      </c>
      <c r="U29" s="628">
        <f t="shared" si="2"/>
        <v>0</v>
      </c>
    </row>
    <row r="30" spans="1:25" ht="13.35" customHeight="1">
      <c r="A30" s="222"/>
      <c r="B30" s="223" t="s">
        <v>295</v>
      </c>
      <c r="C30" s="834" t="s">
        <v>79</v>
      </c>
      <c r="D30" s="834"/>
      <c r="E30" s="834"/>
      <c r="F30" s="835"/>
      <c r="G30" s="638">
        <v>0</v>
      </c>
      <c r="H30" s="27">
        <v>0</v>
      </c>
      <c r="I30" s="198">
        <v>0</v>
      </c>
      <c r="J30" s="639">
        <v>0</v>
      </c>
      <c r="K30" s="638">
        <v>0</v>
      </c>
      <c r="L30" s="27">
        <v>0</v>
      </c>
      <c r="M30" s="653">
        <v>0</v>
      </c>
      <c r="N30" s="640">
        <v>0</v>
      </c>
      <c r="O30" s="624">
        <v>0</v>
      </c>
      <c r="P30" s="625">
        <f t="shared" si="0"/>
        <v>0</v>
      </c>
      <c r="Q30" s="676">
        <f t="shared" si="3"/>
        <v>0</v>
      </c>
      <c r="R30" s="149">
        <f t="shared" ref="R30:S32" si="9">IF(H30=0,0,ROUND(L30/H30*100,1))</f>
        <v>0</v>
      </c>
      <c r="S30" s="626">
        <f t="shared" si="9"/>
        <v>0</v>
      </c>
      <c r="T30" s="321">
        <v>0</v>
      </c>
      <c r="U30" s="643">
        <f t="shared" si="2"/>
        <v>0</v>
      </c>
    </row>
    <row r="31" spans="1:25" ht="13.35" customHeight="1">
      <c r="A31" s="212" t="s">
        <v>80</v>
      </c>
      <c r="B31" s="851" t="s">
        <v>81</v>
      </c>
      <c r="C31" s="851"/>
      <c r="D31" s="851"/>
      <c r="E31" s="851"/>
      <c r="F31" s="852"/>
      <c r="G31" s="615">
        <v>81629</v>
      </c>
      <c r="H31" s="616">
        <v>540</v>
      </c>
      <c r="I31" s="616">
        <v>82169</v>
      </c>
      <c r="J31" s="617">
        <v>0</v>
      </c>
      <c r="K31" s="615">
        <v>81629</v>
      </c>
      <c r="L31" s="616">
        <v>395</v>
      </c>
      <c r="M31" s="616">
        <v>82024</v>
      </c>
      <c r="N31" s="618">
        <v>0</v>
      </c>
      <c r="O31" s="619">
        <v>0</v>
      </c>
      <c r="P31" s="620">
        <f t="shared" si="0"/>
        <v>145</v>
      </c>
      <c r="Q31" s="677">
        <f t="shared" si="3"/>
        <v>100</v>
      </c>
      <c r="R31" s="622">
        <f t="shared" si="9"/>
        <v>73.099999999999994</v>
      </c>
      <c r="S31" s="621">
        <f t="shared" si="9"/>
        <v>99.8</v>
      </c>
      <c r="T31" s="622">
        <v>99.3</v>
      </c>
      <c r="U31" s="623">
        <f t="shared" si="2"/>
        <v>0.5</v>
      </c>
    </row>
    <row r="32" spans="1:25" ht="13.35" customHeight="1">
      <c r="A32" s="185"/>
      <c r="B32" s="186" t="s">
        <v>280</v>
      </c>
      <c r="C32" s="832" t="s">
        <v>82</v>
      </c>
      <c r="D32" s="832"/>
      <c r="E32" s="832"/>
      <c r="F32" s="833"/>
      <c r="G32" s="264">
        <v>81629</v>
      </c>
      <c r="H32" s="198">
        <v>540</v>
      </c>
      <c r="I32" s="198">
        <v>82169</v>
      </c>
      <c r="J32" s="265">
        <v>0</v>
      </c>
      <c r="K32" s="264">
        <v>81629</v>
      </c>
      <c r="L32" s="198">
        <v>395</v>
      </c>
      <c r="M32" s="198">
        <v>82024</v>
      </c>
      <c r="N32" s="266">
        <v>0</v>
      </c>
      <c r="O32" s="624">
        <v>0</v>
      </c>
      <c r="P32" s="629">
        <f t="shared" si="0"/>
        <v>145</v>
      </c>
      <c r="Q32" s="676">
        <f t="shared" si="3"/>
        <v>100</v>
      </c>
      <c r="R32" s="149">
        <f t="shared" si="9"/>
        <v>73.099999999999994</v>
      </c>
      <c r="S32" s="630">
        <f t="shared" si="9"/>
        <v>99.8</v>
      </c>
      <c r="T32" s="149">
        <v>99.3</v>
      </c>
      <c r="U32" s="628">
        <f t="shared" si="2"/>
        <v>0.5</v>
      </c>
    </row>
    <row r="33" spans="1:21" ht="13.35" customHeight="1">
      <c r="A33" s="185"/>
      <c r="B33" s="186" t="s">
        <v>296</v>
      </c>
      <c r="C33" s="832" t="s">
        <v>83</v>
      </c>
      <c r="D33" s="832"/>
      <c r="E33" s="832"/>
      <c r="F33" s="833"/>
      <c r="G33" s="264">
        <v>0</v>
      </c>
      <c r="H33" s="198">
        <v>0</v>
      </c>
      <c r="I33" s="198">
        <v>0</v>
      </c>
      <c r="J33" s="265">
        <v>0</v>
      </c>
      <c r="K33" s="264">
        <v>0</v>
      </c>
      <c r="L33" s="198">
        <v>0</v>
      </c>
      <c r="M33" s="198">
        <v>0</v>
      </c>
      <c r="N33" s="266">
        <v>0</v>
      </c>
      <c r="O33" s="624">
        <v>0</v>
      </c>
      <c r="P33" s="629">
        <v>0</v>
      </c>
      <c r="Q33" s="676">
        <f t="shared" si="3"/>
        <v>0</v>
      </c>
      <c r="R33" s="149">
        <f t="shared" ref="R33:R44" si="10">IF(H33=0,0,ROUND(L33/H33*100,1))</f>
        <v>0</v>
      </c>
      <c r="S33" s="630">
        <f t="shared" ref="S33:S44" si="11">IF(I33=0,0,ROUND(M33/I33*100,1))</f>
        <v>0</v>
      </c>
      <c r="T33" s="149">
        <v>0</v>
      </c>
      <c r="U33" s="628">
        <f t="shared" si="2"/>
        <v>0</v>
      </c>
    </row>
    <row r="34" spans="1:21" ht="13.35" customHeight="1">
      <c r="A34" s="185"/>
      <c r="B34" s="186" t="s">
        <v>297</v>
      </c>
      <c r="C34" s="832" t="s">
        <v>84</v>
      </c>
      <c r="D34" s="832"/>
      <c r="E34" s="832"/>
      <c r="F34" s="833"/>
      <c r="G34" s="264">
        <v>0</v>
      </c>
      <c r="H34" s="198">
        <v>0</v>
      </c>
      <c r="I34" s="198">
        <v>0</v>
      </c>
      <c r="J34" s="265">
        <v>0</v>
      </c>
      <c r="K34" s="264">
        <v>0</v>
      </c>
      <c r="L34" s="198">
        <v>0</v>
      </c>
      <c r="M34" s="198">
        <v>0</v>
      </c>
      <c r="N34" s="266">
        <v>0</v>
      </c>
      <c r="O34" s="624">
        <v>0</v>
      </c>
      <c r="P34" s="629">
        <v>0</v>
      </c>
      <c r="Q34" s="676">
        <f t="shared" si="3"/>
        <v>0</v>
      </c>
      <c r="R34" s="149">
        <f t="shared" si="10"/>
        <v>0</v>
      </c>
      <c r="S34" s="630">
        <f t="shared" si="11"/>
        <v>0</v>
      </c>
      <c r="T34" s="149">
        <v>0</v>
      </c>
      <c r="U34" s="628">
        <f t="shared" si="2"/>
        <v>0</v>
      </c>
    </row>
    <row r="35" spans="1:21" ht="13.35" customHeight="1">
      <c r="A35" s="185"/>
      <c r="B35" s="186"/>
      <c r="C35" s="186" t="s">
        <v>298</v>
      </c>
      <c r="D35" s="832" t="s">
        <v>257</v>
      </c>
      <c r="E35" s="832"/>
      <c r="F35" s="833"/>
      <c r="G35" s="264">
        <v>0</v>
      </c>
      <c r="H35" s="198">
        <v>0</v>
      </c>
      <c r="I35" s="198">
        <v>0</v>
      </c>
      <c r="J35" s="265">
        <v>0</v>
      </c>
      <c r="K35" s="264">
        <v>0</v>
      </c>
      <c r="L35" s="198">
        <v>0</v>
      </c>
      <c r="M35" s="198">
        <v>0</v>
      </c>
      <c r="N35" s="266">
        <v>0</v>
      </c>
      <c r="O35" s="624">
        <v>0</v>
      </c>
      <c r="P35" s="629">
        <v>0</v>
      </c>
      <c r="Q35" s="676">
        <f t="shared" si="3"/>
        <v>0</v>
      </c>
      <c r="R35" s="149">
        <f t="shared" si="10"/>
        <v>0</v>
      </c>
      <c r="S35" s="630">
        <f t="shared" si="11"/>
        <v>0</v>
      </c>
      <c r="T35" s="149">
        <v>0</v>
      </c>
      <c r="U35" s="628">
        <f t="shared" si="2"/>
        <v>0</v>
      </c>
    </row>
    <row r="36" spans="1:21" ht="13.35" customHeight="1">
      <c r="A36" s="185"/>
      <c r="B36" s="186"/>
      <c r="C36" s="186" t="s">
        <v>299</v>
      </c>
      <c r="D36" s="832" t="s">
        <v>0</v>
      </c>
      <c r="E36" s="832"/>
      <c r="F36" s="833"/>
      <c r="G36" s="264">
        <v>0</v>
      </c>
      <c r="H36" s="198">
        <v>0</v>
      </c>
      <c r="I36" s="198">
        <v>0</v>
      </c>
      <c r="J36" s="265">
        <v>0</v>
      </c>
      <c r="K36" s="264">
        <v>0</v>
      </c>
      <c r="L36" s="198">
        <v>0</v>
      </c>
      <c r="M36" s="198">
        <v>0</v>
      </c>
      <c r="N36" s="266">
        <v>0</v>
      </c>
      <c r="O36" s="624">
        <v>0</v>
      </c>
      <c r="P36" s="629">
        <v>0</v>
      </c>
      <c r="Q36" s="676">
        <f t="shared" si="3"/>
        <v>0</v>
      </c>
      <c r="R36" s="149">
        <f t="shared" si="10"/>
        <v>0</v>
      </c>
      <c r="S36" s="630">
        <f t="shared" si="11"/>
        <v>0</v>
      </c>
      <c r="T36" s="149">
        <v>0</v>
      </c>
      <c r="U36" s="628">
        <f t="shared" si="2"/>
        <v>0</v>
      </c>
    </row>
    <row r="37" spans="1:21" ht="13.35" customHeight="1">
      <c r="A37" s="185"/>
      <c r="B37" s="186" t="s">
        <v>300</v>
      </c>
      <c r="C37" s="832" t="s">
        <v>85</v>
      </c>
      <c r="D37" s="832"/>
      <c r="E37" s="832"/>
      <c r="F37" s="833"/>
      <c r="G37" s="264">
        <v>0</v>
      </c>
      <c r="H37" s="198">
        <v>0</v>
      </c>
      <c r="I37" s="198">
        <v>0</v>
      </c>
      <c r="J37" s="265">
        <v>0</v>
      </c>
      <c r="K37" s="264">
        <v>0</v>
      </c>
      <c r="L37" s="198">
        <v>0</v>
      </c>
      <c r="M37" s="198">
        <v>0</v>
      </c>
      <c r="N37" s="266">
        <v>0</v>
      </c>
      <c r="O37" s="624">
        <v>0</v>
      </c>
      <c r="P37" s="629">
        <v>0</v>
      </c>
      <c r="Q37" s="676">
        <f t="shared" si="3"/>
        <v>0</v>
      </c>
      <c r="R37" s="149">
        <f t="shared" si="10"/>
        <v>0</v>
      </c>
      <c r="S37" s="630">
        <f t="shared" si="11"/>
        <v>0</v>
      </c>
      <c r="T37" s="149">
        <v>0</v>
      </c>
      <c r="U37" s="628">
        <f t="shared" si="2"/>
        <v>0</v>
      </c>
    </row>
    <row r="38" spans="1:21" ht="13.35" customHeight="1">
      <c r="A38" s="185"/>
      <c r="B38" s="186" t="s">
        <v>301</v>
      </c>
      <c r="C38" s="832" t="s">
        <v>86</v>
      </c>
      <c r="D38" s="832"/>
      <c r="E38" s="832"/>
      <c r="F38" s="833"/>
      <c r="G38" s="264">
        <v>0</v>
      </c>
      <c r="H38" s="198">
        <v>0</v>
      </c>
      <c r="I38" s="198">
        <v>0</v>
      </c>
      <c r="J38" s="265">
        <v>0</v>
      </c>
      <c r="K38" s="264">
        <v>0</v>
      </c>
      <c r="L38" s="198">
        <v>0</v>
      </c>
      <c r="M38" s="198">
        <v>0</v>
      </c>
      <c r="N38" s="266">
        <v>0</v>
      </c>
      <c r="O38" s="624">
        <v>0</v>
      </c>
      <c r="P38" s="629">
        <v>0</v>
      </c>
      <c r="Q38" s="676">
        <f t="shared" si="3"/>
        <v>0</v>
      </c>
      <c r="R38" s="149">
        <f t="shared" si="10"/>
        <v>0</v>
      </c>
      <c r="S38" s="630">
        <f t="shared" si="11"/>
        <v>0</v>
      </c>
      <c r="T38" s="149">
        <v>0</v>
      </c>
      <c r="U38" s="628">
        <f t="shared" si="2"/>
        <v>0</v>
      </c>
    </row>
    <row r="39" spans="1:21" ht="13.35" customHeight="1">
      <c r="A39" s="185"/>
      <c r="B39" s="186" t="s">
        <v>302</v>
      </c>
      <c r="C39" s="832" t="s">
        <v>87</v>
      </c>
      <c r="D39" s="832"/>
      <c r="E39" s="832"/>
      <c r="F39" s="833"/>
      <c r="G39" s="264">
        <v>0</v>
      </c>
      <c r="H39" s="198">
        <v>0</v>
      </c>
      <c r="I39" s="198">
        <v>0</v>
      </c>
      <c r="J39" s="265">
        <v>0</v>
      </c>
      <c r="K39" s="264">
        <v>0</v>
      </c>
      <c r="L39" s="198">
        <v>0</v>
      </c>
      <c r="M39" s="198">
        <v>0</v>
      </c>
      <c r="N39" s="266">
        <v>0</v>
      </c>
      <c r="O39" s="624">
        <v>0</v>
      </c>
      <c r="P39" s="629">
        <v>0</v>
      </c>
      <c r="Q39" s="676">
        <f t="shared" si="3"/>
        <v>0</v>
      </c>
      <c r="R39" s="149">
        <f t="shared" si="10"/>
        <v>0</v>
      </c>
      <c r="S39" s="630">
        <f t="shared" si="11"/>
        <v>0</v>
      </c>
      <c r="T39" s="149">
        <v>0</v>
      </c>
      <c r="U39" s="628">
        <f t="shared" si="2"/>
        <v>0</v>
      </c>
    </row>
    <row r="40" spans="1:21" s="157" customFormat="1" ht="13.35" customHeight="1">
      <c r="A40" s="222"/>
      <c r="B40" s="223" t="s">
        <v>303</v>
      </c>
      <c r="C40" s="834" t="s">
        <v>144</v>
      </c>
      <c r="D40" s="834"/>
      <c r="E40" s="834"/>
      <c r="F40" s="835"/>
      <c r="G40" s="638">
        <v>0</v>
      </c>
      <c r="H40" s="27">
        <v>0</v>
      </c>
      <c r="I40" s="653">
        <v>0</v>
      </c>
      <c r="J40" s="639">
        <v>0</v>
      </c>
      <c r="K40" s="638">
        <v>0</v>
      </c>
      <c r="L40" s="27">
        <v>0</v>
      </c>
      <c r="M40" s="27">
        <v>0</v>
      </c>
      <c r="N40" s="640">
        <v>0</v>
      </c>
      <c r="O40" s="650">
        <v>0</v>
      </c>
      <c r="P40" s="625">
        <v>0</v>
      </c>
      <c r="Q40" s="678">
        <f t="shared" si="3"/>
        <v>0</v>
      </c>
      <c r="R40" s="149">
        <f t="shared" si="10"/>
        <v>0</v>
      </c>
      <c r="S40" s="626">
        <f t="shared" si="11"/>
        <v>0</v>
      </c>
      <c r="T40" s="321">
        <v>0</v>
      </c>
      <c r="U40" s="643">
        <f t="shared" si="2"/>
        <v>0</v>
      </c>
    </row>
    <row r="41" spans="1:21" ht="13.35" customHeight="1" thickBot="1">
      <c r="A41" s="233" t="s">
        <v>89</v>
      </c>
      <c r="B41" s="842" t="s">
        <v>90</v>
      </c>
      <c r="C41" s="842"/>
      <c r="D41" s="842"/>
      <c r="E41" s="842"/>
      <c r="F41" s="843"/>
      <c r="G41" s="651">
        <v>0</v>
      </c>
      <c r="H41" s="652">
        <v>0</v>
      </c>
      <c r="I41" s="679">
        <v>0</v>
      </c>
      <c r="J41" s="654">
        <v>0</v>
      </c>
      <c r="K41" s="651">
        <v>0</v>
      </c>
      <c r="L41" s="652">
        <v>0</v>
      </c>
      <c r="M41" s="652">
        <v>0</v>
      </c>
      <c r="N41" s="656">
        <v>0</v>
      </c>
      <c r="O41" s="513">
        <v>0</v>
      </c>
      <c r="P41" s="674">
        <v>0</v>
      </c>
      <c r="Q41" s="675">
        <f t="shared" si="3"/>
        <v>0</v>
      </c>
      <c r="R41" s="658">
        <f t="shared" si="10"/>
        <v>0</v>
      </c>
      <c r="S41" s="657">
        <f t="shared" si="11"/>
        <v>0</v>
      </c>
      <c r="T41" s="659">
        <v>0</v>
      </c>
      <c r="U41" s="660">
        <f t="shared" si="2"/>
        <v>0</v>
      </c>
    </row>
    <row r="42" spans="1:21" ht="13.35" customHeight="1" thickTop="1" thickBot="1">
      <c r="A42" s="844" t="s">
        <v>91</v>
      </c>
      <c r="B42" s="845"/>
      <c r="C42" s="845"/>
      <c r="D42" s="845"/>
      <c r="E42" s="845"/>
      <c r="F42" s="846"/>
      <c r="G42" s="246">
        <f>SUM(G10:G11,G13:G14,G17:G20,G23,G24:G25,G27:G30,G32:G34)</f>
        <v>25024478</v>
      </c>
      <c r="H42" s="244">
        <f>SUM(H10:H11,H13:H14,H17:H20,H23,H24:H25,H27:H30,H32:H34)</f>
        <v>937397</v>
      </c>
      <c r="I42" s="244">
        <f>SUM(I10:I11,I13:I14,I17:I21,I24:I25,I27:I30,I32:I34)</f>
        <v>26003982</v>
      </c>
      <c r="J42" s="245">
        <f>SUM(J10:J11,J13:J14,J17:J21,J24:J25,J27:J30,J32:J34)</f>
        <v>231429</v>
      </c>
      <c r="K42" s="246">
        <f>SUM(K10:K11,K13:K14,K17:K20,K23,K24:K25,K27:K30,K32:K34)</f>
        <v>24852494</v>
      </c>
      <c r="L42" s="244">
        <f>SUM(L10:L11,L13:L14,L17:L20,L23,L24:L25,L27:L30,L32:L34)</f>
        <v>189126</v>
      </c>
      <c r="M42" s="244">
        <f>SUM(M10:M11,M13:M14,M17:M21,M24:M25,M27:M30,M32:M34)</f>
        <v>25083726</v>
      </c>
      <c r="N42" s="247">
        <f>SUM(N10:N11,N13:N14,N17:N21,N24:N25,N27:N30,N32:N34)</f>
        <v>231165</v>
      </c>
      <c r="O42" s="248">
        <f>SUM(O10:O11,O13:O14,O17:O21,O24:O25,O27:O30,O32:O34)</f>
        <v>67229</v>
      </c>
      <c r="P42" s="661">
        <f>SUM(P10:P11,P13:P14,P17:P21,P24:P25,P27:P30,P32:P34)</f>
        <v>853027</v>
      </c>
      <c r="Q42" s="680">
        <f t="shared" si="3"/>
        <v>99.3</v>
      </c>
      <c r="R42" s="267">
        <f t="shared" si="10"/>
        <v>20.2</v>
      </c>
      <c r="S42" s="681">
        <f>IF(I42=0,0,ROUND(M42/I42*100,1))</f>
        <v>96.5</v>
      </c>
      <c r="T42" s="267">
        <v>96.2</v>
      </c>
      <c r="U42" s="251">
        <f t="shared" si="2"/>
        <v>0.29999999999999716</v>
      </c>
    </row>
    <row r="43" spans="1:21" ht="13.35" customHeight="1" thickTop="1">
      <c r="A43" s="158"/>
      <c r="B43" s="159"/>
      <c r="C43" s="847" t="s">
        <v>251</v>
      </c>
      <c r="D43" s="847"/>
      <c r="E43" s="847"/>
      <c r="F43" s="848"/>
      <c r="G43" s="651">
        <v>4354970</v>
      </c>
      <c r="H43" s="652">
        <v>772928</v>
      </c>
      <c r="I43" s="652">
        <v>5127898</v>
      </c>
      <c r="J43" s="654">
        <v>0</v>
      </c>
      <c r="K43" s="651">
        <v>4207776</v>
      </c>
      <c r="L43" s="652">
        <v>142368</v>
      </c>
      <c r="M43" s="652">
        <v>4350144</v>
      </c>
      <c r="N43" s="656">
        <v>0</v>
      </c>
      <c r="O43" s="513">
        <v>47315</v>
      </c>
      <c r="P43" s="625">
        <f t="shared" si="0"/>
        <v>730439</v>
      </c>
      <c r="Q43" s="678">
        <f t="shared" si="3"/>
        <v>96.6</v>
      </c>
      <c r="R43" s="671">
        <f t="shared" si="10"/>
        <v>18.399999999999999</v>
      </c>
      <c r="S43" s="626">
        <f t="shared" si="11"/>
        <v>84.8</v>
      </c>
      <c r="T43" s="659">
        <v>84.6</v>
      </c>
      <c r="U43" s="660">
        <f t="shared" si="2"/>
        <v>0.20000000000000284</v>
      </c>
    </row>
    <row r="44" spans="1:21" ht="13.35" customHeight="1">
      <c r="A44" s="252"/>
      <c r="B44" s="253"/>
      <c r="C44" s="838" t="s">
        <v>92</v>
      </c>
      <c r="D44" s="838"/>
      <c r="E44" s="838"/>
      <c r="F44" s="839"/>
      <c r="G44" s="682">
        <v>0</v>
      </c>
      <c r="H44" s="301">
        <v>0</v>
      </c>
      <c r="I44" s="301">
        <v>0</v>
      </c>
      <c r="J44" s="683">
        <v>0</v>
      </c>
      <c r="K44" s="682">
        <v>0</v>
      </c>
      <c r="L44" s="301">
        <v>0</v>
      </c>
      <c r="M44" s="301">
        <v>0</v>
      </c>
      <c r="N44" s="684">
        <v>0</v>
      </c>
      <c r="O44" s="685">
        <v>0</v>
      </c>
      <c r="P44" s="686">
        <f t="shared" si="0"/>
        <v>0</v>
      </c>
      <c r="Q44" s="687">
        <f t="shared" si="3"/>
        <v>0</v>
      </c>
      <c r="R44" s="688">
        <f t="shared" si="10"/>
        <v>0</v>
      </c>
      <c r="S44" s="689">
        <f t="shared" si="11"/>
        <v>0</v>
      </c>
      <c r="T44" s="688">
        <v>0</v>
      </c>
      <c r="U44" s="690">
        <f t="shared" si="2"/>
        <v>0</v>
      </c>
    </row>
    <row r="45" spans="1:21" ht="13.35" customHeight="1">
      <c r="A45" s="157" t="s">
        <v>361</v>
      </c>
    </row>
  </sheetData>
  <mergeCells count="45">
    <mergeCell ref="E27:F27"/>
    <mergeCell ref="A2:U2"/>
    <mergeCell ref="G4:J4"/>
    <mergeCell ref="K4:N4"/>
    <mergeCell ref="O4:O5"/>
    <mergeCell ref="P4:P5"/>
    <mergeCell ref="Q4:U4"/>
    <mergeCell ref="J5:J6"/>
    <mergeCell ref="N5:N6"/>
    <mergeCell ref="T5:T6"/>
    <mergeCell ref="U5:U6"/>
    <mergeCell ref="E22:F22"/>
    <mergeCell ref="E23:F23"/>
    <mergeCell ref="C30:F30"/>
    <mergeCell ref="E29:F29"/>
    <mergeCell ref="B7:F7"/>
    <mergeCell ref="C8:F8"/>
    <mergeCell ref="D9:F9"/>
    <mergeCell ref="E10:F10"/>
    <mergeCell ref="D15:F15"/>
    <mergeCell ref="E20:F20"/>
    <mergeCell ref="E11:F11"/>
    <mergeCell ref="E12:F12"/>
    <mergeCell ref="E13:F13"/>
    <mergeCell ref="E14:F14"/>
    <mergeCell ref="E16:F16"/>
    <mergeCell ref="D24:F24"/>
    <mergeCell ref="D25:F25"/>
    <mergeCell ref="D26:F26"/>
    <mergeCell ref="B31:F31"/>
    <mergeCell ref="E28:F28"/>
    <mergeCell ref="D21:F21"/>
    <mergeCell ref="C43:F43"/>
    <mergeCell ref="C44:F44"/>
    <mergeCell ref="D36:F36"/>
    <mergeCell ref="C37:F37"/>
    <mergeCell ref="C38:F38"/>
    <mergeCell ref="C39:F39"/>
    <mergeCell ref="C40:F40"/>
    <mergeCell ref="B41:F41"/>
    <mergeCell ref="C32:F32"/>
    <mergeCell ref="C33:F33"/>
    <mergeCell ref="C34:F34"/>
    <mergeCell ref="D35:F35"/>
    <mergeCell ref="A42:F42"/>
  </mergeCells>
  <phoneticPr fontId="2"/>
  <printOptions horizontalCentered="1"/>
  <pageMargins left="0.59055118110236227" right="0.27559055118110237" top="0.59055118110236227" bottom="0.39370078740157483" header="0.51181102362204722" footer="0.31496062992125984"/>
  <pageSetup paperSize="9" scale="94" firstPageNumber="3" orientation="landscape" r:id="rId1"/>
  <headerFooter alignWithMargins="0">
    <oddFooter>&amp;C14</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U25"/>
  <sheetViews>
    <sheetView view="pageBreakPreview" zoomScaleNormal="100" zoomScaleSheetLayoutView="100" workbookViewId="0">
      <selection activeCell="BC15" sqref="BC15"/>
    </sheetView>
  </sheetViews>
  <sheetFormatPr defaultColWidth="2.875" defaultRowHeight="22.15" customHeight="1"/>
  <cols>
    <col min="1" max="16384" width="2.875" style="2"/>
  </cols>
  <sheetData>
    <row r="1" spans="1:47" ht="19.899999999999999" customHeight="1">
      <c r="A1" s="575" t="s">
        <v>26</v>
      </c>
    </row>
    <row r="2" spans="1:47" ht="19.899999999999999" customHeight="1">
      <c r="A2" s="49"/>
    </row>
    <row r="3" spans="1:47" ht="19.899999999999999" customHeight="1">
      <c r="A3" s="2" t="s">
        <v>432</v>
      </c>
    </row>
    <row r="4" spans="1:47" ht="19.899999999999999" customHeight="1">
      <c r="A4" s="2" t="s">
        <v>394</v>
      </c>
    </row>
    <row r="5" spans="1:47" ht="19.899999999999999" customHeight="1">
      <c r="A5" s="2" t="s">
        <v>355</v>
      </c>
    </row>
    <row r="7" spans="1:47" ht="22.15" customHeight="1">
      <c r="A7" s="328" t="s">
        <v>27</v>
      </c>
    </row>
    <row r="8" spans="1:47" ht="22.15" customHeight="1">
      <c r="A8" s="2" t="s">
        <v>28</v>
      </c>
      <c r="K8" s="4" t="s">
        <v>148</v>
      </c>
      <c r="M8" s="2" t="s">
        <v>29</v>
      </c>
      <c r="Z8" s="4" t="s">
        <v>148</v>
      </c>
      <c r="AB8" s="2" t="s">
        <v>30</v>
      </c>
      <c r="AF8" s="4"/>
      <c r="AO8" s="4" t="s">
        <v>148</v>
      </c>
      <c r="AU8" s="4"/>
    </row>
    <row r="9" spans="1:47" ht="22.15" customHeight="1">
      <c r="A9" s="801" t="s">
        <v>2</v>
      </c>
      <c r="B9" s="802"/>
      <c r="C9" s="751" t="s">
        <v>31</v>
      </c>
      <c r="D9" s="752"/>
      <c r="E9" s="752"/>
      <c r="F9" s="752" t="s">
        <v>32</v>
      </c>
      <c r="G9" s="752"/>
      <c r="H9" s="755"/>
      <c r="I9" s="801" t="s">
        <v>33</v>
      </c>
      <c r="J9" s="752"/>
      <c r="K9" s="802"/>
      <c r="L9" s="80"/>
      <c r="M9" s="801" t="s">
        <v>2</v>
      </c>
      <c r="N9" s="802"/>
      <c r="O9" s="751" t="s">
        <v>31</v>
      </c>
      <c r="P9" s="752"/>
      <c r="Q9" s="752"/>
      <c r="R9" s="755" t="s">
        <v>332</v>
      </c>
      <c r="S9" s="931"/>
      <c r="T9" s="931"/>
      <c r="U9" s="931"/>
      <c r="V9" s="931"/>
      <c r="W9" s="931"/>
      <c r="X9" s="801" t="s">
        <v>33</v>
      </c>
      <c r="Y9" s="752"/>
      <c r="Z9" s="802"/>
      <c r="AA9" s="80"/>
      <c r="AB9" s="801" t="s">
        <v>2</v>
      </c>
      <c r="AC9" s="802"/>
      <c r="AD9" s="751" t="s">
        <v>31</v>
      </c>
      <c r="AE9" s="752"/>
      <c r="AF9" s="752"/>
      <c r="AG9" s="752" t="s">
        <v>34</v>
      </c>
      <c r="AH9" s="752"/>
      <c r="AI9" s="752"/>
      <c r="AJ9" s="752"/>
      <c r="AK9" s="752"/>
      <c r="AL9" s="755"/>
      <c r="AM9" s="801" t="s">
        <v>33</v>
      </c>
      <c r="AN9" s="752"/>
      <c r="AO9" s="802"/>
    </row>
    <row r="10" spans="1:47" ht="22.15" customHeight="1">
      <c r="A10" s="796"/>
      <c r="B10" s="800"/>
      <c r="C10" s="932"/>
      <c r="D10" s="798"/>
      <c r="E10" s="798"/>
      <c r="F10" s="798"/>
      <c r="G10" s="798"/>
      <c r="H10" s="933"/>
      <c r="I10" s="796"/>
      <c r="J10" s="798"/>
      <c r="K10" s="800"/>
      <c r="L10" s="80"/>
      <c r="M10" s="796"/>
      <c r="N10" s="800"/>
      <c r="O10" s="928">
        <v>0.06</v>
      </c>
      <c r="P10" s="929"/>
      <c r="Q10" s="929"/>
      <c r="R10" s="929">
        <v>7.1999999999999995E-2</v>
      </c>
      <c r="S10" s="929"/>
      <c r="T10" s="929"/>
      <c r="U10" s="929">
        <v>8.4000000000000005E-2</v>
      </c>
      <c r="V10" s="929"/>
      <c r="W10" s="930"/>
      <c r="X10" s="796"/>
      <c r="Y10" s="798"/>
      <c r="Z10" s="800"/>
      <c r="AA10" s="80"/>
      <c r="AB10" s="796"/>
      <c r="AC10" s="800"/>
      <c r="AD10" s="921">
        <v>1.4E-2</v>
      </c>
      <c r="AE10" s="922"/>
      <c r="AF10" s="922"/>
      <c r="AG10" s="922">
        <v>1.4500000000000001E-2</v>
      </c>
      <c r="AH10" s="922"/>
      <c r="AI10" s="922"/>
      <c r="AJ10" s="922">
        <v>1.4999999999999999E-2</v>
      </c>
      <c r="AK10" s="922"/>
      <c r="AL10" s="924"/>
      <c r="AM10" s="796"/>
      <c r="AN10" s="798"/>
      <c r="AO10" s="800"/>
    </row>
    <row r="11" spans="1:47" ht="22.15" customHeight="1">
      <c r="A11" s="926" t="s">
        <v>35</v>
      </c>
      <c r="B11" s="927"/>
      <c r="C11" s="923">
        <v>9</v>
      </c>
      <c r="D11" s="919"/>
      <c r="E11" s="919"/>
      <c r="F11" s="919">
        <v>5</v>
      </c>
      <c r="G11" s="919"/>
      <c r="H11" s="925"/>
      <c r="I11" s="918">
        <f>SUM(C11:F11)</f>
        <v>14</v>
      </c>
      <c r="J11" s="919"/>
      <c r="K11" s="920"/>
      <c r="L11" s="80"/>
      <c r="M11" s="926" t="s">
        <v>35</v>
      </c>
      <c r="N11" s="927"/>
      <c r="O11" s="923">
        <v>1</v>
      </c>
      <c r="P11" s="919"/>
      <c r="Q11" s="919"/>
      <c r="R11" s="919"/>
      <c r="S11" s="919"/>
      <c r="T11" s="919"/>
      <c r="U11" s="919">
        <v>13</v>
      </c>
      <c r="V11" s="919"/>
      <c r="W11" s="925"/>
      <c r="X11" s="918">
        <f>SUM(O11:U11)</f>
        <v>14</v>
      </c>
      <c r="Y11" s="919"/>
      <c r="Z11" s="920"/>
      <c r="AA11" s="80"/>
      <c r="AB11" s="926" t="s">
        <v>35</v>
      </c>
      <c r="AC11" s="927"/>
      <c r="AD11" s="923">
        <v>6</v>
      </c>
      <c r="AE11" s="919"/>
      <c r="AF11" s="919"/>
      <c r="AG11" s="919">
        <v>1</v>
      </c>
      <c r="AH11" s="919"/>
      <c r="AI11" s="919"/>
      <c r="AJ11" s="919">
        <v>7</v>
      </c>
      <c r="AK11" s="919"/>
      <c r="AL11" s="925"/>
      <c r="AM11" s="918">
        <f>SUM(AD11:AJ11)</f>
        <v>14</v>
      </c>
      <c r="AN11" s="919"/>
      <c r="AO11" s="920"/>
    </row>
    <row r="12" spans="1:47" ht="22.15" customHeight="1">
      <c r="A12" s="795" t="s">
        <v>36</v>
      </c>
      <c r="B12" s="799"/>
      <c r="C12" s="914">
        <v>15</v>
      </c>
      <c r="D12" s="906"/>
      <c r="E12" s="906"/>
      <c r="F12" s="906"/>
      <c r="G12" s="906"/>
      <c r="H12" s="912"/>
      <c r="I12" s="910">
        <f>SUM(C12:F12)</f>
        <v>15</v>
      </c>
      <c r="J12" s="906"/>
      <c r="K12" s="911"/>
      <c r="L12" s="80"/>
      <c r="M12" s="795" t="s">
        <v>36</v>
      </c>
      <c r="N12" s="799"/>
      <c r="O12" s="914">
        <v>12</v>
      </c>
      <c r="P12" s="906"/>
      <c r="Q12" s="906"/>
      <c r="R12" s="906">
        <v>1</v>
      </c>
      <c r="S12" s="906"/>
      <c r="T12" s="906"/>
      <c r="U12" s="906">
        <v>2</v>
      </c>
      <c r="V12" s="906"/>
      <c r="W12" s="912"/>
      <c r="X12" s="910">
        <f>SUM(O12:U12)</f>
        <v>15</v>
      </c>
      <c r="Y12" s="906"/>
      <c r="Z12" s="911"/>
      <c r="AA12" s="80"/>
      <c r="AB12" s="795" t="s">
        <v>36</v>
      </c>
      <c r="AC12" s="799"/>
      <c r="AD12" s="914">
        <v>14</v>
      </c>
      <c r="AE12" s="906"/>
      <c r="AF12" s="906"/>
      <c r="AG12" s="906"/>
      <c r="AH12" s="906"/>
      <c r="AI12" s="906"/>
      <c r="AJ12" s="906">
        <v>1</v>
      </c>
      <c r="AK12" s="906"/>
      <c r="AL12" s="912"/>
      <c r="AM12" s="910">
        <f>SUM(AD12:AJ12)</f>
        <v>15</v>
      </c>
      <c r="AN12" s="906"/>
      <c r="AO12" s="911"/>
    </row>
    <row r="13" spans="1:47" ht="22.15" customHeight="1">
      <c r="A13" s="810" t="s">
        <v>37</v>
      </c>
      <c r="B13" s="814"/>
      <c r="C13" s="915">
        <v>4</v>
      </c>
      <c r="D13" s="907"/>
      <c r="E13" s="907"/>
      <c r="F13" s="907"/>
      <c r="G13" s="907"/>
      <c r="H13" s="913"/>
      <c r="I13" s="908">
        <f>SUM(C13:F13)</f>
        <v>4</v>
      </c>
      <c r="J13" s="907"/>
      <c r="K13" s="909"/>
      <c r="L13" s="80"/>
      <c r="M13" s="810" t="s">
        <v>37</v>
      </c>
      <c r="N13" s="814"/>
      <c r="O13" s="915">
        <v>4</v>
      </c>
      <c r="P13" s="907"/>
      <c r="Q13" s="907"/>
      <c r="R13" s="907"/>
      <c r="S13" s="907"/>
      <c r="T13" s="907"/>
      <c r="U13" s="907"/>
      <c r="V13" s="907"/>
      <c r="W13" s="913"/>
      <c r="X13" s="908">
        <f>SUM(O13:U13)</f>
        <v>4</v>
      </c>
      <c r="Y13" s="907"/>
      <c r="Z13" s="909"/>
      <c r="AA13" s="80"/>
      <c r="AB13" s="810" t="s">
        <v>37</v>
      </c>
      <c r="AC13" s="814"/>
      <c r="AD13" s="915">
        <v>4</v>
      </c>
      <c r="AE13" s="907"/>
      <c r="AF13" s="907"/>
      <c r="AG13" s="907"/>
      <c r="AH13" s="907"/>
      <c r="AI13" s="907"/>
      <c r="AJ13" s="907"/>
      <c r="AK13" s="907"/>
      <c r="AL13" s="913"/>
      <c r="AM13" s="908">
        <f>SUM(AD13:AJ13)</f>
        <v>4</v>
      </c>
      <c r="AN13" s="907"/>
      <c r="AO13" s="909"/>
    </row>
    <row r="14" spans="1:47" ht="22.15" customHeight="1">
      <c r="A14" s="874" t="s">
        <v>191</v>
      </c>
      <c r="B14" s="875"/>
      <c r="C14" s="876">
        <f>SUM(C11:C13)</f>
        <v>28</v>
      </c>
      <c r="D14" s="872"/>
      <c r="E14" s="872"/>
      <c r="F14" s="872">
        <f>SUM(F11:F13)</f>
        <v>5</v>
      </c>
      <c r="G14" s="872"/>
      <c r="H14" s="877"/>
      <c r="I14" s="871">
        <f>SUM(I11:I13)</f>
        <v>33</v>
      </c>
      <c r="J14" s="872"/>
      <c r="K14" s="873"/>
      <c r="L14" s="80"/>
      <c r="M14" s="874" t="s">
        <v>191</v>
      </c>
      <c r="N14" s="875"/>
      <c r="O14" s="876">
        <f>SUM(O11:O13)</f>
        <v>17</v>
      </c>
      <c r="P14" s="872"/>
      <c r="Q14" s="872"/>
      <c r="R14" s="872">
        <f>SUM(R11:R13)</f>
        <v>1</v>
      </c>
      <c r="S14" s="872"/>
      <c r="T14" s="872"/>
      <c r="U14" s="872">
        <f>SUM(U11:U13)</f>
        <v>15</v>
      </c>
      <c r="V14" s="872"/>
      <c r="W14" s="877"/>
      <c r="X14" s="871">
        <f>SUM(X11:X13)</f>
        <v>33</v>
      </c>
      <c r="Y14" s="872"/>
      <c r="Z14" s="873"/>
      <c r="AA14" s="80"/>
      <c r="AB14" s="874" t="s">
        <v>191</v>
      </c>
      <c r="AC14" s="875"/>
      <c r="AD14" s="876">
        <f>SUM(AD11:AD13)</f>
        <v>24</v>
      </c>
      <c r="AE14" s="872"/>
      <c r="AF14" s="872"/>
      <c r="AG14" s="872">
        <f>SUM(AG11:AG13)</f>
        <v>1</v>
      </c>
      <c r="AH14" s="872"/>
      <c r="AI14" s="872"/>
      <c r="AJ14" s="872">
        <f>SUM(AJ11:AJ13)</f>
        <v>8</v>
      </c>
      <c r="AK14" s="872"/>
      <c r="AL14" s="877"/>
      <c r="AM14" s="871">
        <f>SUM(AD14:AJ14)</f>
        <v>33</v>
      </c>
      <c r="AN14" s="872"/>
      <c r="AO14" s="873"/>
    </row>
    <row r="15" spans="1:47" ht="22.15" customHeight="1">
      <c r="A15" s="20"/>
      <c r="B15" s="20"/>
      <c r="C15" s="65"/>
      <c r="D15" s="65"/>
      <c r="E15" s="65"/>
      <c r="F15" s="65"/>
      <c r="G15" s="65"/>
      <c r="H15" s="65"/>
      <c r="I15" s="65"/>
      <c r="J15" s="65"/>
      <c r="K15" s="65"/>
      <c r="M15" s="20"/>
      <c r="N15" s="20"/>
      <c r="O15" s="65"/>
      <c r="P15" s="65"/>
      <c r="Q15" s="65"/>
      <c r="R15" s="65"/>
      <c r="S15" s="65"/>
      <c r="T15" s="65"/>
      <c r="U15" s="65"/>
      <c r="V15" s="65"/>
      <c r="W15" s="65"/>
      <c r="X15" s="65"/>
      <c r="Y15" s="65"/>
      <c r="Z15" s="65"/>
      <c r="AA15" s="65"/>
      <c r="AB15" s="65"/>
      <c r="AC15" s="65"/>
      <c r="AD15" s="65"/>
      <c r="AE15" s="65"/>
      <c r="AF15" s="65"/>
      <c r="AH15" s="20"/>
      <c r="AI15" s="20"/>
      <c r="AJ15" s="65"/>
      <c r="AK15" s="65"/>
      <c r="AL15" s="65"/>
      <c r="AM15" s="65"/>
      <c r="AN15" s="65"/>
      <c r="AO15" s="65"/>
      <c r="AP15" s="65"/>
      <c r="AQ15" s="65"/>
      <c r="AR15" s="65"/>
      <c r="AS15" s="65"/>
      <c r="AT15" s="65"/>
      <c r="AU15" s="65"/>
    </row>
    <row r="16" spans="1:47" ht="22.15" customHeight="1">
      <c r="A16" s="328" t="s">
        <v>38</v>
      </c>
      <c r="AU16" s="4" t="s">
        <v>39</v>
      </c>
    </row>
    <row r="17" spans="1:47" ht="22.15" customHeight="1">
      <c r="A17" s="881" t="s">
        <v>147</v>
      </c>
      <c r="B17" s="882"/>
      <c r="C17" s="882"/>
      <c r="D17" s="882"/>
      <c r="E17" s="883"/>
      <c r="F17" s="731" t="s">
        <v>40</v>
      </c>
      <c r="G17" s="726"/>
      <c r="H17" s="726"/>
      <c r="I17" s="726"/>
      <c r="J17" s="726"/>
      <c r="K17" s="726"/>
      <c r="L17" s="726"/>
      <c r="M17" s="726"/>
      <c r="N17" s="726"/>
      <c r="O17" s="726"/>
      <c r="P17" s="726"/>
      <c r="Q17" s="726"/>
      <c r="R17" s="726"/>
      <c r="S17" s="726"/>
      <c r="T17" s="726"/>
      <c r="U17" s="726"/>
      <c r="V17" s="726"/>
      <c r="W17" s="726"/>
      <c r="X17" s="726"/>
      <c r="Y17" s="726"/>
      <c r="Z17" s="726"/>
      <c r="AA17" s="726"/>
      <c r="AB17" s="726"/>
      <c r="AC17" s="727"/>
      <c r="AD17" s="730" t="s">
        <v>41</v>
      </c>
      <c r="AE17" s="726"/>
      <c r="AF17" s="726"/>
      <c r="AG17" s="726"/>
      <c r="AH17" s="726"/>
      <c r="AI17" s="726"/>
      <c r="AJ17" s="726"/>
      <c r="AK17" s="726"/>
      <c r="AL17" s="726"/>
      <c r="AM17" s="726"/>
      <c r="AN17" s="726"/>
      <c r="AO17" s="726"/>
      <c r="AP17" s="726"/>
      <c r="AQ17" s="726"/>
      <c r="AR17" s="726"/>
      <c r="AS17" s="726"/>
      <c r="AT17" s="726"/>
      <c r="AU17" s="727"/>
    </row>
    <row r="18" spans="1:47" ht="22.15" customHeight="1">
      <c r="A18" s="945"/>
      <c r="B18" s="946"/>
      <c r="C18" s="946"/>
      <c r="D18" s="946"/>
      <c r="E18" s="947"/>
      <c r="F18" s="948" t="s">
        <v>42</v>
      </c>
      <c r="G18" s="934"/>
      <c r="H18" s="934"/>
      <c r="I18" s="934"/>
      <c r="J18" s="934"/>
      <c r="K18" s="934"/>
      <c r="L18" s="934"/>
      <c r="M18" s="934"/>
      <c r="N18" s="934"/>
      <c r="O18" s="934"/>
      <c r="P18" s="934"/>
      <c r="Q18" s="934"/>
      <c r="R18" s="934" t="s">
        <v>43</v>
      </c>
      <c r="S18" s="934"/>
      <c r="T18" s="934"/>
      <c r="U18" s="934"/>
      <c r="V18" s="934"/>
      <c r="W18" s="934"/>
      <c r="X18" s="934"/>
      <c r="Y18" s="934"/>
      <c r="Z18" s="934"/>
      <c r="AA18" s="934"/>
      <c r="AB18" s="934"/>
      <c r="AC18" s="935"/>
      <c r="AD18" s="938" t="s">
        <v>42</v>
      </c>
      <c r="AE18" s="934"/>
      <c r="AF18" s="934"/>
      <c r="AG18" s="934"/>
      <c r="AH18" s="934"/>
      <c r="AI18" s="934"/>
      <c r="AJ18" s="934"/>
      <c r="AK18" s="934"/>
      <c r="AL18" s="934"/>
      <c r="AM18" s="934" t="s">
        <v>43</v>
      </c>
      <c r="AN18" s="934"/>
      <c r="AO18" s="934"/>
      <c r="AP18" s="934"/>
      <c r="AQ18" s="934"/>
      <c r="AR18" s="934"/>
      <c r="AS18" s="934"/>
      <c r="AT18" s="934"/>
      <c r="AU18" s="935"/>
    </row>
    <row r="19" spans="1:47" ht="22.15" customHeight="1">
      <c r="A19" s="884" t="s">
        <v>238</v>
      </c>
      <c r="B19" s="885"/>
      <c r="C19" s="885"/>
      <c r="D19" s="885"/>
      <c r="E19" s="886"/>
      <c r="F19" s="887" t="s">
        <v>370</v>
      </c>
      <c r="G19" s="888"/>
      <c r="H19" s="889"/>
      <c r="I19" s="887" t="s">
        <v>377</v>
      </c>
      <c r="J19" s="888"/>
      <c r="K19" s="889"/>
      <c r="L19" s="887" t="s">
        <v>395</v>
      </c>
      <c r="M19" s="888"/>
      <c r="N19" s="889"/>
      <c r="O19" s="887" t="s">
        <v>433</v>
      </c>
      <c r="P19" s="888"/>
      <c r="Q19" s="889"/>
      <c r="R19" s="887" t="s">
        <v>370</v>
      </c>
      <c r="S19" s="888"/>
      <c r="T19" s="889"/>
      <c r="U19" s="887" t="s">
        <v>377</v>
      </c>
      <c r="V19" s="888"/>
      <c r="W19" s="889"/>
      <c r="X19" s="887" t="s">
        <v>395</v>
      </c>
      <c r="Y19" s="888"/>
      <c r="Z19" s="889"/>
      <c r="AA19" s="887" t="s">
        <v>433</v>
      </c>
      <c r="AB19" s="888"/>
      <c r="AC19" s="889"/>
      <c r="AD19" s="732" t="s">
        <v>434</v>
      </c>
      <c r="AE19" s="733"/>
      <c r="AF19" s="733"/>
      <c r="AG19" s="939">
        <v>2</v>
      </c>
      <c r="AH19" s="940"/>
      <c r="AI19" s="941"/>
      <c r="AJ19" s="939">
        <v>3</v>
      </c>
      <c r="AK19" s="940"/>
      <c r="AL19" s="941"/>
      <c r="AM19" s="733" t="s">
        <v>434</v>
      </c>
      <c r="AN19" s="733"/>
      <c r="AO19" s="733"/>
      <c r="AP19" s="733">
        <v>2</v>
      </c>
      <c r="AQ19" s="733"/>
      <c r="AR19" s="733"/>
      <c r="AS19" s="733">
        <v>3</v>
      </c>
      <c r="AT19" s="733"/>
      <c r="AU19" s="937"/>
    </row>
    <row r="20" spans="1:47" s="79" customFormat="1" ht="22.15" customHeight="1">
      <c r="A20" s="962" t="s">
        <v>44</v>
      </c>
      <c r="B20" s="955" t="s">
        <v>4</v>
      </c>
      <c r="C20" s="955"/>
      <c r="D20" s="955"/>
      <c r="E20" s="956"/>
      <c r="F20" s="902">
        <v>156110</v>
      </c>
      <c r="G20" s="900"/>
      <c r="H20" s="901"/>
      <c r="I20" s="899">
        <v>162057</v>
      </c>
      <c r="J20" s="900"/>
      <c r="K20" s="901"/>
      <c r="L20" s="896">
        <v>194280</v>
      </c>
      <c r="M20" s="897"/>
      <c r="N20" s="898"/>
      <c r="O20" s="896">
        <f>'第9-1表'!J13</f>
        <v>158999</v>
      </c>
      <c r="P20" s="897"/>
      <c r="Q20" s="898"/>
      <c r="R20" s="899">
        <v>155465</v>
      </c>
      <c r="S20" s="900"/>
      <c r="T20" s="901"/>
      <c r="U20" s="899">
        <v>161386</v>
      </c>
      <c r="V20" s="900"/>
      <c r="W20" s="901"/>
      <c r="X20" s="896">
        <v>191094</v>
      </c>
      <c r="Y20" s="897"/>
      <c r="Z20" s="897"/>
      <c r="AA20" s="896">
        <f>'第9-1表'!N13</f>
        <v>158593</v>
      </c>
      <c r="AB20" s="897"/>
      <c r="AC20" s="958"/>
      <c r="AD20" s="916">
        <f>(I20/F20*100)-100</f>
        <v>3.8094933060021816</v>
      </c>
      <c r="AE20" s="917"/>
      <c r="AF20" s="917"/>
      <c r="AG20" s="917">
        <f>(L20/I20*100)-100</f>
        <v>19.883744608378535</v>
      </c>
      <c r="AH20" s="917"/>
      <c r="AI20" s="917"/>
      <c r="AJ20" s="917">
        <f>(O20/L20*100)-100</f>
        <v>-18.159872349186742</v>
      </c>
      <c r="AK20" s="917"/>
      <c r="AL20" s="917"/>
      <c r="AM20" s="917">
        <f>(U20/R20*100)-100</f>
        <v>3.8085742771685034</v>
      </c>
      <c r="AN20" s="917"/>
      <c r="AO20" s="917"/>
      <c r="AP20" s="917">
        <f>(X20/U20*100)-100</f>
        <v>18.408040350464105</v>
      </c>
      <c r="AQ20" s="917"/>
      <c r="AR20" s="917"/>
      <c r="AS20" s="917">
        <f>(AA20/X20*100)-100</f>
        <v>-17.007860006070302</v>
      </c>
      <c r="AT20" s="917"/>
      <c r="AU20" s="936"/>
    </row>
    <row r="21" spans="1:47" s="79" customFormat="1" ht="22.15" customHeight="1">
      <c r="A21" s="963"/>
      <c r="B21" s="892" t="s">
        <v>5</v>
      </c>
      <c r="C21" s="892"/>
      <c r="D21" s="892"/>
      <c r="E21" s="893"/>
      <c r="F21" s="894">
        <v>2078837</v>
      </c>
      <c r="G21" s="879"/>
      <c r="H21" s="895"/>
      <c r="I21" s="878">
        <v>1600177</v>
      </c>
      <c r="J21" s="879"/>
      <c r="K21" s="895"/>
      <c r="L21" s="903">
        <v>1558189</v>
      </c>
      <c r="M21" s="904"/>
      <c r="N21" s="905"/>
      <c r="O21" s="903">
        <f>'第9-1表'!J14</f>
        <v>1905548</v>
      </c>
      <c r="P21" s="904"/>
      <c r="Q21" s="905"/>
      <c r="R21" s="878">
        <v>2075032</v>
      </c>
      <c r="S21" s="879"/>
      <c r="T21" s="895"/>
      <c r="U21" s="878">
        <v>1596390</v>
      </c>
      <c r="V21" s="879"/>
      <c r="W21" s="895"/>
      <c r="X21" s="903">
        <v>1533503</v>
      </c>
      <c r="Y21" s="904"/>
      <c r="Z21" s="904"/>
      <c r="AA21" s="903">
        <f>'第9-1表'!N14</f>
        <v>1902765</v>
      </c>
      <c r="AB21" s="904"/>
      <c r="AC21" s="957"/>
      <c r="AD21" s="916">
        <f>(I21/F21*100)-100</f>
        <v>-23.02537428379425</v>
      </c>
      <c r="AE21" s="917"/>
      <c r="AF21" s="917"/>
      <c r="AG21" s="917">
        <f>(L21/I21*100)-100</f>
        <v>-2.6239597244554886</v>
      </c>
      <c r="AH21" s="917"/>
      <c r="AI21" s="917"/>
      <c r="AJ21" s="917">
        <f>(O21/L21*100)-100</f>
        <v>22.292481849121003</v>
      </c>
      <c r="AK21" s="917"/>
      <c r="AL21" s="917"/>
      <c r="AM21" s="917">
        <f>(U21/R21*100)-100</f>
        <v>-23.066728609486503</v>
      </c>
      <c r="AN21" s="917"/>
      <c r="AO21" s="917"/>
      <c r="AP21" s="917">
        <f>(X21/U21*100)-100</f>
        <v>-3.9393256033926463</v>
      </c>
      <c r="AQ21" s="917"/>
      <c r="AR21" s="917"/>
      <c r="AS21" s="917">
        <f>(AA21/X21*100)-100</f>
        <v>24.079639883325953</v>
      </c>
      <c r="AT21" s="917"/>
      <c r="AU21" s="936"/>
    </row>
    <row r="22" spans="1:47" s="79" customFormat="1" ht="22.15" customHeight="1">
      <c r="A22" s="963"/>
      <c r="B22" s="890" t="s">
        <v>191</v>
      </c>
      <c r="C22" s="890"/>
      <c r="D22" s="890"/>
      <c r="E22" s="891"/>
      <c r="F22" s="894">
        <v>2234947</v>
      </c>
      <c r="G22" s="879"/>
      <c r="H22" s="895"/>
      <c r="I22" s="878">
        <v>1762234</v>
      </c>
      <c r="J22" s="879"/>
      <c r="K22" s="895"/>
      <c r="L22" s="878">
        <v>1752469</v>
      </c>
      <c r="M22" s="879"/>
      <c r="N22" s="895"/>
      <c r="O22" s="878">
        <f>O20+O21</f>
        <v>2064547</v>
      </c>
      <c r="P22" s="879"/>
      <c r="Q22" s="895"/>
      <c r="R22" s="878">
        <v>2230497</v>
      </c>
      <c r="S22" s="879"/>
      <c r="T22" s="895"/>
      <c r="U22" s="878">
        <v>1757776</v>
      </c>
      <c r="V22" s="879"/>
      <c r="W22" s="895"/>
      <c r="X22" s="878">
        <v>1724597</v>
      </c>
      <c r="Y22" s="879"/>
      <c r="Z22" s="895"/>
      <c r="AA22" s="878">
        <f>AA20+AA21</f>
        <v>2061358</v>
      </c>
      <c r="AB22" s="879"/>
      <c r="AC22" s="880"/>
      <c r="AD22" s="916">
        <f>(I22/F22*100)-100</f>
        <v>-21.150971365316494</v>
      </c>
      <c r="AE22" s="917"/>
      <c r="AF22" s="917"/>
      <c r="AG22" s="917">
        <f>(L22/I22*100)-100</f>
        <v>-0.55412618301542693</v>
      </c>
      <c r="AH22" s="917"/>
      <c r="AI22" s="917"/>
      <c r="AJ22" s="917">
        <f>(O22/L22*100)-100</f>
        <v>17.807904162641393</v>
      </c>
      <c r="AK22" s="917"/>
      <c r="AL22" s="917"/>
      <c r="AM22" s="917">
        <f>(U22/R22*100)-100</f>
        <v>-21.193527720503553</v>
      </c>
      <c r="AN22" s="917"/>
      <c r="AO22" s="917"/>
      <c r="AP22" s="917">
        <f>(X22/U22*100)-100</f>
        <v>-1.8875556384886352</v>
      </c>
      <c r="AQ22" s="917"/>
      <c r="AR22" s="917"/>
      <c r="AS22" s="917">
        <f>(AA22/X22*100)-100</f>
        <v>19.526938757286487</v>
      </c>
      <c r="AT22" s="917"/>
      <c r="AU22" s="936"/>
    </row>
    <row r="23" spans="1:47" s="79" customFormat="1" ht="22.15" customHeight="1">
      <c r="A23" s="952" t="s">
        <v>240</v>
      </c>
      <c r="B23" s="953"/>
      <c r="C23" s="953"/>
      <c r="D23" s="953"/>
      <c r="E23" s="954"/>
      <c r="F23" s="964">
        <v>1836394</v>
      </c>
      <c r="G23" s="965"/>
      <c r="H23" s="966"/>
      <c r="I23" s="964">
        <v>1497919</v>
      </c>
      <c r="J23" s="965"/>
      <c r="K23" s="966"/>
      <c r="L23" s="949">
        <v>1428794</v>
      </c>
      <c r="M23" s="950"/>
      <c r="N23" s="967"/>
      <c r="O23" s="949">
        <f>'第9-1表'!J15</f>
        <v>1414226</v>
      </c>
      <c r="P23" s="950"/>
      <c r="Q23" s="967"/>
      <c r="R23" s="964">
        <v>1815380</v>
      </c>
      <c r="S23" s="965"/>
      <c r="T23" s="966"/>
      <c r="U23" s="964">
        <v>1483156</v>
      </c>
      <c r="V23" s="965"/>
      <c r="W23" s="966"/>
      <c r="X23" s="949">
        <v>1407829</v>
      </c>
      <c r="Y23" s="950"/>
      <c r="Z23" s="950"/>
      <c r="AA23" s="949">
        <f>'第9-1表'!N15</f>
        <v>1404132</v>
      </c>
      <c r="AB23" s="950"/>
      <c r="AC23" s="951"/>
      <c r="AD23" s="973">
        <f>(I23/F23*100)-100</f>
        <v>-18.431502172191799</v>
      </c>
      <c r="AE23" s="974"/>
      <c r="AF23" s="974"/>
      <c r="AG23" s="974">
        <f>(L23/I23*100)-100</f>
        <v>-4.6147355097304938</v>
      </c>
      <c r="AH23" s="974"/>
      <c r="AI23" s="974"/>
      <c r="AJ23" s="974">
        <f>(O23/L23*100)-100</f>
        <v>-1.01960114614144</v>
      </c>
      <c r="AK23" s="974"/>
      <c r="AL23" s="974"/>
      <c r="AM23" s="974">
        <f>(U23/R23*100)-100</f>
        <v>-18.300521103019747</v>
      </c>
      <c r="AN23" s="974"/>
      <c r="AO23" s="974"/>
      <c r="AP23" s="974">
        <f>(X23/U23*100)-100</f>
        <v>-5.0788318963076051</v>
      </c>
      <c r="AQ23" s="974"/>
      <c r="AR23" s="974"/>
      <c r="AS23" s="974">
        <f>(AA23/X23*100)-100</f>
        <v>-0.26260291555296078</v>
      </c>
      <c r="AT23" s="974"/>
      <c r="AU23" s="975"/>
    </row>
    <row r="24" spans="1:47" s="79" customFormat="1" ht="22.15" customHeight="1">
      <c r="A24" s="959" t="s">
        <v>191</v>
      </c>
      <c r="B24" s="960"/>
      <c r="C24" s="960"/>
      <c r="D24" s="960"/>
      <c r="E24" s="961"/>
      <c r="F24" s="942">
        <f>SUM(F22:H23)</f>
        <v>4071341</v>
      </c>
      <c r="G24" s="943"/>
      <c r="H24" s="944"/>
      <c r="I24" s="942">
        <f>SUM(I22:K23)</f>
        <v>3260153</v>
      </c>
      <c r="J24" s="943"/>
      <c r="K24" s="944"/>
      <c r="L24" s="942">
        <f>SUM(L22:N23)</f>
        <v>3181263</v>
      </c>
      <c r="M24" s="943"/>
      <c r="N24" s="944"/>
      <c r="O24" s="942">
        <f>SUM(O22:Q23)</f>
        <v>3478773</v>
      </c>
      <c r="P24" s="943"/>
      <c r="Q24" s="944"/>
      <c r="R24" s="942">
        <f>SUM(R22:T23)</f>
        <v>4045877</v>
      </c>
      <c r="S24" s="943"/>
      <c r="T24" s="944"/>
      <c r="U24" s="942">
        <f>SUM(U22:W23)</f>
        <v>3240932</v>
      </c>
      <c r="V24" s="943"/>
      <c r="W24" s="944"/>
      <c r="X24" s="970">
        <f>SUM(X22:Z23)</f>
        <v>3132426</v>
      </c>
      <c r="Y24" s="970"/>
      <c r="Z24" s="942"/>
      <c r="AA24" s="970">
        <f>SUM(AA22:AC23)</f>
        <v>3465490</v>
      </c>
      <c r="AB24" s="970"/>
      <c r="AC24" s="971"/>
      <c r="AD24" s="972">
        <f>(I24/F24*100)-100</f>
        <v>-19.924344337651888</v>
      </c>
      <c r="AE24" s="968"/>
      <c r="AF24" s="968"/>
      <c r="AG24" s="968">
        <f>(L24/I24*100)-100</f>
        <v>-2.4198250818289893</v>
      </c>
      <c r="AH24" s="968"/>
      <c r="AI24" s="968"/>
      <c r="AJ24" s="968">
        <f>(O24/L24*100)-100</f>
        <v>9.3519460667036896</v>
      </c>
      <c r="AK24" s="968"/>
      <c r="AL24" s="968"/>
      <c r="AM24" s="968">
        <f>(U24/R24*100)-100</f>
        <v>-19.895439233570372</v>
      </c>
      <c r="AN24" s="968"/>
      <c r="AO24" s="968"/>
      <c r="AP24" s="968">
        <f>(X24/U24*100)-100</f>
        <v>-3.347987554197374</v>
      </c>
      <c r="AQ24" s="968"/>
      <c r="AR24" s="968"/>
      <c r="AS24" s="968">
        <f>(AA24/X24*100)-100</f>
        <v>10.632781109593651</v>
      </c>
      <c r="AT24" s="968"/>
      <c r="AU24" s="969"/>
    </row>
    <row r="25" spans="1:47" ht="22.15" customHeight="1">
      <c r="A25" s="2" t="s">
        <v>318</v>
      </c>
    </row>
  </sheetData>
  <mergeCells count="173">
    <mergeCell ref="R23:T23"/>
    <mergeCell ref="X23:Z23"/>
    <mergeCell ref="X21:Z21"/>
    <mergeCell ref="X20:Z20"/>
    <mergeCell ref="U20:W20"/>
    <mergeCell ref="U23:W23"/>
    <mergeCell ref="U22:W22"/>
    <mergeCell ref="U21:W21"/>
    <mergeCell ref="AP20:AR20"/>
    <mergeCell ref="AP22:AR22"/>
    <mergeCell ref="AP24:AR24"/>
    <mergeCell ref="AS24:AU24"/>
    <mergeCell ref="AM24:AO24"/>
    <mergeCell ref="X24:Z24"/>
    <mergeCell ref="AA24:AC24"/>
    <mergeCell ref="AD24:AF24"/>
    <mergeCell ref="AG24:AI24"/>
    <mergeCell ref="AJ24:AL24"/>
    <mergeCell ref="AD23:AF23"/>
    <mergeCell ref="AS23:AU23"/>
    <mergeCell ref="AJ23:AL23"/>
    <mergeCell ref="AG23:AI23"/>
    <mergeCell ref="AP23:AR23"/>
    <mergeCell ref="AM23:AO23"/>
    <mergeCell ref="L24:N24"/>
    <mergeCell ref="O24:Q24"/>
    <mergeCell ref="R24:T24"/>
    <mergeCell ref="U24:W24"/>
    <mergeCell ref="A18:E18"/>
    <mergeCell ref="F18:Q18"/>
    <mergeCell ref="R18:AC18"/>
    <mergeCell ref="AA23:AC23"/>
    <mergeCell ref="A23:E23"/>
    <mergeCell ref="B20:E20"/>
    <mergeCell ref="L21:N21"/>
    <mergeCell ref="AA21:AC21"/>
    <mergeCell ref="AA20:AC20"/>
    <mergeCell ref="A24:E24"/>
    <mergeCell ref="A20:A22"/>
    <mergeCell ref="F22:H22"/>
    <mergeCell ref="I23:K23"/>
    <mergeCell ref="F23:H23"/>
    <mergeCell ref="F24:H24"/>
    <mergeCell ref="I24:K24"/>
    <mergeCell ref="L23:N23"/>
    <mergeCell ref="O22:Q22"/>
    <mergeCell ref="O23:Q23"/>
    <mergeCell ref="X22:Z22"/>
    <mergeCell ref="A13:B13"/>
    <mergeCell ref="M13:N13"/>
    <mergeCell ref="U11:W11"/>
    <mergeCell ref="R11:T11"/>
    <mergeCell ref="R12:T12"/>
    <mergeCell ref="AD18:AL18"/>
    <mergeCell ref="F19:H19"/>
    <mergeCell ref="I19:K19"/>
    <mergeCell ref="AJ19:AL19"/>
    <mergeCell ref="F17:AC17"/>
    <mergeCell ref="R19:T19"/>
    <mergeCell ref="AD19:AF19"/>
    <mergeCell ref="AG19:AI19"/>
    <mergeCell ref="AJ14:AL14"/>
    <mergeCell ref="AD14:AF14"/>
    <mergeCell ref="AG14:AI14"/>
    <mergeCell ref="F13:H13"/>
    <mergeCell ref="C13:E13"/>
    <mergeCell ref="I12:K12"/>
    <mergeCell ref="I13:K13"/>
    <mergeCell ref="U12:W12"/>
    <mergeCell ref="U13:W13"/>
    <mergeCell ref="U14:W14"/>
    <mergeCell ref="M14:N14"/>
    <mergeCell ref="AP19:AR19"/>
    <mergeCell ref="AA19:AC19"/>
    <mergeCell ref="AM19:AO19"/>
    <mergeCell ref="AM18:AU18"/>
    <mergeCell ref="AG22:AI22"/>
    <mergeCell ref="AM20:AO20"/>
    <mergeCell ref="AS22:AU22"/>
    <mergeCell ref="AJ21:AL21"/>
    <mergeCell ref="AM21:AO21"/>
    <mergeCell ref="AJ22:AL22"/>
    <mergeCell ref="AM22:AO22"/>
    <mergeCell ref="AS19:AU19"/>
    <mergeCell ref="AS20:AU20"/>
    <mergeCell ref="AP21:AR21"/>
    <mergeCell ref="AS21:AU21"/>
    <mergeCell ref="A9:B10"/>
    <mergeCell ref="A11:B11"/>
    <mergeCell ref="A12:B12"/>
    <mergeCell ref="M12:N12"/>
    <mergeCell ref="I9:K10"/>
    <mergeCell ref="I11:K11"/>
    <mergeCell ref="C9:E10"/>
    <mergeCell ref="C11:E11"/>
    <mergeCell ref="C12:E12"/>
    <mergeCell ref="F11:H11"/>
    <mergeCell ref="F12:H12"/>
    <mergeCell ref="M11:N11"/>
    <mergeCell ref="F9:H10"/>
    <mergeCell ref="M9:N10"/>
    <mergeCell ref="AB11:AC11"/>
    <mergeCell ref="AB12:AC12"/>
    <mergeCell ref="AB13:AC13"/>
    <mergeCell ref="X11:Z11"/>
    <mergeCell ref="X12:Z12"/>
    <mergeCell ref="X13:Z13"/>
    <mergeCell ref="O9:Q9"/>
    <mergeCell ref="O10:Q10"/>
    <mergeCell ref="O11:Q11"/>
    <mergeCell ref="O12:Q12"/>
    <mergeCell ref="X9:Z10"/>
    <mergeCell ref="R10:T10"/>
    <mergeCell ref="U10:W10"/>
    <mergeCell ref="AB9:AC10"/>
    <mergeCell ref="R9:W9"/>
    <mergeCell ref="AM11:AO11"/>
    <mergeCell ref="AM9:AO10"/>
    <mergeCell ref="AD10:AF10"/>
    <mergeCell ref="AD11:AF11"/>
    <mergeCell ref="AJ10:AL10"/>
    <mergeCell ref="AJ11:AL11"/>
    <mergeCell ref="AD9:AF9"/>
    <mergeCell ref="AG9:AL9"/>
    <mergeCell ref="AG10:AI10"/>
    <mergeCell ref="AG11:AI11"/>
    <mergeCell ref="AG12:AI12"/>
    <mergeCell ref="AG13:AI13"/>
    <mergeCell ref="AM13:AO13"/>
    <mergeCell ref="AM12:AO12"/>
    <mergeCell ref="AJ12:AL12"/>
    <mergeCell ref="AJ13:AL13"/>
    <mergeCell ref="AD12:AF12"/>
    <mergeCell ref="AD13:AF13"/>
    <mergeCell ref="I22:K22"/>
    <mergeCell ref="L22:N22"/>
    <mergeCell ref="R22:T22"/>
    <mergeCell ref="X14:Z14"/>
    <mergeCell ref="O13:Q13"/>
    <mergeCell ref="O14:Q14"/>
    <mergeCell ref="AD17:AU17"/>
    <mergeCell ref="AM14:AO14"/>
    <mergeCell ref="R13:T13"/>
    <mergeCell ref="R14:T14"/>
    <mergeCell ref="AD22:AF22"/>
    <mergeCell ref="AD21:AF21"/>
    <mergeCell ref="AG21:AI21"/>
    <mergeCell ref="AD20:AF20"/>
    <mergeCell ref="AG20:AI20"/>
    <mergeCell ref="AJ20:AL20"/>
    <mergeCell ref="I14:K14"/>
    <mergeCell ref="A14:B14"/>
    <mergeCell ref="C14:E14"/>
    <mergeCell ref="F14:H14"/>
    <mergeCell ref="AA22:AC22"/>
    <mergeCell ref="A17:E17"/>
    <mergeCell ref="A19:E19"/>
    <mergeCell ref="L19:N19"/>
    <mergeCell ref="B22:E22"/>
    <mergeCell ref="O19:Q19"/>
    <mergeCell ref="AB14:AC14"/>
    <mergeCell ref="B21:E21"/>
    <mergeCell ref="F21:H21"/>
    <mergeCell ref="L20:N20"/>
    <mergeCell ref="U19:W19"/>
    <mergeCell ref="X19:Z19"/>
    <mergeCell ref="I20:K20"/>
    <mergeCell ref="F20:H20"/>
    <mergeCell ref="I21:K21"/>
    <mergeCell ref="O20:Q20"/>
    <mergeCell ref="O21:Q21"/>
    <mergeCell ref="R20:T20"/>
    <mergeCell ref="R21:T21"/>
  </mergeCells>
  <phoneticPr fontId="2"/>
  <pageMargins left="0.59055118110236227" right="0.46" top="0.59055118110236227" bottom="0.59055118110236227" header="0.51181102362204722" footer="0.31496062992125984"/>
  <pageSetup paperSize="9" firstPageNumber="3" orientation="landscape" r:id="rId1"/>
  <headerFooter alignWithMargins="0">
    <oddFooter>&amp;C15</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L34"/>
  <sheetViews>
    <sheetView view="pageBreakPreview" zoomScaleNormal="100" zoomScaleSheetLayoutView="100" workbookViewId="0">
      <pane xSplit="5" ySplit="9" topLeftCell="F10" activePane="bottomRight" state="frozen"/>
      <selection activeCell="AA24" sqref="AA24:AC24"/>
      <selection pane="topRight" activeCell="AA24" sqref="AA24:AC24"/>
      <selection pane="bottomLeft" activeCell="AA24" sqref="AA24:AC24"/>
      <selection pane="bottomRight" activeCell="N12" sqref="N12"/>
    </sheetView>
  </sheetViews>
  <sheetFormatPr defaultColWidth="8.875" defaultRowHeight="16.149999999999999" customHeight="1"/>
  <cols>
    <col min="1" max="1" width="4.75" style="2" customWidth="1"/>
    <col min="2" max="2" width="15.75" style="2" customWidth="1"/>
    <col min="3" max="3" width="17.625" style="2" customWidth="1"/>
    <col min="4" max="4" width="2.875" style="2" customWidth="1"/>
    <col min="5" max="5" width="2.75" style="2" customWidth="1"/>
    <col min="6" max="9" width="16.375" style="2" customWidth="1"/>
    <col min="10" max="12" width="8.75" style="2" customWidth="1"/>
    <col min="13" max="16384" width="8.875" style="2"/>
  </cols>
  <sheetData>
    <row r="1" spans="1:12" ht="16.149999999999999" customHeight="1">
      <c r="A1" s="575" t="s">
        <v>9</v>
      </c>
    </row>
    <row r="2" spans="1:12" ht="16.149999999999999" customHeight="1">
      <c r="A2" s="510"/>
    </row>
    <row r="3" spans="1:12" s="79" customFormat="1" ht="16.149999999999999" customHeight="1">
      <c r="A3" s="79" t="s">
        <v>378</v>
      </c>
      <c r="B3" s="511"/>
      <c r="K3" s="409"/>
      <c r="L3" s="409"/>
    </row>
    <row r="4" spans="1:12" s="79" customFormat="1" ht="16.149999999999999" customHeight="1">
      <c r="A4" s="79" t="s">
        <v>380</v>
      </c>
      <c r="B4" s="511"/>
      <c r="K4" s="409"/>
      <c r="L4" s="409"/>
    </row>
    <row r="5" spans="1:12" ht="16.149999999999999" customHeight="1">
      <c r="A5" s="2" t="s">
        <v>330</v>
      </c>
      <c r="B5" s="80"/>
    </row>
    <row r="7" spans="1:12" ht="16.149999999999999" customHeight="1">
      <c r="A7" s="328" t="s">
        <v>10</v>
      </c>
      <c r="L7" s="4" t="s">
        <v>149</v>
      </c>
    </row>
    <row r="8" spans="1:12" ht="16.149999999999999" customHeight="1">
      <c r="A8" s="801" t="s">
        <v>6</v>
      </c>
      <c r="B8" s="752"/>
      <c r="C8" s="752"/>
      <c r="D8" s="752"/>
      <c r="E8" s="802"/>
      <c r="F8" s="751" t="s">
        <v>7</v>
      </c>
      <c r="G8" s="752"/>
      <c r="H8" s="752"/>
      <c r="I8" s="755"/>
      <c r="J8" s="801" t="s">
        <v>8</v>
      </c>
      <c r="K8" s="752"/>
      <c r="L8" s="802"/>
    </row>
    <row r="9" spans="1:12" ht="16.149999999999999" customHeight="1">
      <c r="A9" s="796"/>
      <c r="B9" s="798"/>
      <c r="C9" s="798"/>
      <c r="D9" s="798"/>
      <c r="E9" s="800"/>
      <c r="F9" s="271" t="s">
        <v>397</v>
      </c>
      <c r="G9" s="271" t="s">
        <v>398</v>
      </c>
      <c r="H9" s="271" t="s">
        <v>376</v>
      </c>
      <c r="I9" s="271" t="s">
        <v>399</v>
      </c>
      <c r="J9" s="269">
        <v>30</v>
      </c>
      <c r="K9" s="86" t="s">
        <v>396</v>
      </c>
      <c r="L9" s="270">
        <v>2</v>
      </c>
    </row>
    <row r="10" spans="1:12" ht="16.149999999999999" customHeight="1">
      <c r="A10" s="976" t="s">
        <v>11</v>
      </c>
      <c r="B10" s="977"/>
      <c r="C10" s="272" t="s">
        <v>12</v>
      </c>
      <c r="D10" s="273"/>
      <c r="E10" s="268" t="s">
        <v>320</v>
      </c>
      <c r="F10" s="449">
        <v>152326595</v>
      </c>
      <c r="G10" s="449">
        <v>153981949</v>
      </c>
      <c r="H10" s="449">
        <v>153494393</v>
      </c>
      <c r="I10" s="449">
        <v>153364968</v>
      </c>
      <c r="J10" s="450">
        <f>G10/F10*100</f>
        <v>101.08671371535614</v>
      </c>
      <c r="K10" s="451">
        <f>H10/G10*100</f>
        <v>99.683368081020973</v>
      </c>
      <c r="L10" s="452">
        <f>I10/H10*100</f>
        <v>99.915680959108386</v>
      </c>
    </row>
    <row r="11" spans="1:12" ht="16.149999999999999" customHeight="1">
      <c r="A11" s="978"/>
      <c r="B11" s="979"/>
      <c r="C11" s="277" t="s">
        <v>267</v>
      </c>
      <c r="D11" s="278"/>
      <c r="E11" s="279" t="s">
        <v>321</v>
      </c>
      <c r="F11" s="444">
        <v>35560797</v>
      </c>
      <c r="G11" s="444">
        <v>36039196</v>
      </c>
      <c r="H11" s="444">
        <v>36301176</v>
      </c>
      <c r="I11" s="444">
        <v>36637245</v>
      </c>
      <c r="J11" s="282">
        <f t="shared" ref="J11:L25" si="0">G11/F11*100</f>
        <v>101.34529886942636</v>
      </c>
      <c r="K11" s="283">
        <f t="shared" si="0"/>
        <v>100.72693075616893</v>
      </c>
      <c r="L11" s="284">
        <f t="shared" si="0"/>
        <v>100.92577992514622</v>
      </c>
    </row>
    <row r="12" spans="1:12" ht="16.149999999999999" customHeight="1">
      <c r="A12" s="980"/>
      <c r="B12" s="981"/>
      <c r="C12" s="286" t="s">
        <v>191</v>
      </c>
      <c r="D12" s="287"/>
      <c r="E12" s="288" t="s">
        <v>322</v>
      </c>
      <c r="F12" s="445">
        <v>187887392</v>
      </c>
      <c r="G12" s="445">
        <v>190021145</v>
      </c>
      <c r="H12" s="445">
        <v>189795569</v>
      </c>
      <c r="I12" s="445">
        <f>I10+I11</f>
        <v>190002213</v>
      </c>
      <c r="J12" s="289">
        <f t="shared" si="0"/>
        <v>101.13565523332188</v>
      </c>
      <c r="K12" s="290">
        <f>H12/G12*100</f>
        <v>99.881289000758315</v>
      </c>
      <c r="L12" s="291">
        <f t="shared" si="0"/>
        <v>100.10887714665246</v>
      </c>
    </row>
    <row r="13" spans="1:12" ht="16.149999999999999" customHeight="1">
      <c r="A13" s="464"/>
      <c r="B13" s="982" t="s">
        <v>215</v>
      </c>
      <c r="C13" s="272" t="s">
        <v>13</v>
      </c>
      <c r="D13" s="273"/>
      <c r="E13" s="268"/>
      <c r="F13" s="449">
        <v>2230642</v>
      </c>
      <c r="G13" s="449">
        <v>2241511</v>
      </c>
      <c r="H13" s="449">
        <v>2179844</v>
      </c>
      <c r="I13" s="449">
        <v>2185301</v>
      </c>
      <c r="J13" s="450">
        <f t="shared" si="0"/>
        <v>100.48725882503781</v>
      </c>
      <c r="K13" s="451">
        <f t="shared" si="0"/>
        <v>97.248864716702272</v>
      </c>
      <c r="L13" s="452">
        <f t="shared" si="0"/>
        <v>100.25033901508549</v>
      </c>
    </row>
    <row r="14" spans="1:12" ht="16.149999999999999" customHeight="1">
      <c r="A14" s="985" t="s">
        <v>14</v>
      </c>
      <c r="B14" s="983"/>
      <c r="C14" s="277" t="s">
        <v>15</v>
      </c>
      <c r="D14" s="278"/>
      <c r="E14" s="279"/>
      <c r="F14" s="444">
        <v>1312458</v>
      </c>
      <c r="G14" s="444">
        <v>1282228</v>
      </c>
      <c r="H14" s="444">
        <v>1281003</v>
      </c>
      <c r="I14" s="444">
        <v>1285612</v>
      </c>
      <c r="J14" s="282">
        <f t="shared" si="0"/>
        <v>97.696688198784258</v>
      </c>
      <c r="K14" s="283">
        <f t="shared" si="0"/>
        <v>99.904463168796809</v>
      </c>
      <c r="L14" s="284">
        <f t="shared" si="0"/>
        <v>100.3597961909535</v>
      </c>
    </row>
    <row r="15" spans="1:12" ht="16.149999999999999" customHeight="1">
      <c r="A15" s="985"/>
      <c r="B15" s="983"/>
      <c r="C15" s="277" t="s">
        <v>214</v>
      </c>
      <c r="D15" s="278"/>
      <c r="E15" s="279"/>
      <c r="F15" s="444">
        <v>822639</v>
      </c>
      <c r="G15" s="444">
        <v>822765</v>
      </c>
      <c r="H15" s="444">
        <v>824416</v>
      </c>
      <c r="I15" s="444">
        <v>851476</v>
      </c>
      <c r="J15" s="282">
        <f t="shared" si="0"/>
        <v>100.01531656048401</v>
      </c>
      <c r="K15" s="283">
        <f t="shared" si="0"/>
        <v>100.20066483139172</v>
      </c>
      <c r="L15" s="284">
        <f t="shared" si="0"/>
        <v>103.28232348717152</v>
      </c>
    </row>
    <row r="16" spans="1:12" ht="16.149999999999999" customHeight="1">
      <c r="A16" s="985"/>
      <c r="B16" s="984"/>
      <c r="C16" s="286" t="s">
        <v>191</v>
      </c>
      <c r="D16" s="287"/>
      <c r="E16" s="288"/>
      <c r="F16" s="445">
        <v>4365739</v>
      </c>
      <c r="G16" s="445">
        <v>4346504</v>
      </c>
      <c r="H16" s="445">
        <v>4285263</v>
      </c>
      <c r="I16" s="445">
        <f>I13+I14+I15</f>
        <v>4322389</v>
      </c>
      <c r="J16" s="289">
        <f t="shared" si="0"/>
        <v>99.559410216689542</v>
      </c>
      <c r="K16" s="290">
        <f t="shared" si="0"/>
        <v>98.591028559964514</v>
      </c>
      <c r="L16" s="291">
        <f t="shared" si="0"/>
        <v>100.86636456152166</v>
      </c>
    </row>
    <row r="17" spans="1:12" ht="16.149999999999999" customHeight="1">
      <c r="A17" s="985"/>
      <c r="B17" s="982" t="s">
        <v>16</v>
      </c>
      <c r="C17" s="272" t="s">
        <v>17</v>
      </c>
      <c r="D17" s="273"/>
      <c r="E17" s="268"/>
      <c r="F17" s="449">
        <v>8170</v>
      </c>
      <c r="G17" s="449">
        <v>7669</v>
      </c>
      <c r="H17" s="449">
        <v>7053</v>
      </c>
      <c r="I17" s="449">
        <v>5661</v>
      </c>
      <c r="J17" s="450">
        <f t="shared" si="0"/>
        <v>93.867809057527538</v>
      </c>
      <c r="K17" s="451">
        <f t="shared" si="0"/>
        <v>91.967662015908203</v>
      </c>
      <c r="L17" s="452">
        <f t="shared" si="0"/>
        <v>80.263717566992767</v>
      </c>
    </row>
    <row r="18" spans="1:12" ht="16.149999999999999" customHeight="1">
      <c r="A18" s="985"/>
      <c r="B18" s="983"/>
      <c r="C18" s="277" t="s">
        <v>18</v>
      </c>
      <c r="D18" s="278"/>
      <c r="E18" s="279"/>
      <c r="F18" s="444">
        <v>137492</v>
      </c>
      <c r="G18" s="444">
        <v>141129</v>
      </c>
      <c r="H18" s="444">
        <v>142767</v>
      </c>
      <c r="I18" s="444">
        <v>79372</v>
      </c>
      <c r="J18" s="282">
        <f t="shared" si="0"/>
        <v>102.64524481424372</v>
      </c>
      <c r="K18" s="283">
        <f t="shared" si="0"/>
        <v>101.16064026528922</v>
      </c>
      <c r="L18" s="284">
        <f t="shared" si="0"/>
        <v>55.595480748352209</v>
      </c>
    </row>
    <row r="19" spans="1:12" ht="16.149999999999999" customHeight="1">
      <c r="A19" s="985"/>
      <c r="B19" s="983"/>
      <c r="C19" s="277" t="s">
        <v>214</v>
      </c>
      <c r="D19" s="278"/>
      <c r="E19" s="279"/>
      <c r="F19" s="444">
        <v>1336133</v>
      </c>
      <c r="G19" s="444">
        <v>1248223</v>
      </c>
      <c r="H19" s="444">
        <v>1779615</v>
      </c>
      <c r="I19" s="444">
        <v>1353413</v>
      </c>
      <c r="J19" s="282">
        <f t="shared" si="0"/>
        <v>93.420565168287879</v>
      </c>
      <c r="K19" s="283">
        <f t="shared" si="0"/>
        <v>142.57188018487082</v>
      </c>
      <c r="L19" s="284">
        <f t="shared" si="0"/>
        <v>76.05088741104116</v>
      </c>
    </row>
    <row r="20" spans="1:12" ht="16.149999999999999" customHeight="1">
      <c r="A20" s="985"/>
      <c r="B20" s="984"/>
      <c r="C20" s="286" t="s">
        <v>191</v>
      </c>
      <c r="D20" s="287"/>
      <c r="E20" s="288"/>
      <c r="F20" s="445">
        <v>1481795</v>
      </c>
      <c r="G20" s="445">
        <v>1397021</v>
      </c>
      <c r="H20" s="445">
        <v>1929435</v>
      </c>
      <c r="I20" s="445">
        <f>SUM(I17:I19)</f>
        <v>1438446</v>
      </c>
      <c r="J20" s="289">
        <f t="shared" si="0"/>
        <v>94.278965713880808</v>
      </c>
      <c r="K20" s="290">
        <f t="shared" si="0"/>
        <v>138.11066548033278</v>
      </c>
      <c r="L20" s="291">
        <f t="shared" si="0"/>
        <v>74.552705843938767</v>
      </c>
    </row>
    <row r="21" spans="1:12" ht="16.149999999999999" customHeight="1">
      <c r="A21" s="985"/>
      <c r="B21" s="986" t="s">
        <v>19</v>
      </c>
      <c r="C21" s="272" t="s">
        <v>20</v>
      </c>
      <c r="D21" s="273"/>
      <c r="E21" s="268"/>
      <c r="F21" s="449">
        <v>0</v>
      </c>
      <c r="G21" s="449">
        <v>0</v>
      </c>
      <c r="H21" s="449">
        <v>0</v>
      </c>
      <c r="I21" s="449">
        <v>0</v>
      </c>
      <c r="J21" s="453" t="s">
        <v>323</v>
      </c>
      <c r="K21" s="454" t="s">
        <v>323</v>
      </c>
      <c r="L21" s="455" t="s">
        <v>323</v>
      </c>
    </row>
    <row r="22" spans="1:12" ht="16.149999999999999" customHeight="1">
      <c r="A22" s="985"/>
      <c r="B22" s="987"/>
      <c r="C22" s="277" t="s">
        <v>21</v>
      </c>
      <c r="D22" s="278"/>
      <c r="E22" s="279"/>
      <c r="F22" s="444">
        <v>64045</v>
      </c>
      <c r="G22" s="444">
        <v>57822</v>
      </c>
      <c r="H22" s="444">
        <v>49466</v>
      </c>
      <c r="I22" s="444">
        <v>42303</v>
      </c>
      <c r="J22" s="282">
        <f t="shared" si="0"/>
        <v>90.283394488250451</v>
      </c>
      <c r="K22" s="283">
        <f t="shared" si="0"/>
        <v>85.548753069765837</v>
      </c>
      <c r="L22" s="284">
        <f t="shared" si="0"/>
        <v>85.519346621922125</v>
      </c>
    </row>
    <row r="23" spans="1:12" ht="16.149999999999999" customHeight="1">
      <c r="A23" s="985"/>
      <c r="B23" s="987"/>
      <c r="C23" s="277" t="s">
        <v>22</v>
      </c>
      <c r="D23" s="278"/>
      <c r="E23" s="279"/>
      <c r="F23" s="444">
        <v>26292</v>
      </c>
      <c r="G23" s="444">
        <v>25849</v>
      </c>
      <c r="H23" s="444">
        <v>25294</v>
      </c>
      <c r="I23" s="444">
        <v>23884</v>
      </c>
      <c r="J23" s="282">
        <f t="shared" si="0"/>
        <v>98.31507682945383</v>
      </c>
      <c r="K23" s="283">
        <f t="shared" si="0"/>
        <v>97.852915006383228</v>
      </c>
      <c r="L23" s="284">
        <f t="shared" si="0"/>
        <v>94.425555467699851</v>
      </c>
    </row>
    <row r="24" spans="1:12" ht="16.149999999999999" customHeight="1">
      <c r="A24" s="985"/>
      <c r="B24" s="987"/>
      <c r="C24" s="277" t="s">
        <v>214</v>
      </c>
      <c r="D24" s="278"/>
      <c r="E24" s="279"/>
      <c r="F24" s="444">
        <v>18477</v>
      </c>
      <c r="G24" s="444">
        <v>16322</v>
      </c>
      <c r="H24" s="444">
        <v>15369</v>
      </c>
      <c r="I24" s="444">
        <v>8507</v>
      </c>
      <c r="J24" s="282">
        <f t="shared" si="0"/>
        <v>88.336851220436216</v>
      </c>
      <c r="K24" s="283">
        <f t="shared" si="0"/>
        <v>94.161254748192619</v>
      </c>
      <c r="L24" s="284">
        <f t="shared" si="0"/>
        <v>55.35168195718655</v>
      </c>
    </row>
    <row r="25" spans="1:12" ht="16.149999999999999" customHeight="1">
      <c r="A25" s="985"/>
      <c r="B25" s="988"/>
      <c r="C25" s="286" t="s">
        <v>191</v>
      </c>
      <c r="D25" s="287"/>
      <c r="E25" s="288"/>
      <c r="F25" s="445">
        <v>108814</v>
      </c>
      <c r="G25" s="445">
        <v>99993</v>
      </c>
      <c r="H25" s="445">
        <v>90129</v>
      </c>
      <c r="I25" s="445">
        <f>SUM(I21:I24)</f>
        <v>74694</v>
      </c>
      <c r="J25" s="289">
        <f t="shared" si="0"/>
        <v>91.893506350285818</v>
      </c>
      <c r="K25" s="290">
        <f t="shared" si="0"/>
        <v>90.135309471663021</v>
      </c>
      <c r="L25" s="291">
        <f t="shared" si="0"/>
        <v>82.874546483373834</v>
      </c>
    </row>
    <row r="26" spans="1:12" ht="16.149999999999999" customHeight="1">
      <c r="A26" s="985"/>
      <c r="B26" s="989" t="s">
        <v>214</v>
      </c>
      <c r="C26" s="990"/>
      <c r="D26" s="456"/>
      <c r="E26" s="457"/>
      <c r="F26" s="458">
        <v>364942</v>
      </c>
      <c r="G26" s="458">
        <v>362815</v>
      </c>
      <c r="H26" s="458">
        <v>535050</v>
      </c>
      <c r="I26" s="458">
        <v>388046</v>
      </c>
      <c r="J26" s="459">
        <f t="shared" ref="J26:L33" si="1">G26/F26*100</f>
        <v>99.417167659518498</v>
      </c>
      <c r="K26" s="460">
        <f t="shared" si="1"/>
        <v>147.47185204580845</v>
      </c>
      <c r="L26" s="461">
        <f t="shared" si="1"/>
        <v>72.525184562190447</v>
      </c>
    </row>
    <row r="27" spans="1:12" ht="16.149999999999999" customHeight="1">
      <c r="A27" s="465"/>
      <c r="B27" s="989" t="s">
        <v>256</v>
      </c>
      <c r="C27" s="990"/>
      <c r="D27" s="456"/>
      <c r="E27" s="457" t="s">
        <v>324</v>
      </c>
      <c r="F27" s="458">
        <v>6321290</v>
      </c>
      <c r="G27" s="458">
        <v>6206333</v>
      </c>
      <c r="H27" s="458">
        <v>6839877</v>
      </c>
      <c r="I27" s="458">
        <f>I16+I20+I25+I26</f>
        <v>6223575</v>
      </c>
      <c r="J27" s="459">
        <f t="shared" si="1"/>
        <v>98.181431321771356</v>
      </c>
      <c r="K27" s="460">
        <f t="shared" si="1"/>
        <v>110.2080246097011</v>
      </c>
      <c r="L27" s="461">
        <f t="shared" si="1"/>
        <v>90.989574812529526</v>
      </c>
    </row>
    <row r="28" spans="1:12" ht="16.149999999999999" customHeight="1">
      <c r="A28" s="989" t="s">
        <v>23</v>
      </c>
      <c r="B28" s="990"/>
      <c r="C28" s="990"/>
      <c r="D28" s="456"/>
      <c r="E28" s="457" t="s">
        <v>325</v>
      </c>
      <c r="F28" s="458">
        <v>1889098</v>
      </c>
      <c r="G28" s="458">
        <v>1900736</v>
      </c>
      <c r="H28" s="458">
        <v>1897275</v>
      </c>
      <c r="I28" s="458">
        <v>1905360</v>
      </c>
      <c r="J28" s="459">
        <f t="shared" si="1"/>
        <v>100.61606121016484</v>
      </c>
      <c r="K28" s="460">
        <f t="shared" si="1"/>
        <v>99.817912640156237</v>
      </c>
      <c r="L28" s="461">
        <f t="shared" si="1"/>
        <v>100.42613748665849</v>
      </c>
    </row>
    <row r="29" spans="1:12" ht="16.149999999999999" customHeight="1">
      <c r="A29" s="989" t="s">
        <v>326</v>
      </c>
      <c r="B29" s="990"/>
      <c r="C29" s="990"/>
      <c r="D29" s="456"/>
      <c r="E29" s="457" t="s">
        <v>327</v>
      </c>
      <c r="F29" s="458">
        <v>4432192</v>
      </c>
      <c r="G29" s="458">
        <v>4305597</v>
      </c>
      <c r="H29" s="458">
        <v>4942602</v>
      </c>
      <c r="I29" s="458">
        <f>I27-I28</f>
        <v>4318215</v>
      </c>
      <c r="J29" s="459">
        <f t="shared" si="1"/>
        <v>97.143738357905079</v>
      </c>
      <c r="K29" s="460">
        <f t="shared" si="1"/>
        <v>114.79481242670877</v>
      </c>
      <c r="L29" s="461">
        <f t="shared" si="1"/>
        <v>87.367240979548839</v>
      </c>
    </row>
    <row r="30" spans="1:12" ht="16.149999999999999" customHeight="1">
      <c r="A30" s="986" t="s">
        <v>354</v>
      </c>
      <c r="B30" s="991"/>
      <c r="C30" s="272" t="s">
        <v>328</v>
      </c>
      <c r="D30" s="273"/>
      <c r="E30" s="268"/>
      <c r="F30" s="462">
        <v>3.4</v>
      </c>
      <c r="G30" s="462">
        <v>3.3</v>
      </c>
      <c r="H30" s="462">
        <v>3.6</v>
      </c>
      <c r="I30" s="462">
        <f>ROUND(I27/I12*100,1)</f>
        <v>3.3</v>
      </c>
      <c r="J30" s="450">
        <f t="shared" si="1"/>
        <v>97.058823529411768</v>
      </c>
      <c r="K30" s="451">
        <f t="shared" si="1"/>
        <v>109.09090909090911</v>
      </c>
      <c r="L30" s="452">
        <f t="shared" si="1"/>
        <v>91.666666666666657</v>
      </c>
    </row>
    <row r="31" spans="1:12" ht="16.149999999999999" customHeight="1">
      <c r="A31" s="988"/>
      <c r="B31" s="992"/>
      <c r="C31" s="286" t="s">
        <v>329</v>
      </c>
      <c r="D31" s="287"/>
      <c r="E31" s="288"/>
      <c r="F31" s="463">
        <v>2.9</v>
      </c>
      <c r="G31" s="463">
        <v>2.8</v>
      </c>
      <c r="H31" s="463">
        <v>3.2</v>
      </c>
      <c r="I31" s="463">
        <f>ROUND(I29/I10*100,1)</f>
        <v>2.8</v>
      </c>
      <c r="J31" s="289">
        <f t="shared" si="1"/>
        <v>96.551724137931032</v>
      </c>
      <c r="K31" s="290">
        <f t="shared" si="1"/>
        <v>114.28571428571431</v>
      </c>
      <c r="L31" s="291">
        <f t="shared" si="1"/>
        <v>87.499999999999986</v>
      </c>
    </row>
    <row r="32" spans="1:12" ht="16.149999999999999" customHeight="1">
      <c r="A32" s="993" t="s">
        <v>24</v>
      </c>
      <c r="B32" s="994"/>
      <c r="C32" s="446" t="s">
        <v>305</v>
      </c>
      <c r="D32" s="447"/>
      <c r="E32" s="448"/>
      <c r="F32" s="443">
        <v>731</v>
      </c>
      <c r="G32" s="443">
        <v>684</v>
      </c>
      <c r="H32" s="443">
        <v>673</v>
      </c>
      <c r="I32" s="443">
        <v>673</v>
      </c>
      <c r="J32" s="274">
        <f t="shared" si="1"/>
        <v>93.57045143638851</v>
      </c>
      <c r="K32" s="275">
        <f t="shared" si="1"/>
        <v>98.391812865497073</v>
      </c>
      <c r="L32" s="276">
        <f t="shared" si="1"/>
        <v>100</v>
      </c>
    </row>
    <row r="33" spans="1:12" ht="16.149999999999999" customHeight="1">
      <c r="A33" s="984"/>
      <c r="B33" s="995"/>
      <c r="C33" s="286" t="s">
        <v>25</v>
      </c>
      <c r="D33" s="287"/>
      <c r="E33" s="288"/>
      <c r="F33" s="445">
        <v>91</v>
      </c>
      <c r="G33" s="445">
        <v>85</v>
      </c>
      <c r="H33" s="445">
        <v>78</v>
      </c>
      <c r="I33" s="445">
        <v>89</v>
      </c>
      <c r="J33" s="289">
        <f t="shared" si="1"/>
        <v>93.406593406593402</v>
      </c>
      <c r="K33" s="290">
        <f t="shared" si="1"/>
        <v>91.764705882352942</v>
      </c>
      <c r="L33" s="291">
        <f t="shared" si="1"/>
        <v>114.1025641025641</v>
      </c>
    </row>
    <row r="34" spans="1:12" ht="16.149999999999999" customHeight="1">
      <c r="A34" s="2" t="s">
        <v>362</v>
      </c>
    </row>
  </sheetData>
  <mergeCells count="14">
    <mergeCell ref="B27:C27"/>
    <mergeCell ref="A28:C28"/>
    <mergeCell ref="A29:C29"/>
    <mergeCell ref="A30:B31"/>
    <mergeCell ref="A32:B33"/>
    <mergeCell ref="F8:I8"/>
    <mergeCell ref="J8:L8"/>
    <mergeCell ref="A10:B12"/>
    <mergeCell ref="B13:B16"/>
    <mergeCell ref="A14:A26"/>
    <mergeCell ref="B17:B20"/>
    <mergeCell ref="B21:B25"/>
    <mergeCell ref="B26:C26"/>
    <mergeCell ref="A8:E9"/>
  </mergeCells>
  <phoneticPr fontId="2"/>
  <pageMargins left="0.59055118110236227" right="0.59055118110236227" top="0.59055118110236227" bottom="0.59055118110236227" header="0.51181102362204722" footer="0.31496062992125984"/>
  <pageSetup paperSize="9" firstPageNumber="3" orientation="landscape" r:id="rId1"/>
  <headerFooter alignWithMargins="0">
    <oddFooter>&amp;C16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T86"/>
  <sheetViews>
    <sheetView view="pageBreakPreview" zoomScale="115" zoomScaleNormal="130" zoomScaleSheetLayoutView="115" workbookViewId="0">
      <selection activeCell="M14" sqref="M14"/>
    </sheetView>
  </sheetViews>
  <sheetFormatPr defaultColWidth="8.875" defaultRowHeight="15" customHeight="1"/>
  <cols>
    <col min="1" max="1" width="9.5" style="2" customWidth="1"/>
    <col min="2" max="11" width="9.25" style="2" customWidth="1"/>
    <col min="12" max="12" width="8.375" style="2" customWidth="1"/>
    <col min="13" max="13" width="8.875" style="2"/>
    <col min="14" max="14" width="14.375" style="2" customWidth="1"/>
    <col min="15" max="16384" width="8.875" style="2"/>
  </cols>
  <sheetData>
    <row r="1" spans="1:72" s="80" customFormat="1" ht="17.25" customHeight="1">
      <c r="A1" s="328" t="s">
        <v>409</v>
      </c>
    </row>
    <row r="3" spans="1:72" ht="15" customHeight="1">
      <c r="BT3" s="2">
        <v>124439</v>
      </c>
    </row>
    <row r="4" spans="1:72" ht="15" customHeight="1">
      <c r="M4" s="2" t="s">
        <v>239</v>
      </c>
      <c r="N4" s="440">
        <v>65433</v>
      </c>
      <c r="O4" s="2">
        <f>ROUND(N4/N10*100,1)</f>
        <v>42.7</v>
      </c>
      <c r="BT4" s="2">
        <v>252131</v>
      </c>
    </row>
    <row r="5" spans="1:72" ht="15" customHeight="1">
      <c r="M5" s="2" t="s">
        <v>240</v>
      </c>
      <c r="N5" s="440">
        <v>72199</v>
      </c>
      <c r="O5" s="2">
        <f>ROUND(N5/N10*100,1)</f>
        <v>47.1</v>
      </c>
      <c r="BT5" s="2">
        <v>258800</v>
      </c>
    </row>
    <row r="6" spans="1:72" ht="15" customHeight="1">
      <c r="M6" s="2" t="s">
        <v>339</v>
      </c>
      <c r="N6" s="441">
        <v>4304</v>
      </c>
      <c r="O6" s="2">
        <f>ROUND(N6/N10*100,1)</f>
        <v>2.8</v>
      </c>
    </row>
    <row r="7" spans="1:72" ht="15" customHeight="1">
      <c r="M7" s="2" t="s">
        <v>337</v>
      </c>
      <c r="N7" s="441">
        <v>8861</v>
      </c>
      <c r="O7" s="2">
        <f>ROUND(N7/N10*100,1)</f>
        <v>5.8</v>
      </c>
    </row>
    <row r="8" spans="1:72" ht="15" customHeight="1">
      <c r="G8" s="431"/>
      <c r="M8" s="2" t="s">
        <v>338</v>
      </c>
      <c r="N8" s="441">
        <v>2100</v>
      </c>
      <c r="O8" s="2">
        <f>ROUND(N8/N10*100,1)</f>
        <v>1.4</v>
      </c>
    </row>
    <row r="9" spans="1:72" ht="15" customHeight="1">
      <c r="M9" s="2" t="s">
        <v>214</v>
      </c>
      <c r="N9" s="442">
        <f>N10-SUM(N4:N8)</f>
        <v>329</v>
      </c>
      <c r="O9" s="2">
        <f>100-SUM(O4:O8)</f>
        <v>0.19999999999998863</v>
      </c>
    </row>
    <row r="10" spans="1:72" ht="15" customHeight="1">
      <c r="N10" s="441">
        <v>153226</v>
      </c>
      <c r="O10" s="3">
        <f>SUM(O4:O9)</f>
        <v>100</v>
      </c>
    </row>
    <row r="22" spans="1:11" ht="11.25" customHeight="1"/>
    <row r="23" spans="1:11" ht="15" customHeight="1">
      <c r="A23" s="328" t="s">
        <v>139</v>
      </c>
      <c r="K23" s="4" t="s">
        <v>140</v>
      </c>
    </row>
    <row r="24" spans="1:11" ht="6.75" customHeight="1">
      <c r="K24" s="4"/>
    </row>
    <row r="25" spans="1:11" ht="15" customHeight="1">
      <c r="A25" s="5" t="s">
        <v>252</v>
      </c>
      <c r="B25" s="6">
        <v>4</v>
      </c>
      <c r="C25" s="19">
        <v>5</v>
      </c>
      <c r="D25" s="19">
        <v>6</v>
      </c>
      <c r="E25" s="18">
        <v>7</v>
      </c>
      <c r="F25" s="503">
        <v>8</v>
      </c>
      <c r="G25" s="6">
        <v>9</v>
      </c>
      <c r="H25" s="19">
        <v>10</v>
      </c>
      <c r="I25" s="19">
        <v>11</v>
      </c>
      <c r="J25" s="589">
        <v>12</v>
      </c>
      <c r="K25" s="429">
        <v>13</v>
      </c>
    </row>
    <row r="26" spans="1:11" ht="15" customHeight="1">
      <c r="A26" s="8" t="s">
        <v>12</v>
      </c>
      <c r="B26" s="9">
        <v>126308</v>
      </c>
      <c r="C26" s="21">
        <v>132101</v>
      </c>
      <c r="D26" s="21">
        <v>129238</v>
      </c>
      <c r="E26" s="9">
        <v>136981</v>
      </c>
      <c r="F26" s="504">
        <v>141000</v>
      </c>
      <c r="G26" s="9">
        <v>148691</v>
      </c>
      <c r="H26" s="21">
        <v>148691</v>
      </c>
      <c r="I26" s="21">
        <v>145658</v>
      </c>
      <c r="J26" s="21">
        <v>142120</v>
      </c>
      <c r="K26" s="10">
        <v>141493</v>
      </c>
    </row>
    <row r="27" spans="1:11" ht="15" customHeight="1">
      <c r="A27" s="11" t="s">
        <v>239</v>
      </c>
      <c r="B27" s="12">
        <v>60466</v>
      </c>
      <c r="C27" s="22">
        <v>63197</v>
      </c>
      <c r="D27" s="22">
        <v>57204</v>
      </c>
      <c r="E27" s="12">
        <v>61677</v>
      </c>
      <c r="F27" s="131">
        <v>62569</v>
      </c>
      <c r="G27" s="12">
        <v>68028</v>
      </c>
      <c r="H27" s="22">
        <v>68028</v>
      </c>
      <c r="I27" s="22">
        <v>59627</v>
      </c>
      <c r="J27" s="22">
        <v>58353</v>
      </c>
      <c r="K27" s="13">
        <v>56400</v>
      </c>
    </row>
    <row r="28" spans="1:11" ht="15" customHeight="1">
      <c r="A28" s="14" t="s">
        <v>240</v>
      </c>
      <c r="B28" s="15">
        <v>55357</v>
      </c>
      <c r="C28" s="23">
        <v>58194</v>
      </c>
      <c r="D28" s="23">
        <v>61049</v>
      </c>
      <c r="E28" s="15">
        <v>64046</v>
      </c>
      <c r="F28" s="505">
        <v>66859</v>
      </c>
      <c r="G28" s="15">
        <v>67787</v>
      </c>
      <c r="H28" s="23">
        <v>67787</v>
      </c>
      <c r="I28" s="23">
        <v>72218</v>
      </c>
      <c r="J28" s="23">
        <v>69980</v>
      </c>
      <c r="K28" s="16">
        <v>71571</v>
      </c>
    </row>
    <row r="29" spans="1:11" ht="8.25" customHeight="1">
      <c r="A29" s="17"/>
    </row>
    <row r="30" spans="1:11" ht="15" customHeight="1">
      <c r="A30" s="5" t="s">
        <v>252</v>
      </c>
      <c r="B30" s="18">
        <v>14</v>
      </c>
      <c r="C30" s="18">
        <v>15</v>
      </c>
      <c r="D30" s="18">
        <v>16</v>
      </c>
      <c r="E30" s="18">
        <v>17</v>
      </c>
      <c r="F30" s="18">
        <v>18</v>
      </c>
      <c r="G30" s="18">
        <v>19</v>
      </c>
      <c r="H30" s="19">
        <v>20</v>
      </c>
      <c r="I30" s="19">
        <v>21</v>
      </c>
      <c r="J30" s="19">
        <v>22</v>
      </c>
      <c r="K30" s="7">
        <v>23</v>
      </c>
    </row>
    <row r="31" spans="1:11" ht="15" customHeight="1">
      <c r="A31" s="8" t="s">
        <v>12</v>
      </c>
      <c r="B31" s="9">
        <v>138303</v>
      </c>
      <c r="C31" s="9">
        <v>134727</v>
      </c>
      <c r="D31" s="9">
        <v>135039</v>
      </c>
      <c r="E31" s="9">
        <v>137006</v>
      </c>
      <c r="F31" s="9">
        <v>138292</v>
      </c>
      <c r="G31" s="9">
        <v>150777</v>
      </c>
      <c r="H31" s="21">
        <v>151445</v>
      </c>
      <c r="I31" s="21">
        <v>144126</v>
      </c>
      <c r="J31" s="21">
        <v>141786</v>
      </c>
      <c r="K31" s="10">
        <v>137406</v>
      </c>
    </row>
    <row r="32" spans="1:11" ht="15" customHeight="1">
      <c r="A32" s="11" t="s">
        <v>239</v>
      </c>
      <c r="B32" s="12">
        <v>52771</v>
      </c>
      <c r="C32" s="12">
        <v>51472</v>
      </c>
      <c r="D32" s="12">
        <v>50253</v>
      </c>
      <c r="E32" s="12">
        <v>50709</v>
      </c>
      <c r="F32" s="12">
        <v>54374</v>
      </c>
      <c r="G32" s="12">
        <v>65207</v>
      </c>
      <c r="H32" s="22">
        <v>64843</v>
      </c>
      <c r="I32" s="22">
        <v>58898</v>
      </c>
      <c r="J32" s="22">
        <v>56569</v>
      </c>
      <c r="K32" s="13">
        <v>54126</v>
      </c>
    </row>
    <row r="33" spans="1:11" ht="15" customHeight="1">
      <c r="A33" s="14" t="s">
        <v>240</v>
      </c>
      <c r="B33" s="15">
        <v>72165</v>
      </c>
      <c r="C33" s="15">
        <v>69908</v>
      </c>
      <c r="D33" s="15">
        <v>71224</v>
      </c>
      <c r="E33" s="15">
        <v>72888</v>
      </c>
      <c r="F33" s="15">
        <v>70276</v>
      </c>
      <c r="G33" s="15">
        <v>71917</v>
      </c>
      <c r="H33" s="23">
        <v>73369</v>
      </c>
      <c r="I33" s="23">
        <v>72344</v>
      </c>
      <c r="J33" s="23">
        <v>72093</v>
      </c>
      <c r="K33" s="16">
        <v>69032</v>
      </c>
    </row>
    <row r="34" spans="1:11" ht="6.75" customHeight="1"/>
    <row r="35" spans="1:11" ht="15" customHeight="1">
      <c r="A35" s="5" t="s">
        <v>252</v>
      </c>
      <c r="B35" s="19">
        <v>24</v>
      </c>
      <c r="C35" s="6">
        <v>25</v>
      </c>
      <c r="D35" s="322">
        <v>26</v>
      </c>
      <c r="E35" s="19">
        <v>27</v>
      </c>
      <c r="F35" s="6">
        <v>28</v>
      </c>
      <c r="G35" s="19">
        <v>29</v>
      </c>
      <c r="H35" s="19">
        <v>30</v>
      </c>
      <c r="I35" s="19" t="s">
        <v>365</v>
      </c>
      <c r="J35" s="19">
        <v>2</v>
      </c>
      <c r="K35" s="7">
        <v>3</v>
      </c>
    </row>
    <row r="36" spans="1:11" ht="15" customHeight="1">
      <c r="A36" s="8" t="s">
        <v>12</v>
      </c>
      <c r="B36" s="21">
        <v>142295</v>
      </c>
      <c r="C36" s="129">
        <v>145057</v>
      </c>
      <c r="D36" s="21">
        <v>149371</v>
      </c>
      <c r="E36" s="130">
        <v>147967</v>
      </c>
      <c r="F36" s="129">
        <v>150898</v>
      </c>
      <c r="G36" s="358">
        <v>152327</v>
      </c>
      <c r="H36" s="358">
        <v>153982</v>
      </c>
      <c r="I36" s="358">
        <v>153494</v>
      </c>
      <c r="J36" s="358">
        <v>153365</v>
      </c>
      <c r="K36" s="349">
        <v>153226</v>
      </c>
    </row>
    <row r="37" spans="1:11" ht="15" customHeight="1">
      <c r="A37" s="11" t="s">
        <v>239</v>
      </c>
      <c r="B37" s="22">
        <v>61415</v>
      </c>
      <c r="C37" s="12">
        <v>61966</v>
      </c>
      <c r="D37" s="22">
        <v>65489</v>
      </c>
      <c r="E37" s="22">
        <v>64919</v>
      </c>
      <c r="F37" s="12">
        <v>66508</v>
      </c>
      <c r="G37" s="22">
        <v>67196</v>
      </c>
      <c r="H37" s="22">
        <v>69374</v>
      </c>
      <c r="I37" s="22">
        <v>67812</v>
      </c>
      <c r="J37" s="22">
        <v>65869</v>
      </c>
      <c r="K37" s="13">
        <v>65433</v>
      </c>
    </row>
    <row r="38" spans="1:11" ht="15" customHeight="1">
      <c r="A38" s="14" t="s">
        <v>240</v>
      </c>
      <c r="B38" s="23">
        <v>66555</v>
      </c>
      <c r="C38" s="15">
        <v>67695</v>
      </c>
      <c r="D38" s="323">
        <v>68605</v>
      </c>
      <c r="E38" s="23">
        <v>67858</v>
      </c>
      <c r="F38" s="15">
        <v>68830</v>
      </c>
      <c r="G38" s="23">
        <v>69969</v>
      </c>
      <c r="H38" s="23">
        <v>69511</v>
      </c>
      <c r="I38" s="23">
        <v>70423</v>
      </c>
      <c r="J38" s="23">
        <v>72567</v>
      </c>
      <c r="K38" s="16">
        <v>72199</v>
      </c>
    </row>
    <row r="39" spans="1:11" ht="13.5" customHeight="1"/>
    <row r="40" spans="1:11" s="65" customFormat="1" ht="15" customHeight="1">
      <c r="A40" s="94"/>
      <c r="B40" s="497"/>
      <c r="C40" s="497"/>
      <c r="D40" s="498"/>
      <c r="E40" s="498"/>
      <c r="F40" s="497"/>
      <c r="G40" s="496"/>
      <c r="H40" s="496"/>
      <c r="I40" s="496"/>
      <c r="J40" s="496"/>
      <c r="K40" s="496"/>
    </row>
    <row r="41" spans="1:11" ht="13.5" customHeight="1"/>
    <row r="42" spans="1:11" s="80" customFormat="1" ht="22.5" customHeight="1">
      <c r="A42" s="717" t="s">
        <v>141</v>
      </c>
      <c r="B42" s="717"/>
      <c r="C42" s="717"/>
      <c r="D42" s="717"/>
      <c r="E42" s="717"/>
      <c r="F42" s="717"/>
      <c r="G42" s="717"/>
      <c r="H42" s="717"/>
      <c r="I42" s="717"/>
      <c r="J42" s="717"/>
      <c r="K42" s="717"/>
    </row>
    <row r="43" spans="1:11" ht="11.25" customHeight="1"/>
    <row r="68" spans="1:35" ht="15" customHeight="1">
      <c r="A68"/>
      <c r="B68"/>
      <c r="C68"/>
      <c r="D68"/>
      <c r="E68"/>
      <c r="F68"/>
      <c r="G68"/>
      <c r="H68"/>
      <c r="I68"/>
      <c r="J68"/>
      <c r="K68"/>
      <c r="L68"/>
    </row>
    <row r="69" spans="1:35" ht="15" customHeight="1">
      <c r="A69"/>
      <c r="B69"/>
      <c r="C69"/>
      <c r="D69"/>
      <c r="E69"/>
      <c r="F69"/>
      <c r="G69"/>
      <c r="H69"/>
      <c r="I69"/>
      <c r="J69"/>
      <c r="K69"/>
      <c r="L69"/>
    </row>
    <row r="70" spans="1:35" ht="15" customHeight="1">
      <c r="A70"/>
      <c r="B70"/>
      <c r="C70"/>
      <c r="D70"/>
      <c r="E70"/>
      <c r="F70"/>
      <c r="G70"/>
      <c r="H70"/>
      <c r="I70"/>
      <c r="J70"/>
      <c r="K70"/>
      <c r="L70"/>
    </row>
    <row r="71" spans="1:35" ht="15" customHeight="1">
      <c r="A71"/>
      <c r="B71"/>
      <c r="C71"/>
      <c r="D71"/>
      <c r="E71"/>
      <c r="F71"/>
      <c r="G71"/>
      <c r="H71"/>
      <c r="I71"/>
      <c r="J71"/>
      <c r="K71"/>
      <c r="L71"/>
    </row>
    <row r="72" spans="1:35" ht="15" customHeight="1">
      <c r="A72"/>
      <c r="B72"/>
      <c r="C72"/>
      <c r="D72"/>
      <c r="E72"/>
      <c r="F72"/>
      <c r="G72"/>
      <c r="H72"/>
      <c r="I72"/>
      <c r="J72"/>
      <c r="K72"/>
      <c r="L72"/>
    </row>
    <row r="73" spans="1:35" ht="15" customHeight="1">
      <c r="A73"/>
      <c r="B73"/>
      <c r="C73"/>
      <c r="D73"/>
      <c r="E73"/>
      <c r="F73"/>
      <c r="G73"/>
      <c r="H73"/>
      <c r="I73"/>
      <c r="J73"/>
      <c r="K73"/>
      <c r="L73"/>
      <c r="N73"/>
      <c r="O73"/>
      <c r="P73"/>
      <c r="Q73"/>
      <c r="R73"/>
      <c r="S73"/>
      <c r="T73"/>
      <c r="U73"/>
      <c r="V73"/>
      <c r="W73"/>
      <c r="X73"/>
      <c r="Y73"/>
      <c r="Z73"/>
      <c r="AA73"/>
      <c r="AB73"/>
      <c r="AC73"/>
      <c r="AD73"/>
      <c r="AE73"/>
      <c r="AF73"/>
      <c r="AG73"/>
      <c r="AH73"/>
      <c r="AI73"/>
    </row>
    <row r="74" spans="1:35" ht="15" customHeight="1">
      <c r="A74"/>
      <c r="B74"/>
      <c r="C74"/>
      <c r="D74"/>
      <c r="E74"/>
      <c r="F74"/>
      <c r="G74"/>
      <c r="H74"/>
      <c r="I74"/>
      <c r="J74"/>
      <c r="K74"/>
      <c r="L74"/>
      <c r="N74"/>
      <c r="O74"/>
      <c r="P74"/>
      <c r="Q74"/>
      <c r="R74"/>
      <c r="S74"/>
      <c r="T74"/>
      <c r="U74"/>
      <c r="V74"/>
      <c r="W74"/>
      <c r="X74"/>
      <c r="Y74"/>
      <c r="Z74"/>
      <c r="AA74"/>
      <c r="AB74"/>
      <c r="AC74"/>
      <c r="AD74"/>
      <c r="AE74"/>
      <c r="AF74"/>
      <c r="AG74"/>
      <c r="AH74"/>
      <c r="AI74"/>
    </row>
    <row r="75" spans="1:35" ht="15" customHeight="1">
      <c r="A75"/>
      <c r="B75"/>
      <c r="C75"/>
      <c r="D75"/>
      <c r="E75"/>
      <c r="F75"/>
      <c r="G75"/>
      <c r="H75"/>
      <c r="I75"/>
      <c r="J75"/>
      <c r="K75"/>
      <c r="L75"/>
      <c r="N75"/>
      <c r="O75"/>
      <c r="P75"/>
      <c r="Q75"/>
      <c r="R75"/>
      <c r="S75"/>
      <c r="T75"/>
      <c r="U75"/>
      <c r="V75"/>
      <c r="W75"/>
      <c r="X75"/>
      <c r="Y75"/>
      <c r="Z75"/>
      <c r="AA75"/>
      <c r="AB75"/>
      <c r="AC75"/>
      <c r="AD75"/>
      <c r="AE75"/>
      <c r="AF75"/>
      <c r="AG75"/>
      <c r="AH75"/>
      <c r="AI75"/>
    </row>
    <row r="76" spans="1:35" ht="15" customHeight="1">
      <c r="A76"/>
      <c r="B76"/>
      <c r="C76"/>
      <c r="D76"/>
      <c r="E76"/>
      <c r="F76"/>
      <c r="G76"/>
      <c r="H76"/>
      <c r="I76"/>
      <c r="J76"/>
      <c r="K76"/>
      <c r="L76"/>
      <c r="N76"/>
      <c r="O76"/>
      <c r="P76"/>
      <c r="Q76"/>
      <c r="R76"/>
      <c r="S76"/>
      <c r="T76"/>
      <c r="U76"/>
      <c r="V76"/>
      <c r="W76"/>
      <c r="X76"/>
      <c r="Y76"/>
      <c r="Z76"/>
      <c r="AA76"/>
      <c r="AB76"/>
      <c r="AC76"/>
      <c r="AD76"/>
      <c r="AE76"/>
      <c r="AF76"/>
      <c r="AG76"/>
      <c r="AH76"/>
      <c r="AI76"/>
    </row>
    <row r="77" spans="1:35" ht="15" customHeight="1">
      <c r="A77"/>
      <c r="B77"/>
      <c r="C77"/>
      <c r="D77"/>
      <c r="E77"/>
      <c r="F77"/>
      <c r="G77"/>
      <c r="H77"/>
      <c r="I77"/>
      <c r="J77"/>
      <c r="K77"/>
      <c r="L77"/>
    </row>
    <row r="78" spans="1:35" ht="15" customHeight="1">
      <c r="A78"/>
      <c r="B78"/>
      <c r="C78"/>
      <c r="D78"/>
      <c r="E78"/>
      <c r="F78"/>
      <c r="G78"/>
      <c r="H78"/>
      <c r="I78"/>
      <c r="J78"/>
      <c r="K78"/>
      <c r="L78"/>
    </row>
    <row r="79" spans="1:35" ht="15" customHeight="1">
      <c r="A79"/>
      <c r="B79"/>
      <c r="C79"/>
      <c r="D79"/>
      <c r="E79"/>
      <c r="F79"/>
      <c r="G79"/>
      <c r="H79"/>
      <c r="I79"/>
      <c r="J79"/>
      <c r="K79"/>
      <c r="L79"/>
    </row>
    <row r="80" spans="1:35" ht="15" customHeight="1">
      <c r="A80"/>
      <c r="B80"/>
      <c r="C80"/>
      <c r="D80"/>
      <c r="E80"/>
      <c r="F80"/>
      <c r="G80"/>
      <c r="H80"/>
      <c r="I80"/>
      <c r="J80"/>
      <c r="K80"/>
      <c r="L80"/>
    </row>
    <row r="81" spans="1:12" ht="15" customHeight="1">
      <c r="A81"/>
      <c r="B81"/>
      <c r="C81"/>
      <c r="D81"/>
      <c r="E81"/>
      <c r="F81"/>
      <c r="G81"/>
      <c r="H81"/>
      <c r="I81"/>
      <c r="J81"/>
      <c r="K81"/>
      <c r="L81"/>
    </row>
    <row r="82" spans="1:12" ht="15" customHeight="1">
      <c r="A82"/>
      <c r="B82"/>
      <c r="C82"/>
      <c r="D82"/>
      <c r="E82"/>
      <c r="F82"/>
      <c r="G82"/>
      <c r="H82"/>
      <c r="I82"/>
      <c r="J82"/>
      <c r="K82"/>
      <c r="L82"/>
    </row>
    <row r="83" spans="1:12" ht="15" customHeight="1">
      <c r="A83"/>
      <c r="B83"/>
      <c r="C83"/>
      <c r="D83"/>
      <c r="E83"/>
      <c r="F83"/>
      <c r="G83"/>
      <c r="H83"/>
      <c r="I83"/>
      <c r="J83"/>
      <c r="K83"/>
      <c r="L83"/>
    </row>
    <row r="84" spans="1:12" ht="15" customHeight="1">
      <c r="A84"/>
      <c r="B84"/>
      <c r="C84"/>
      <c r="D84"/>
      <c r="E84"/>
      <c r="F84"/>
      <c r="G84"/>
      <c r="H84"/>
      <c r="I84"/>
      <c r="J84"/>
      <c r="K84"/>
      <c r="L84"/>
    </row>
    <row r="85" spans="1:12" ht="15" customHeight="1">
      <c r="A85"/>
      <c r="B85"/>
      <c r="C85"/>
      <c r="D85"/>
      <c r="E85"/>
      <c r="F85"/>
      <c r="G85"/>
      <c r="H85"/>
      <c r="I85"/>
      <c r="J85"/>
      <c r="K85"/>
      <c r="L85"/>
    </row>
    <row r="86" spans="1:12" ht="15" customHeight="1">
      <c r="A86"/>
      <c r="B86"/>
      <c r="C86"/>
      <c r="D86"/>
      <c r="E86"/>
      <c r="F86"/>
      <c r="G86"/>
      <c r="H86"/>
      <c r="I86"/>
      <c r="J86"/>
      <c r="K86"/>
      <c r="L86"/>
    </row>
  </sheetData>
  <mergeCells count="1">
    <mergeCell ref="A42:K42"/>
  </mergeCells>
  <phoneticPr fontId="2"/>
  <printOptions horizontalCentered="1"/>
  <pageMargins left="0.59055118110236227" right="0.59055118110236227" top="0.59055118110236227" bottom="0.35433070866141736" header="0.51181102362204722" footer="0.31496062992125984"/>
  <pageSetup paperSize="9" scale="89" firstPageNumber="4" orientation="portrait" r:id="rId1"/>
  <headerFooter alignWithMargins="0">
    <oddFooter>&amp;C&amp;14 4</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T33"/>
  <sheetViews>
    <sheetView view="pageBreakPreview" zoomScale="85" zoomScaleNormal="130" zoomScaleSheetLayoutView="85" workbookViewId="0">
      <selection activeCell="R14" sqref="R14"/>
    </sheetView>
  </sheetViews>
  <sheetFormatPr defaultColWidth="8.875" defaultRowHeight="19.899999999999999" customHeight="1"/>
  <cols>
    <col min="1" max="2" width="2.375" style="407" customWidth="1"/>
    <col min="3" max="3" width="18.375" style="407" customWidth="1"/>
    <col min="4" max="4" width="5.625" style="407" customWidth="1"/>
    <col min="5" max="10" width="10.375" style="407" customWidth="1"/>
    <col min="11" max="11" width="10.625" style="407" customWidth="1"/>
    <col min="12" max="12" width="12.125" style="407" bestFit="1" customWidth="1"/>
    <col min="13" max="13" width="12.25" style="407" bestFit="1" customWidth="1"/>
    <col min="14" max="16" width="6.375" style="407" customWidth="1"/>
    <col min="17" max="17" width="8.875" style="407" customWidth="1"/>
    <col min="18" max="18" width="10.5" style="408" bestFit="1" customWidth="1"/>
    <col min="19" max="20" width="12.25" style="408" bestFit="1" customWidth="1"/>
    <col min="21" max="21" width="12.25" style="407" bestFit="1" customWidth="1"/>
    <col min="22" max="22" width="8.875" style="408" customWidth="1"/>
    <col min="23" max="16384" width="8.875" style="407"/>
  </cols>
  <sheetData>
    <row r="1" spans="1:72" ht="19.899999999999999" customHeight="1">
      <c r="A1" s="328" t="s">
        <v>133</v>
      </c>
      <c r="B1" s="2"/>
      <c r="C1" s="2"/>
      <c r="D1" s="2"/>
      <c r="E1" s="2"/>
      <c r="F1" s="2"/>
      <c r="G1" s="2"/>
      <c r="H1" s="2"/>
      <c r="I1" s="2"/>
      <c r="J1" s="2"/>
      <c r="K1" s="2"/>
      <c r="L1" s="2"/>
      <c r="M1" s="2"/>
      <c r="N1" s="2"/>
      <c r="O1" s="2"/>
      <c r="P1" s="4"/>
    </row>
    <row r="2" spans="1:72" ht="19.899999999999999" customHeight="1">
      <c r="A2" s="731" t="s">
        <v>6</v>
      </c>
      <c r="B2" s="726"/>
      <c r="C2" s="726"/>
      <c r="D2" s="726"/>
      <c r="E2" s="728" t="s">
        <v>411</v>
      </c>
      <c r="F2" s="729"/>
      <c r="G2" s="730"/>
      <c r="H2" s="728" t="s">
        <v>381</v>
      </c>
      <c r="I2" s="729"/>
      <c r="J2" s="730"/>
      <c r="K2" s="726" t="s">
        <v>134</v>
      </c>
      <c r="L2" s="726"/>
      <c r="M2" s="726"/>
      <c r="N2" s="726" t="s">
        <v>135</v>
      </c>
      <c r="O2" s="726"/>
      <c r="P2" s="727"/>
    </row>
    <row r="3" spans="1:72" ht="19.899999999999999" customHeight="1">
      <c r="A3" s="732"/>
      <c r="B3" s="733"/>
      <c r="C3" s="733"/>
      <c r="D3" s="733"/>
      <c r="E3" s="1" t="s">
        <v>189</v>
      </c>
      <c r="F3" s="1" t="s">
        <v>136</v>
      </c>
      <c r="G3" s="1" t="s">
        <v>191</v>
      </c>
      <c r="H3" s="1" t="s">
        <v>310</v>
      </c>
      <c r="I3" s="1" t="s">
        <v>311</v>
      </c>
      <c r="J3" s="1" t="s">
        <v>312</v>
      </c>
      <c r="K3" s="1" t="s">
        <v>189</v>
      </c>
      <c r="L3" s="1" t="s">
        <v>136</v>
      </c>
      <c r="M3" s="1" t="s">
        <v>191</v>
      </c>
      <c r="N3" s="1" t="s">
        <v>189</v>
      </c>
      <c r="O3" s="1" t="s">
        <v>190</v>
      </c>
      <c r="P3" s="60" t="s">
        <v>191</v>
      </c>
      <c r="BT3" s="407">
        <v>24931</v>
      </c>
    </row>
    <row r="4" spans="1:72" ht="24" customHeight="1">
      <c r="A4" s="734" t="s">
        <v>137</v>
      </c>
      <c r="B4" s="735"/>
      <c r="C4" s="29" t="s">
        <v>193</v>
      </c>
      <c r="D4" s="359" t="s">
        <v>233</v>
      </c>
      <c r="E4" s="24">
        <v>131574937</v>
      </c>
      <c r="F4" s="24">
        <v>26003982</v>
      </c>
      <c r="G4" s="24">
        <f>SUM(E4:F4)</f>
        <v>157578919</v>
      </c>
      <c r="H4" s="24">
        <v>132404355</v>
      </c>
      <c r="I4" s="24">
        <v>25891694</v>
      </c>
      <c r="J4" s="24">
        <v>158296049</v>
      </c>
      <c r="K4" s="294">
        <f>E4-H4</f>
        <v>-829418</v>
      </c>
      <c r="L4" s="294">
        <f t="shared" ref="K4:M5" si="0">F4-I4</f>
        <v>112288</v>
      </c>
      <c r="M4" s="294">
        <f t="shared" si="0"/>
        <v>-717130</v>
      </c>
      <c r="N4" s="295">
        <f>((E4/H4)*100)-100</f>
        <v>-0.62642803554308557</v>
      </c>
      <c r="O4" s="295">
        <f t="shared" ref="N4:P5" si="1">((F4/I4)*100)-100</f>
        <v>0.43368348166016801</v>
      </c>
      <c r="P4" s="296">
        <f t="shared" si="1"/>
        <v>-0.45303089024034193</v>
      </c>
      <c r="BT4" s="407">
        <v>252131</v>
      </c>
    </row>
    <row r="5" spans="1:72" ht="24" customHeight="1">
      <c r="A5" s="736"/>
      <c r="B5" s="737"/>
      <c r="C5" s="30" t="s">
        <v>230</v>
      </c>
      <c r="D5" s="360" t="s">
        <v>234</v>
      </c>
      <c r="E5" s="25">
        <v>128141904</v>
      </c>
      <c r="F5" s="25">
        <v>25083726</v>
      </c>
      <c r="G5" s="28">
        <f>SUM(E5:F5)</f>
        <v>153225630</v>
      </c>
      <c r="H5" s="25">
        <v>128455465</v>
      </c>
      <c r="I5" s="25">
        <v>24909503</v>
      </c>
      <c r="J5" s="28">
        <v>153364968</v>
      </c>
      <c r="K5" s="72">
        <f t="shared" si="0"/>
        <v>-313561</v>
      </c>
      <c r="L5" s="72">
        <f t="shared" si="0"/>
        <v>174223</v>
      </c>
      <c r="M5" s="72">
        <f t="shared" si="0"/>
        <v>-139338</v>
      </c>
      <c r="N5" s="297">
        <f t="shared" si="1"/>
        <v>-0.2441009419100908</v>
      </c>
      <c r="O5" s="297">
        <f t="shared" si="1"/>
        <v>0.69942383033495048</v>
      </c>
      <c r="P5" s="298">
        <f t="shared" si="1"/>
        <v>-9.0853864358393821E-2</v>
      </c>
      <c r="BT5" s="407">
        <v>258800</v>
      </c>
    </row>
    <row r="6" spans="1:72" ht="24" customHeight="1">
      <c r="A6" s="736"/>
      <c r="B6" s="737"/>
      <c r="C6" s="30" t="s">
        <v>229</v>
      </c>
      <c r="D6" s="31" t="s">
        <v>307</v>
      </c>
      <c r="E6" s="26">
        <v>97.4</v>
      </c>
      <c r="F6" s="26">
        <v>96.5</v>
      </c>
      <c r="G6" s="26">
        <v>97.2</v>
      </c>
      <c r="H6" s="26">
        <v>97</v>
      </c>
      <c r="I6" s="26">
        <v>96.2</v>
      </c>
      <c r="J6" s="26">
        <v>96.9</v>
      </c>
      <c r="K6" s="339"/>
      <c r="L6" s="339"/>
      <c r="M6" s="339"/>
      <c r="N6" s="297">
        <f t="shared" ref="N6:P7" si="2">E6-H6</f>
        <v>0.40000000000000568</v>
      </c>
      <c r="O6" s="297">
        <f t="shared" si="2"/>
        <v>0.29999999999999716</v>
      </c>
      <c r="P6" s="298">
        <f t="shared" si="2"/>
        <v>0.29999999999999716</v>
      </c>
    </row>
    <row r="7" spans="1:72" ht="24" customHeight="1">
      <c r="A7" s="738"/>
      <c r="B7" s="739"/>
      <c r="C7" s="32" t="s">
        <v>333</v>
      </c>
      <c r="D7" s="33" t="s">
        <v>308</v>
      </c>
      <c r="E7" s="320">
        <f>ROUND(E5/E15*100,1)</f>
        <v>20.399999999999999</v>
      </c>
      <c r="F7" s="320">
        <f>ROUND(F5/F15*100,1)</f>
        <v>13.7</v>
      </c>
      <c r="G7" s="321">
        <f>ROUND(G5/G15*100,1)</f>
        <v>18.899999999999999</v>
      </c>
      <c r="H7" s="320">
        <v>17</v>
      </c>
      <c r="I7" s="320">
        <v>11.8</v>
      </c>
      <c r="J7" s="321">
        <v>15.9</v>
      </c>
      <c r="K7" s="340"/>
      <c r="L7" s="340"/>
      <c r="M7" s="340"/>
      <c r="N7" s="297">
        <f t="shared" si="2"/>
        <v>3.3999999999999986</v>
      </c>
      <c r="O7" s="297">
        <f t="shared" si="2"/>
        <v>1.8999999999999986</v>
      </c>
      <c r="P7" s="298">
        <f t="shared" si="2"/>
        <v>2.9999999999999982</v>
      </c>
    </row>
    <row r="8" spans="1:72" ht="24" customHeight="1">
      <c r="A8" s="740" t="s">
        <v>228</v>
      </c>
      <c r="B8" s="743" t="s">
        <v>194</v>
      </c>
      <c r="C8" s="29" t="s">
        <v>195</v>
      </c>
      <c r="D8" s="34" t="s">
        <v>231</v>
      </c>
      <c r="E8" s="329"/>
      <c r="F8" s="329"/>
      <c r="G8" s="435"/>
      <c r="H8" s="329"/>
      <c r="I8" s="329"/>
      <c r="J8" s="509">
        <v>222344</v>
      </c>
      <c r="K8" s="332"/>
      <c r="L8" s="332"/>
      <c r="M8" s="332"/>
      <c r="N8" s="338"/>
      <c r="O8" s="338"/>
      <c r="P8" s="341"/>
    </row>
    <row r="9" spans="1:72" ht="24" customHeight="1">
      <c r="A9" s="741"/>
      <c r="B9" s="744"/>
      <c r="C9" s="30" t="s">
        <v>196</v>
      </c>
      <c r="D9" s="35" t="s">
        <v>231</v>
      </c>
      <c r="E9" s="330"/>
      <c r="F9" s="330"/>
      <c r="G9" s="198">
        <v>110747</v>
      </c>
      <c r="H9" s="330"/>
      <c r="I9" s="330"/>
      <c r="J9" s="198">
        <v>105566</v>
      </c>
      <c r="K9" s="333"/>
      <c r="L9" s="333"/>
      <c r="M9" s="72">
        <f>G9-J9</f>
        <v>5181</v>
      </c>
      <c r="N9" s="339"/>
      <c r="O9" s="339"/>
      <c r="P9" s="298">
        <f>((G9/J9)*100)-100</f>
        <v>4.9078301725934352</v>
      </c>
    </row>
    <row r="10" spans="1:72" ht="24" customHeight="1">
      <c r="A10" s="741"/>
      <c r="B10" s="744"/>
      <c r="C10" s="30" t="s">
        <v>197</v>
      </c>
      <c r="D10" s="35" t="s">
        <v>231</v>
      </c>
      <c r="E10" s="330"/>
      <c r="F10" s="330"/>
      <c r="G10" s="506">
        <v>128085</v>
      </c>
      <c r="H10" s="330"/>
      <c r="I10" s="330"/>
      <c r="J10" s="198">
        <v>126518</v>
      </c>
      <c r="K10" s="333"/>
      <c r="L10" s="333"/>
      <c r="M10" s="72">
        <f>G10-J10</f>
        <v>1567</v>
      </c>
      <c r="N10" s="339"/>
      <c r="O10" s="339"/>
      <c r="P10" s="298">
        <f>((G10/J10)*100)-100</f>
        <v>1.2385589402298365</v>
      </c>
    </row>
    <row r="11" spans="1:72" ht="24" customHeight="1">
      <c r="A11" s="742"/>
      <c r="B11" s="745"/>
      <c r="C11" s="32" t="s">
        <v>191</v>
      </c>
      <c r="D11" s="36" t="s">
        <v>231</v>
      </c>
      <c r="E11" s="331"/>
      <c r="F11" s="331"/>
      <c r="G11" s="27">
        <f>SUM(G8:G10)</f>
        <v>238832</v>
      </c>
      <c r="H11" s="331"/>
      <c r="I11" s="331"/>
      <c r="J11" s="27">
        <v>232084</v>
      </c>
      <c r="K11" s="334"/>
      <c r="L11" s="334"/>
      <c r="M11" s="334"/>
      <c r="N11" s="340"/>
      <c r="O11" s="340"/>
      <c r="P11" s="342"/>
      <c r="R11" s="409"/>
      <c r="S11" s="410"/>
      <c r="T11" s="410"/>
      <c r="U11" s="410"/>
    </row>
    <row r="12" spans="1:72" ht="30" customHeight="1">
      <c r="A12" s="718" t="s">
        <v>138</v>
      </c>
      <c r="B12" s="719"/>
      <c r="C12" s="29" t="s">
        <v>193</v>
      </c>
      <c r="D12" s="359" t="s">
        <v>235</v>
      </c>
      <c r="E12" s="28">
        <v>20405947</v>
      </c>
      <c r="F12" s="28">
        <v>5127898</v>
      </c>
      <c r="G12" s="28">
        <f>SUM(E12:F12)</f>
        <v>25533845</v>
      </c>
      <c r="H12" s="28">
        <v>20926434</v>
      </c>
      <c r="I12" s="28">
        <v>5341236</v>
      </c>
      <c r="J12" s="28">
        <v>26267670</v>
      </c>
      <c r="K12" s="70">
        <f t="shared" ref="K12:M15" si="3">E12-H12</f>
        <v>-520487</v>
      </c>
      <c r="L12" s="70">
        <f t="shared" si="3"/>
        <v>-213338</v>
      </c>
      <c r="M12" s="70">
        <f t="shared" si="3"/>
        <v>-733825</v>
      </c>
      <c r="N12" s="299">
        <f t="shared" ref="N12:P13" si="4">((E12/H12)*100)-100</f>
        <v>-2.4872226199647827</v>
      </c>
      <c r="O12" s="299">
        <f t="shared" si="4"/>
        <v>-3.9941691398769876</v>
      </c>
      <c r="P12" s="300">
        <f t="shared" si="4"/>
        <v>-2.7936432884987425</v>
      </c>
      <c r="Q12" s="409"/>
      <c r="R12" s="411"/>
      <c r="S12" s="412"/>
      <c r="T12" s="412"/>
      <c r="U12" s="412"/>
      <c r="V12" s="413"/>
      <c r="W12" s="409"/>
    </row>
    <row r="13" spans="1:72" ht="30" customHeight="1">
      <c r="A13" s="720"/>
      <c r="B13" s="721"/>
      <c r="C13" s="30" t="s">
        <v>230</v>
      </c>
      <c r="D13" s="360" t="s">
        <v>236</v>
      </c>
      <c r="E13" s="25">
        <v>17357583</v>
      </c>
      <c r="F13" s="25">
        <v>4350144</v>
      </c>
      <c r="G13" s="25">
        <f>SUM(E13:F13)</f>
        <v>21707727</v>
      </c>
      <c r="H13" s="25">
        <v>17547567</v>
      </c>
      <c r="I13" s="25">
        <v>4519629</v>
      </c>
      <c r="J13" s="25">
        <v>22067196</v>
      </c>
      <c r="K13" s="72">
        <f t="shared" si="3"/>
        <v>-189984</v>
      </c>
      <c r="L13" s="72">
        <f t="shared" si="3"/>
        <v>-169485</v>
      </c>
      <c r="M13" s="72">
        <f t="shared" si="3"/>
        <v>-359469</v>
      </c>
      <c r="N13" s="297">
        <f t="shared" si="4"/>
        <v>-1.0826800091431465</v>
      </c>
      <c r="O13" s="297">
        <f t="shared" si="4"/>
        <v>-3.749975938290504</v>
      </c>
      <c r="P13" s="298">
        <f t="shared" si="4"/>
        <v>-1.6289745194631848</v>
      </c>
      <c r="Q13" s="414"/>
      <c r="R13" s="411"/>
      <c r="S13" s="412"/>
      <c r="T13" s="412"/>
      <c r="U13" s="412"/>
      <c r="V13" s="412"/>
      <c r="W13" s="409"/>
    </row>
    <row r="14" spans="1:72" ht="30" customHeight="1">
      <c r="A14" s="722"/>
      <c r="B14" s="723"/>
      <c r="C14" s="30" t="s">
        <v>229</v>
      </c>
      <c r="D14" s="31" t="s">
        <v>309</v>
      </c>
      <c r="E14" s="26">
        <v>85.1</v>
      </c>
      <c r="F14" s="26">
        <v>84.8</v>
      </c>
      <c r="G14" s="26">
        <v>85</v>
      </c>
      <c r="H14" s="26">
        <v>83.9</v>
      </c>
      <c r="I14" s="26">
        <v>84.6</v>
      </c>
      <c r="J14" s="26">
        <v>84</v>
      </c>
      <c r="K14" s="340"/>
      <c r="L14" s="340"/>
      <c r="M14" s="340"/>
      <c r="N14" s="297">
        <f>E14-H14</f>
        <v>1.1999999999999886</v>
      </c>
      <c r="O14" s="297">
        <f>F14-I14</f>
        <v>0.20000000000000284</v>
      </c>
      <c r="P14" s="298">
        <f>G14-J14</f>
        <v>1</v>
      </c>
      <c r="Q14" s="414"/>
      <c r="R14" s="411"/>
      <c r="S14" s="412"/>
      <c r="T14" s="412"/>
      <c r="U14" s="412"/>
      <c r="V14" s="412"/>
      <c r="W14" s="409"/>
    </row>
    <row r="15" spans="1:72" ht="24" customHeight="1">
      <c r="A15" s="724" t="s">
        <v>232</v>
      </c>
      <c r="B15" s="725"/>
      <c r="C15" s="725"/>
      <c r="D15" s="361" t="s">
        <v>237</v>
      </c>
      <c r="E15" s="301">
        <v>628190107</v>
      </c>
      <c r="F15" s="301">
        <v>183032576</v>
      </c>
      <c r="G15" s="67">
        <f>SUM(E15:F15)</f>
        <v>811222683</v>
      </c>
      <c r="H15" s="301">
        <v>754223387</v>
      </c>
      <c r="I15" s="301">
        <v>210214819</v>
      </c>
      <c r="J15" s="67">
        <v>964438206</v>
      </c>
      <c r="K15" s="375">
        <f>E15-H15</f>
        <v>-126033280</v>
      </c>
      <c r="L15" s="68">
        <f>F15-I15</f>
        <v>-27182243</v>
      </c>
      <c r="M15" s="68">
        <f t="shared" si="3"/>
        <v>-153215523</v>
      </c>
      <c r="N15" s="302">
        <f>((E15/H15)*100)-100</f>
        <v>-16.71033836557497</v>
      </c>
      <c r="O15" s="302">
        <f>((F15/I15)*100)-100</f>
        <v>-12.930697811556286</v>
      </c>
      <c r="P15" s="303">
        <f>((G15/J15)*100)-100</f>
        <v>-15.88650491517339</v>
      </c>
      <c r="Q15" s="414"/>
      <c r="R15" s="411"/>
      <c r="S15" s="412"/>
      <c r="T15" s="412"/>
      <c r="U15" s="412"/>
      <c r="V15" s="412"/>
      <c r="W15" s="409"/>
    </row>
    <row r="16" spans="1:72" ht="24" customHeight="1">
      <c r="A16" s="94"/>
      <c r="B16" s="94"/>
      <c r="C16" s="94"/>
      <c r="D16" s="512"/>
      <c r="E16" s="513"/>
      <c r="F16" s="513"/>
      <c r="G16" s="83"/>
      <c r="H16" s="513"/>
      <c r="I16" s="513"/>
      <c r="J16" s="83"/>
      <c r="K16" s="514"/>
      <c r="L16" s="514"/>
      <c r="M16" s="514"/>
      <c r="N16" s="515"/>
      <c r="O16" s="515"/>
      <c r="P16" s="515"/>
      <c r="Q16" s="414"/>
      <c r="R16" s="411"/>
      <c r="S16" s="412"/>
      <c r="T16" s="412"/>
      <c r="U16" s="412"/>
      <c r="V16" s="412"/>
      <c r="W16" s="409"/>
    </row>
    <row r="17" spans="1:22" ht="24" customHeight="1">
      <c r="A17" s="2" t="s">
        <v>198</v>
      </c>
      <c r="B17" s="2"/>
      <c r="C17" s="2"/>
      <c r="D17" s="2"/>
      <c r="E17" s="2"/>
      <c r="F17" s="2"/>
      <c r="G17" s="2"/>
      <c r="H17" s="2"/>
      <c r="I17" s="2"/>
      <c r="J17" s="2"/>
      <c r="K17" s="2"/>
      <c r="L17" s="2"/>
      <c r="R17" s="415"/>
      <c r="S17" s="412"/>
      <c r="T17" s="412"/>
      <c r="U17" s="412"/>
    </row>
    <row r="18" spans="1:22" ht="24" customHeight="1">
      <c r="A18" s="2" t="s">
        <v>340</v>
      </c>
      <c r="B18" s="2"/>
      <c r="C18" s="2"/>
      <c r="D18" s="2"/>
      <c r="E18" s="2"/>
      <c r="F18" s="2"/>
      <c r="G18" s="2"/>
      <c r="H18" s="2"/>
      <c r="I18" s="2"/>
      <c r="J18" s="2"/>
      <c r="K18" s="2"/>
      <c r="L18" s="2"/>
      <c r="R18" s="412"/>
      <c r="S18" s="412"/>
      <c r="T18" s="412"/>
      <c r="U18" s="409"/>
    </row>
    <row r="19" spans="1:22" ht="19.899999999999999" customHeight="1">
      <c r="A19" s="2" t="s">
        <v>192</v>
      </c>
      <c r="B19" s="2"/>
      <c r="C19" s="2"/>
      <c r="D19" s="2"/>
      <c r="E19" s="2"/>
      <c r="F19" s="2"/>
      <c r="G19" s="2"/>
      <c r="H19" s="2"/>
      <c r="I19" s="2"/>
      <c r="J19" s="2"/>
      <c r="K19" s="2"/>
      <c r="L19" s="2"/>
      <c r="R19" s="412"/>
      <c r="S19" s="412"/>
      <c r="T19" s="412"/>
      <c r="U19" s="409"/>
    </row>
    <row r="20" spans="1:22" ht="19.899999999999999" customHeight="1">
      <c r="A20" s="2" t="s">
        <v>367</v>
      </c>
      <c r="B20" s="2"/>
      <c r="C20" s="2"/>
      <c r="D20" s="2"/>
      <c r="E20" s="2"/>
      <c r="F20" s="2"/>
      <c r="G20" s="2"/>
      <c r="H20" s="2"/>
      <c r="I20" s="2"/>
      <c r="J20" s="2"/>
      <c r="K20" s="2"/>
      <c r="L20" s="2"/>
    </row>
    <row r="21" spans="1:22" ht="19.899999999999999" customHeight="1">
      <c r="A21" s="2" t="s">
        <v>412</v>
      </c>
      <c r="B21" s="2"/>
      <c r="C21" s="2"/>
      <c r="D21" s="2"/>
      <c r="E21" s="2"/>
      <c r="F21" s="2"/>
      <c r="G21" s="2"/>
      <c r="H21" s="2"/>
      <c r="I21" s="2"/>
      <c r="J21" s="2"/>
      <c r="K21" s="2"/>
      <c r="L21" s="2"/>
    </row>
    <row r="22" spans="1:22" ht="19.899999999999999" customHeight="1">
      <c r="A22" s="79" t="s">
        <v>313</v>
      </c>
      <c r="B22" s="79"/>
      <c r="C22" s="79"/>
      <c r="D22" s="79"/>
      <c r="E22" s="79"/>
      <c r="F22" s="79"/>
      <c r="G22" s="79"/>
      <c r="H22" s="79"/>
      <c r="I22" s="79"/>
      <c r="J22" s="79"/>
      <c r="K22" s="79"/>
      <c r="L22" s="79"/>
      <c r="M22" s="409"/>
      <c r="N22" s="409"/>
      <c r="O22" s="409"/>
      <c r="P22" s="409"/>
    </row>
    <row r="23" spans="1:22" ht="19.899999999999999" customHeight="1">
      <c r="A23" s="79" t="s">
        <v>410</v>
      </c>
      <c r="B23" s="2"/>
      <c r="C23" s="2"/>
      <c r="D23" s="2"/>
      <c r="E23" s="2"/>
      <c r="F23" s="2"/>
      <c r="G23" s="2"/>
      <c r="H23" s="2"/>
      <c r="I23" s="2"/>
      <c r="J23" s="2"/>
      <c r="K23" s="2"/>
      <c r="L23" s="2"/>
    </row>
    <row r="24" spans="1:22" s="409" customFormat="1" ht="19.899999999999999" customHeight="1">
      <c r="A24" s="407"/>
      <c r="B24" s="407"/>
      <c r="C24" s="407"/>
      <c r="D24" s="407"/>
      <c r="E24" s="407"/>
      <c r="F24" s="407"/>
      <c r="G24" s="407"/>
      <c r="H24" s="407"/>
      <c r="I24" s="407"/>
      <c r="J24" s="407"/>
      <c r="K24" s="407"/>
      <c r="L24" s="407"/>
      <c r="M24" s="407"/>
      <c r="N24" s="407"/>
      <c r="O24" s="407"/>
      <c r="P24" s="407"/>
      <c r="V24" s="412"/>
    </row>
    <row r="25" spans="1:22" s="409" customFormat="1" ht="19.899999999999999" customHeight="1">
      <c r="A25" s="407"/>
      <c r="B25" s="407"/>
      <c r="C25" s="407"/>
      <c r="D25" s="407"/>
      <c r="E25" s="407"/>
      <c r="F25" s="407"/>
      <c r="G25" s="407"/>
      <c r="H25" s="407"/>
      <c r="I25" s="407"/>
      <c r="J25" s="407"/>
      <c r="K25" s="407"/>
      <c r="L25" s="407"/>
      <c r="M25" s="407"/>
      <c r="N25" s="407"/>
      <c r="O25" s="407"/>
      <c r="P25" s="407"/>
      <c r="V25" s="412"/>
    </row>
    <row r="32" spans="1:22" ht="19.899999999999999" customHeight="1">
      <c r="E32" s="416"/>
    </row>
    <row r="33" spans="5:5" ht="19.899999999999999" customHeight="1">
      <c r="E33" s="416"/>
    </row>
  </sheetData>
  <mergeCells count="10">
    <mergeCell ref="A12:B14"/>
    <mergeCell ref="A15:C15"/>
    <mergeCell ref="N2:P2"/>
    <mergeCell ref="K2:M2"/>
    <mergeCell ref="E2:G2"/>
    <mergeCell ref="H2:J2"/>
    <mergeCell ref="A2:D3"/>
    <mergeCell ref="A4:B7"/>
    <mergeCell ref="A8:A11"/>
    <mergeCell ref="B8:B11"/>
  </mergeCells>
  <phoneticPr fontId="2"/>
  <pageMargins left="0.44" right="0.31" top="0.59055118110236227" bottom="0.59055118110236227" header="0.52" footer="0.31496062992125984"/>
  <pageSetup paperSize="9" scale="98" firstPageNumber="3" orientation="landscape" r:id="rId1"/>
  <headerFooter alignWithMargins="0">
    <oddFooter>&amp;C5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U39"/>
  <sheetViews>
    <sheetView view="pageBreakPreview" zoomScaleNormal="100" zoomScaleSheetLayoutView="100" workbookViewId="0">
      <pane xSplit="1" ySplit="3" topLeftCell="B29" activePane="bottomRight" state="frozen"/>
      <selection activeCell="CD33" sqref="A33:CD61"/>
      <selection pane="topRight" activeCell="CD33" sqref="A33:CD61"/>
      <selection pane="bottomLeft" activeCell="CD33" sqref="A33:CD61"/>
      <selection pane="bottomRight" activeCell="Q31" sqref="Q31"/>
    </sheetView>
  </sheetViews>
  <sheetFormatPr defaultColWidth="8.875" defaultRowHeight="22.15" customHeight="1"/>
  <cols>
    <col min="1" max="1" width="7.125" style="2" customWidth="1"/>
    <col min="2" max="2" width="16.375" style="2" customWidth="1"/>
    <col min="3" max="3" width="10.75" style="2" customWidth="1"/>
    <col min="4" max="4" width="16.375" style="2" customWidth="1"/>
    <col min="5" max="12" width="10.75" style="2" customWidth="1"/>
    <col min="13" max="13" width="9.375" style="2" hidden="1" customWidth="1"/>
    <col min="14" max="14" width="9.375" style="2" customWidth="1"/>
    <col min="15" max="15" width="0" style="2" hidden="1" customWidth="1"/>
    <col min="16" max="16384" width="8.875" style="2"/>
  </cols>
  <sheetData>
    <row r="1" spans="1:73" ht="22.15" customHeight="1">
      <c r="A1" s="328" t="s">
        <v>124</v>
      </c>
      <c r="L1" s="4" t="s">
        <v>39</v>
      </c>
    </row>
    <row r="2" spans="1:73" ht="22.15" customHeight="1">
      <c r="A2" s="749" t="s">
        <v>125</v>
      </c>
      <c r="B2" s="751" t="s">
        <v>126</v>
      </c>
      <c r="C2" s="752"/>
      <c r="D2" s="752" t="s">
        <v>127</v>
      </c>
      <c r="E2" s="752"/>
      <c r="F2" s="753" t="s">
        <v>227</v>
      </c>
      <c r="G2" s="752" t="s">
        <v>199</v>
      </c>
      <c r="H2" s="755"/>
      <c r="I2" s="746" t="s">
        <v>266</v>
      </c>
      <c r="J2" s="747"/>
      <c r="K2" s="747"/>
      <c r="L2" s="748"/>
    </row>
    <row r="3" spans="1:73" ht="21.75" customHeight="1">
      <c r="A3" s="750"/>
      <c r="B3" s="85" t="s">
        <v>128</v>
      </c>
      <c r="C3" s="86" t="s">
        <v>129</v>
      </c>
      <c r="D3" s="86" t="s">
        <v>128</v>
      </c>
      <c r="E3" s="86" t="s">
        <v>129</v>
      </c>
      <c r="F3" s="754"/>
      <c r="G3" s="86" t="s">
        <v>130</v>
      </c>
      <c r="H3" s="271" t="s">
        <v>12</v>
      </c>
      <c r="I3" s="269" t="s">
        <v>131</v>
      </c>
      <c r="J3" s="86" t="s">
        <v>132</v>
      </c>
      <c r="K3" s="86" t="s">
        <v>12</v>
      </c>
      <c r="L3" s="270" t="s">
        <v>191</v>
      </c>
    </row>
    <row r="4" spans="1:73" ht="22.15" hidden="1" customHeight="1">
      <c r="A4" s="304">
        <v>61</v>
      </c>
      <c r="B4" s="292">
        <v>377492859</v>
      </c>
      <c r="C4" s="285">
        <v>104.72630574458179</v>
      </c>
      <c r="D4" s="280">
        <v>99753143</v>
      </c>
      <c r="E4" s="285">
        <v>106.94008109308338</v>
      </c>
      <c r="F4" s="285">
        <v>26.425173515666422</v>
      </c>
      <c r="G4" s="280">
        <v>100</v>
      </c>
      <c r="H4" s="281">
        <v>100</v>
      </c>
      <c r="I4" s="305">
        <v>102078</v>
      </c>
      <c r="J4" s="280">
        <v>51447</v>
      </c>
      <c r="K4" s="280">
        <v>69230</v>
      </c>
      <c r="L4" s="306">
        <v>222755</v>
      </c>
      <c r="BU4" s="2">
        <v>252131</v>
      </c>
    </row>
    <row r="5" spans="1:73" ht="22.15" hidden="1" customHeight="1">
      <c r="A5" s="304" t="s">
        <v>265</v>
      </c>
      <c r="B5" s="292">
        <v>464143327</v>
      </c>
      <c r="C5" s="285">
        <v>111.26324252684708</v>
      </c>
      <c r="D5" s="280">
        <v>111333046</v>
      </c>
      <c r="E5" s="285">
        <v>101.01022247561941</v>
      </c>
      <c r="F5" s="285">
        <v>23.986781565858859</v>
      </c>
      <c r="G5" s="280">
        <v>123</v>
      </c>
      <c r="H5" s="281">
        <v>112</v>
      </c>
      <c r="I5" s="305">
        <v>132421</v>
      </c>
      <c r="J5" s="280">
        <v>66234</v>
      </c>
      <c r="K5" s="280">
        <v>77878</v>
      </c>
      <c r="L5" s="306">
        <v>276533</v>
      </c>
    </row>
    <row r="6" spans="1:73" ht="22.15" hidden="1" customHeight="1">
      <c r="A6" s="304">
        <v>2</v>
      </c>
      <c r="B6" s="292">
        <v>502395439</v>
      </c>
      <c r="C6" s="285">
        <v>108.2</v>
      </c>
      <c r="D6" s="280">
        <v>113850920</v>
      </c>
      <c r="E6" s="285">
        <v>102.3</v>
      </c>
      <c r="F6" s="285">
        <v>22.7</v>
      </c>
      <c r="G6" s="280">
        <v>133</v>
      </c>
      <c r="H6" s="281">
        <v>114</v>
      </c>
      <c r="I6" s="305">
        <v>164905</v>
      </c>
      <c r="J6" s="280">
        <v>72384</v>
      </c>
      <c r="K6" s="280">
        <v>79677</v>
      </c>
      <c r="L6" s="306">
        <v>316966</v>
      </c>
    </row>
    <row r="7" spans="1:73" ht="22.15" hidden="1" customHeight="1">
      <c r="A7" s="304">
        <v>3</v>
      </c>
      <c r="B7" s="292">
        <v>550896305</v>
      </c>
      <c r="C7" s="285">
        <v>109.7</v>
      </c>
      <c r="D7" s="280">
        <v>120112263</v>
      </c>
      <c r="E7" s="285">
        <v>105.5</v>
      </c>
      <c r="F7" s="285">
        <v>21.8</v>
      </c>
      <c r="G7" s="280">
        <v>146</v>
      </c>
      <c r="H7" s="281">
        <v>120</v>
      </c>
      <c r="I7" s="305">
        <v>175612</v>
      </c>
      <c r="J7" s="280">
        <v>79976</v>
      </c>
      <c r="K7" s="280">
        <v>84849</v>
      </c>
      <c r="L7" s="306">
        <v>340437</v>
      </c>
    </row>
    <row r="8" spans="1:73" ht="22.15" customHeight="1">
      <c r="A8" s="304" t="s">
        <v>414</v>
      </c>
      <c r="B8" s="292">
        <v>581067562</v>
      </c>
      <c r="C8" s="285">
        <v>105.47675791726358</v>
      </c>
      <c r="D8" s="280">
        <v>126307740</v>
      </c>
      <c r="E8" s="285">
        <v>105.15807199469715</v>
      </c>
      <c r="F8" s="285">
        <v>21.737186561448425</v>
      </c>
      <c r="G8" s="280">
        <v>154</v>
      </c>
      <c r="H8" s="281">
        <v>127</v>
      </c>
      <c r="I8" s="305">
        <v>177116</v>
      </c>
      <c r="J8" s="280">
        <v>77101</v>
      </c>
      <c r="K8" s="280">
        <v>89254</v>
      </c>
      <c r="L8" s="306">
        <v>343471</v>
      </c>
    </row>
    <row r="9" spans="1:73" ht="22.15" customHeight="1">
      <c r="A9" s="304">
        <v>5</v>
      </c>
      <c r="B9" s="292">
        <v>633791541</v>
      </c>
      <c r="C9" s="285">
        <v>109.07364004600896</v>
      </c>
      <c r="D9" s="280">
        <v>132100834</v>
      </c>
      <c r="E9" s="285">
        <v>104.58649169084966</v>
      </c>
      <c r="F9" s="285">
        <v>20.842946845199375</v>
      </c>
      <c r="G9" s="280">
        <v>168</v>
      </c>
      <c r="H9" s="281">
        <v>132</v>
      </c>
      <c r="I9" s="305">
        <v>185441</v>
      </c>
      <c r="J9" s="280">
        <v>77217</v>
      </c>
      <c r="K9" s="280">
        <v>93312</v>
      </c>
      <c r="L9" s="306">
        <v>355970</v>
      </c>
    </row>
    <row r="10" spans="1:73" ht="22.15" customHeight="1">
      <c r="A10" s="304">
        <v>6</v>
      </c>
      <c r="B10" s="292">
        <v>633478694</v>
      </c>
      <c r="C10" s="285">
        <v>99.950638817377339</v>
      </c>
      <c r="D10" s="280">
        <v>129238096</v>
      </c>
      <c r="E10" s="285">
        <v>97.832914514377705</v>
      </c>
      <c r="F10" s="285">
        <v>20.401332708436755</v>
      </c>
      <c r="G10" s="280">
        <v>168</v>
      </c>
      <c r="H10" s="281">
        <v>130</v>
      </c>
      <c r="I10" s="305">
        <v>183021</v>
      </c>
      <c r="J10" s="280">
        <v>82908</v>
      </c>
      <c r="K10" s="280">
        <v>91222</v>
      </c>
      <c r="L10" s="306">
        <v>357151</v>
      </c>
    </row>
    <row r="11" spans="1:73" ht="22.15" customHeight="1">
      <c r="A11" s="304">
        <v>7</v>
      </c>
      <c r="B11" s="292">
        <v>652268413</v>
      </c>
      <c r="C11" s="285">
        <v>102.96611696304343</v>
      </c>
      <c r="D11" s="280">
        <v>136981456</v>
      </c>
      <c r="E11" s="285">
        <v>105.99154602215744</v>
      </c>
      <c r="F11" s="285">
        <v>21.000780241676367</v>
      </c>
      <c r="G11" s="280">
        <v>173</v>
      </c>
      <c r="H11" s="281">
        <v>137</v>
      </c>
      <c r="I11" s="305">
        <v>178428</v>
      </c>
      <c r="J11" s="280">
        <v>85405</v>
      </c>
      <c r="K11" s="280">
        <v>96449</v>
      </c>
      <c r="L11" s="306">
        <v>360282</v>
      </c>
    </row>
    <row r="12" spans="1:73" ht="22.15" customHeight="1">
      <c r="A12" s="304">
        <v>8</v>
      </c>
      <c r="B12" s="292">
        <v>680689518</v>
      </c>
      <c r="C12" s="285">
        <v>104.35727139833153</v>
      </c>
      <c r="D12" s="280">
        <v>140999696</v>
      </c>
      <c r="E12" s="285">
        <v>102.93341895854866</v>
      </c>
      <c r="F12" s="285">
        <v>20.714245228027735</v>
      </c>
      <c r="G12" s="280">
        <v>180</v>
      </c>
      <c r="H12" s="281">
        <v>141</v>
      </c>
      <c r="I12" s="305">
        <v>174065</v>
      </c>
      <c r="J12" s="280">
        <v>87461</v>
      </c>
      <c r="K12" s="280">
        <v>96323</v>
      </c>
      <c r="L12" s="306">
        <v>357849</v>
      </c>
    </row>
    <row r="13" spans="1:73" ht="22.15" customHeight="1">
      <c r="A13" s="304">
        <v>9</v>
      </c>
      <c r="B13" s="292">
        <v>682090796</v>
      </c>
      <c r="C13" s="285">
        <v>100.20586155111029</v>
      </c>
      <c r="D13" s="280">
        <v>148690850</v>
      </c>
      <c r="E13" s="285">
        <v>105.45473090949076</v>
      </c>
      <c r="F13" s="285">
        <v>21.79927523901085</v>
      </c>
      <c r="G13" s="280">
        <v>181</v>
      </c>
      <c r="H13" s="281">
        <v>149</v>
      </c>
      <c r="I13" s="305">
        <v>192140</v>
      </c>
      <c r="J13" s="280">
        <v>88647</v>
      </c>
      <c r="K13" s="280">
        <v>104773</v>
      </c>
      <c r="L13" s="306">
        <v>385560</v>
      </c>
    </row>
    <row r="14" spans="1:73" ht="22.15" customHeight="1">
      <c r="A14" s="304">
        <v>10</v>
      </c>
      <c r="B14" s="292">
        <v>703534887</v>
      </c>
      <c r="C14" s="285">
        <v>103.14387631760391</v>
      </c>
      <c r="D14" s="280">
        <v>144926154</v>
      </c>
      <c r="E14" s="285">
        <v>97.468105132225688</v>
      </c>
      <c r="F14" s="285">
        <v>20.599711070191749</v>
      </c>
      <c r="G14" s="280">
        <v>186</v>
      </c>
      <c r="H14" s="281">
        <v>145</v>
      </c>
      <c r="I14" s="305">
        <v>186730</v>
      </c>
      <c r="J14" s="280">
        <v>89728</v>
      </c>
      <c r="K14" s="280">
        <v>101387</v>
      </c>
      <c r="L14" s="306">
        <v>377845</v>
      </c>
    </row>
    <row r="15" spans="1:73" ht="22.15" customHeight="1">
      <c r="A15" s="304">
        <v>11</v>
      </c>
      <c r="B15" s="292">
        <v>703686598</v>
      </c>
      <c r="C15" s="285">
        <v>100.02156410475207</v>
      </c>
      <c r="D15" s="280">
        <v>145658378</v>
      </c>
      <c r="E15" s="285">
        <v>100.50523937867004</v>
      </c>
      <c r="F15" s="285">
        <v>20.69932529822033</v>
      </c>
      <c r="G15" s="280">
        <v>186</v>
      </c>
      <c r="H15" s="281">
        <v>146</v>
      </c>
      <c r="I15" s="305">
        <v>175786</v>
      </c>
      <c r="J15" s="280">
        <v>87696</v>
      </c>
      <c r="K15" s="280">
        <v>102890</v>
      </c>
      <c r="L15" s="306">
        <v>366372</v>
      </c>
    </row>
    <row r="16" spans="1:73" ht="22.15" customHeight="1">
      <c r="A16" s="304">
        <v>12</v>
      </c>
      <c r="B16" s="292">
        <v>663021097</v>
      </c>
      <c r="C16" s="285">
        <v>94.221077804298332</v>
      </c>
      <c r="D16" s="280">
        <v>142120339</v>
      </c>
      <c r="E16" s="285">
        <v>97.571002060725959</v>
      </c>
      <c r="F16" s="285">
        <v>21.435266485947128</v>
      </c>
      <c r="G16" s="280">
        <v>176</v>
      </c>
      <c r="H16" s="281">
        <v>142</v>
      </c>
      <c r="I16" s="305">
        <v>205469</v>
      </c>
      <c r="J16" s="280">
        <v>91440</v>
      </c>
      <c r="K16" s="280">
        <v>100355</v>
      </c>
      <c r="L16" s="306">
        <v>397264</v>
      </c>
    </row>
    <row r="17" spans="1:12" ht="22.15" customHeight="1">
      <c r="A17" s="304">
        <v>13</v>
      </c>
      <c r="B17" s="292">
        <v>653444767</v>
      </c>
      <c r="C17" s="285">
        <v>98.6</v>
      </c>
      <c r="D17" s="280">
        <v>141492574</v>
      </c>
      <c r="E17" s="285">
        <v>99.6</v>
      </c>
      <c r="F17" s="285">
        <v>21.7</v>
      </c>
      <c r="G17" s="280">
        <v>173</v>
      </c>
      <c r="H17" s="281">
        <v>142</v>
      </c>
      <c r="I17" s="118">
        <v>184162</v>
      </c>
      <c r="J17" s="117">
        <v>87023</v>
      </c>
      <c r="K17" s="117">
        <v>100129</v>
      </c>
      <c r="L17" s="306">
        <v>371314</v>
      </c>
    </row>
    <row r="18" spans="1:12" ht="22.15" customHeight="1">
      <c r="A18" s="304">
        <v>14</v>
      </c>
      <c r="B18" s="116">
        <v>658805696</v>
      </c>
      <c r="C18" s="285">
        <v>100.820410426517</v>
      </c>
      <c r="D18" s="280">
        <v>138303489</v>
      </c>
      <c r="E18" s="285">
        <v>97.74611139663061</v>
      </c>
      <c r="F18" s="285">
        <v>20.993062118272881</v>
      </c>
      <c r="G18" s="280">
        <v>175</v>
      </c>
      <c r="H18" s="281">
        <v>139</v>
      </c>
      <c r="I18" s="118">
        <v>163561</v>
      </c>
      <c r="J18" s="117">
        <v>77908</v>
      </c>
      <c r="K18" s="117">
        <v>98221</v>
      </c>
      <c r="L18" s="306">
        <v>339690</v>
      </c>
    </row>
    <row r="19" spans="1:12" ht="22.15" customHeight="1">
      <c r="A19" s="304">
        <v>15</v>
      </c>
      <c r="B19" s="116">
        <v>630679273</v>
      </c>
      <c r="C19" s="285">
        <v>95.730695230661752</v>
      </c>
      <c r="D19" s="280">
        <v>134727116</v>
      </c>
      <c r="E19" s="285">
        <v>97.414112235447661</v>
      </c>
      <c r="F19" s="285">
        <v>21.362223521177935</v>
      </c>
      <c r="G19" s="280">
        <v>167</v>
      </c>
      <c r="H19" s="281">
        <v>135</v>
      </c>
      <c r="I19" s="118">
        <v>154048</v>
      </c>
      <c r="J19" s="117">
        <v>77919</v>
      </c>
      <c r="K19" s="117">
        <v>96113</v>
      </c>
      <c r="L19" s="306">
        <v>328080</v>
      </c>
    </row>
    <row r="20" spans="1:12" ht="22.15" customHeight="1">
      <c r="A20" s="304">
        <v>16</v>
      </c>
      <c r="B20" s="116">
        <v>579211309</v>
      </c>
      <c r="C20" s="285">
        <v>91.839280882788742</v>
      </c>
      <c r="D20" s="280">
        <v>135038691</v>
      </c>
      <c r="E20" s="285">
        <v>100.23126376430413</v>
      </c>
      <c r="F20" s="285">
        <v>23.314235910404161</v>
      </c>
      <c r="G20" s="280">
        <v>153</v>
      </c>
      <c r="H20" s="281">
        <v>135</v>
      </c>
      <c r="I20" s="118">
        <v>154565</v>
      </c>
      <c r="J20" s="117">
        <v>78343</v>
      </c>
      <c r="K20" s="117">
        <v>96815</v>
      </c>
      <c r="L20" s="306">
        <v>329723</v>
      </c>
    </row>
    <row r="21" spans="1:12" ht="22.15" customHeight="1">
      <c r="A21" s="304">
        <v>17</v>
      </c>
      <c r="B21" s="116">
        <v>597135455</v>
      </c>
      <c r="C21" s="285">
        <v>103.09457804457335</v>
      </c>
      <c r="D21" s="280">
        <v>137007436</v>
      </c>
      <c r="E21" s="285">
        <v>101.45791179211001</v>
      </c>
      <c r="F21" s="285">
        <v>22.944113408908201</v>
      </c>
      <c r="G21" s="280">
        <v>158</v>
      </c>
      <c r="H21" s="281">
        <v>137</v>
      </c>
      <c r="I21" s="118">
        <v>153437</v>
      </c>
      <c r="J21" s="117">
        <v>78723</v>
      </c>
      <c r="K21" s="117">
        <v>98919</v>
      </c>
      <c r="L21" s="119">
        <v>331079</v>
      </c>
    </row>
    <row r="22" spans="1:12" ht="22.15" customHeight="1">
      <c r="A22" s="304">
        <v>18</v>
      </c>
      <c r="B22" s="116">
        <v>586430239</v>
      </c>
      <c r="C22" s="285">
        <v>98.207238255514412</v>
      </c>
      <c r="D22" s="280">
        <v>138292012</v>
      </c>
      <c r="E22" s="285">
        <v>100.93759582509082</v>
      </c>
      <c r="F22" s="285">
        <v>23.582005633921614</v>
      </c>
      <c r="G22" s="280">
        <v>155</v>
      </c>
      <c r="H22" s="281">
        <v>139</v>
      </c>
      <c r="I22" s="118">
        <v>155221</v>
      </c>
      <c r="J22" s="117">
        <v>83375</v>
      </c>
      <c r="K22" s="117">
        <v>100598</v>
      </c>
      <c r="L22" s="119">
        <v>339194</v>
      </c>
    </row>
    <row r="23" spans="1:12" ht="22.15" customHeight="1">
      <c r="A23" s="309">
        <v>19</v>
      </c>
      <c r="B23" s="310">
        <v>586804940</v>
      </c>
      <c r="C23" s="311">
        <v>100.06389523852641</v>
      </c>
      <c r="D23" s="293">
        <v>150776971</v>
      </c>
      <c r="E23" s="311">
        <v>109</v>
      </c>
      <c r="F23" s="311">
        <v>25.694564023268107</v>
      </c>
      <c r="G23" s="293">
        <v>155</v>
      </c>
      <c r="H23" s="307">
        <v>151</v>
      </c>
      <c r="I23" s="312">
        <v>145698</v>
      </c>
      <c r="J23" s="313">
        <v>94879</v>
      </c>
      <c r="K23" s="313">
        <v>110564</v>
      </c>
      <c r="L23" s="314">
        <v>351141</v>
      </c>
    </row>
    <row r="24" spans="1:12" ht="22.15" customHeight="1">
      <c r="A24" s="304">
        <v>20</v>
      </c>
      <c r="B24" s="116">
        <v>577081436</v>
      </c>
      <c r="C24" s="285">
        <v>98.342975094926771</v>
      </c>
      <c r="D24" s="280">
        <v>151445168</v>
      </c>
      <c r="E24" s="285">
        <v>100.4</v>
      </c>
      <c r="F24" s="285">
        <v>26.24329228985976</v>
      </c>
      <c r="G24" s="280">
        <v>153</v>
      </c>
      <c r="H24" s="281">
        <v>152</v>
      </c>
      <c r="I24" s="118">
        <v>135435</v>
      </c>
      <c r="J24" s="117">
        <v>95673</v>
      </c>
      <c r="K24" s="117">
        <v>111984</v>
      </c>
      <c r="L24" s="119">
        <v>343092</v>
      </c>
    </row>
    <row r="25" spans="1:12" ht="22.15" customHeight="1">
      <c r="A25" s="309">
        <v>21</v>
      </c>
      <c r="B25" s="324">
        <v>627394794</v>
      </c>
      <c r="C25" s="325">
        <v>108.7185888960046</v>
      </c>
      <c r="D25" s="88">
        <v>144125937</v>
      </c>
      <c r="E25" s="285">
        <v>95.167075254589832</v>
      </c>
      <c r="F25" s="311">
        <v>22.972128295983278</v>
      </c>
      <c r="G25" s="293">
        <v>166</v>
      </c>
      <c r="H25" s="326">
        <v>144</v>
      </c>
      <c r="I25" s="312">
        <v>127388</v>
      </c>
      <c r="J25" s="313">
        <v>77732</v>
      </c>
      <c r="K25" s="310">
        <v>107488</v>
      </c>
      <c r="L25" s="327">
        <v>312608</v>
      </c>
    </row>
    <row r="26" spans="1:12" ht="22.15" customHeight="1">
      <c r="A26" s="309">
        <v>22</v>
      </c>
      <c r="B26" s="310">
        <v>646173135</v>
      </c>
      <c r="C26" s="311">
        <v>102.99306611715366</v>
      </c>
      <c r="D26" s="293">
        <v>141786110</v>
      </c>
      <c r="E26" s="325">
        <v>98.376539956163484</v>
      </c>
      <c r="F26" s="311">
        <v>21.942433431560104</v>
      </c>
      <c r="G26" s="293">
        <v>171</v>
      </c>
      <c r="H26" s="350">
        <v>142</v>
      </c>
      <c r="I26" s="310">
        <v>113915</v>
      </c>
      <c r="J26" s="313">
        <v>75925</v>
      </c>
      <c r="K26" s="313">
        <v>106594</v>
      </c>
      <c r="L26" s="314">
        <v>296434</v>
      </c>
    </row>
    <row r="27" spans="1:12" ht="22.15" customHeight="1">
      <c r="A27" s="304">
        <v>23</v>
      </c>
      <c r="B27" s="116">
        <v>859407572</v>
      </c>
      <c r="C27" s="285">
        <v>132.99958253448588</v>
      </c>
      <c r="D27" s="280">
        <v>137406255</v>
      </c>
      <c r="E27" s="285">
        <v>96.910942122609896</v>
      </c>
      <c r="F27" s="285">
        <v>15.988485495913224</v>
      </c>
      <c r="G27" s="280">
        <v>228</v>
      </c>
      <c r="H27" s="281">
        <v>138</v>
      </c>
      <c r="I27" s="118">
        <v>148166</v>
      </c>
      <c r="J27" s="117">
        <v>74463</v>
      </c>
      <c r="K27" s="117">
        <v>104670</v>
      </c>
      <c r="L27" s="119">
        <v>327299</v>
      </c>
    </row>
    <row r="28" spans="1:12" ht="22.15" customHeight="1">
      <c r="A28" s="364">
        <v>24</v>
      </c>
      <c r="B28" s="365">
        <v>1223658356</v>
      </c>
      <c r="C28" s="325">
        <v>142.38393934001783</v>
      </c>
      <c r="D28" s="366">
        <v>142295074</v>
      </c>
      <c r="E28" s="325">
        <v>103.55793045957043</v>
      </c>
      <c r="F28" s="311">
        <v>11.628660344799705</v>
      </c>
      <c r="G28" s="366">
        <v>324</v>
      </c>
      <c r="H28" s="350">
        <v>143</v>
      </c>
      <c r="I28" s="367">
        <v>151528</v>
      </c>
      <c r="J28" s="368">
        <v>83701</v>
      </c>
      <c r="K28" s="368">
        <v>109176</v>
      </c>
      <c r="L28" s="369">
        <v>344405</v>
      </c>
    </row>
    <row r="29" spans="1:12" ht="22.15" customHeight="1">
      <c r="A29" s="430">
        <v>25</v>
      </c>
      <c r="B29" s="312">
        <v>1101008741</v>
      </c>
      <c r="C29" s="311">
        <v>89.976808935385549</v>
      </c>
      <c r="D29" s="293">
        <v>145057139</v>
      </c>
      <c r="E29" s="311">
        <v>101.94108265476569</v>
      </c>
      <c r="F29" s="311">
        <v>13.174930733815128</v>
      </c>
      <c r="G29" s="293">
        <v>292</v>
      </c>
      <c r="H29" s="350">
        <v>145</v>
      </c>
      <c r="I29" s="310">
        <v>159706</v>
      </c>
      <c r="J29" s="313">
        <v>85595</v>
      </c>
      <c r="K29" s="313">
        <v>112061</v>
      </c>
      <c r="L29" s="314">
        <v>357362</v>
      </c>
    </row>
    <row r="30" spans="1:12" ht="22.15" customHeight="1">
      <c r="A30" s="430">
        <v>26</v>
      </c>
      <c r="B30" s="312">
        <v>1082553951</v>
      </c>
      <c r="C30" s="311">
        <v>98.323828929528915</v>
      </c>
      <c r="D30" s="293">
        <v>149370704</v>
      </c>
      <c r="E30" s="311">
        <v>102.97370059118565</v>
      </c>
      <c r="F30" s="311">
        <v>13.797991671640943</v>
      </c>
      <c r="G30" s="293">
        <v>287</v>
      </c>
      <c r="H30" s="350">
        <v>150</v>
      </c>
      <c r="I30" s="310">
        <v>181839</v>
      </c>
      <c r="J30" s="313">
        <v>89886</v>
      </c>
      <c r="K30" s="313">
        <v>116298</v>
      </c>
      <c r="L30" s="314">
        <v>388023</v>
      </c>
    </row>
    <row r="31" spans="1:12" ht="22.15" customHeight="1">
      <c r="A31" s="430">
        <v>27</v>
      </c>
      <c r="B31" s="312">
        <v>1001430931</v>
      </c>
      <c r="C31" s="467">
        <v>92.50633006095785</v>
      </c>
      <c r="D31" s="293">
        <v>147966792</v>
      </c>
      <c r="E31" s="467">
        <v>99.060115563223164</v>
      </c>
      <c r="F31" s="311">
        <v>14.775536426885141</v>
      </c>
      <c r="G31" s="293">
        <v>265</v>
      </c>
      <c r="H31" s="350">
        <v>148</v>
      </c>
      <c r="I31" s="310">
        <v>204966</v>
      </c>
      <c r="J31" s="313">
        <v>100482</v>
      </c>
      <c r="K31" s="313">
        <v>116245</v>
      </c>
      <c r="L31" s="314">
        <v>421693</v>
      </c>
    </row>
    <row r="32" spans="1:12" ht="22.15" customHeight="1">
      <c r="A32" s="430">
        <v>28</v>
      </c>
      <c r="B32" s="312">
        <v>979605763</v>
      </c>
      <c r="C32" s="467">
        <v>97.820601768490818</v>
      </c>
      <c r="D32" s="293">
        <v>150897727</v>
      </c>
      <c r="E32" s="467">
        <v>101.98080593651039</v>
      </c>
      <c r="F32" s="311">
        <v>15.4039239763027</v>
      </c>
      <c r="G32" s="293">
        <v>260</v>
      </c>
      <c r="H32" s="350">
        <v>151</v>
      </c>
      <c r="I32" s="310">
        <v>205526</v>
      </c>
      <c r="J32" s="313">
        <v>105128</v>
      </c>
      <c r="K32" s="313">
        <v>118997</v>
      </c>
      <c r="L32" s="314">
        <v>429651</v>
      </c>
    </row>
    <row r="33" spans="1:15" ht="22.15" customHeight="1">
      <c r="A33" s="430">
        <v>29</v>
      </c>
      <c r="B33" s="312">
        <v>920806007</v>
      </c>
      <c r="C33" s="467">
        <v>93.997610240682093</v>
      </c>
      <c r="D33" s="293">
        <v>152326582</v>
      </c>
      <c r="E33" s="467">
        <v>100.94690293114886</v>
      </c>
      <c r="F33" s="311">
        <v>16.542744165655733</v>
      </c>
      <c r="G33" s="293">
        <v>244</v>
      </c>
      <c r="H33" s="350">
        <v>153</v>
      </c>
      <c r="I33" s="118">
        <v>206736</v>
      </c>
      <c r="J33" s="313">
        <v>104630</v>
      </c>
      <c r="K33" s="313">
        <v>121394</v>
      </c>
      <c r="L33" s="314">
        <v>432760</v>
      </c>
    </row>
    <row r="34" spans="1:15" ht="22.15" customHeight="1">
      <c r="A34" s="430">
        <v>30</v>
      </c>
      <c r="B34" s="312">
        <v>866250977</v>
      </c>
      <c r="C34" s="467">
        <v>94.075296035726197</v>
      </c>
      <c r="D34" s="293">
        <v>153981949</v>
      </c>
      <c r="E34" s="467">
        <v>101.08672234239458</v>
      </c>
      <c r="F34" s="311">
        <v>17.77567391996142</v>
      </c>
      <c r="G34" s="293">
        <v>229</v>
      </c>
      <c r="H34" s="350">
        <v>154</v>
      </c>
      <c r="I34" s="312">
        <v>206647</v>
      </c>
      <c r="J34" s="313">
        <v>108202</v>
      </c>
      <c r="K34" s="313">
        <v>124127</v>
      </c>
      <c r="L34" s="314">
        <v>438976</v>
      </c>
    </row>
    <row r="35" spans="1:15" ht="22.15" customHeight="1">
      <c r="A35" s="493" t="s">
        <v>364</v>
      </c>
      <c r="B35" s="118">
        <v>837057240</v>
      </c>
      <c r="C35" s="494">
        <v>96.6</v>
      </c>
      <c r="D35" s="495">
        <v>153494393</v>
      </c>
      <c r="E35" s="494">
        <v>99.7</v>
      </c>
      <c r="F35" s="285">
        <v>18.3</v>
      </c>
      <c r="G35" s="280">
        <v>222</v>
      </c>
      <c r="H35" s="306">
        <v>154</v>
      </c>
      <c r="I35" s="508">
        <v>210961</v>
      </c>
      <c r="J35" s="117">
        <v>106013</v>
      </c>
      <c r="K35" s="495">
        <v>125155</v>
      </c>
      <c r="L35" s="119">
        <v>447516</v>
      </c>
      <c r="M35" s="480">
        <v>1226430</v>
      </c>
      <c r="N35" s="480"/>
      <c r="O35" s="481" t="s">
        <v>366</v>
      </c>
    </row>
    <row r="36" spans="1:15" ht="22.15" customHeight="1">
      <c r="A36" s="493">
        <v>2</v>
      </c>
      <c r="B36" s="118">
        <v>964438206</v>
      </c>
      <c r="C36" s="494">
        <v>115.21771270982615</v>
      </c>
      <c r="D36" s="495">
        <v>153364968</v>
      </c>
      <c r="E36" s="494">
        <v>99.915680959108386</v>
      </c>
      <c r="F36" s="285">
        <v>15.902000464714067</v>
      </c>
      <c r="G36" s="280">
        <v>255</v>
      </c>
      <c r="H36" s="306">
        <v>154</v>
      </c>
      <c r="I36" s="118">
        <v>222344</v>
      </c>
      <c r="J36" s="117">
        <v>105566</v>
      </c>
      <c r="K36" s="495">
        <v>126518</v>
      </c>
      <c r="L36" s="119">
        <v>232084</v>
      </c>
      <c r="M36" s="480">
        <v>1212201</v>
      </c>
      <c r="N36" s="480"/>
      <c r="O36" s="481" t="s">
        <v>366</v>
      </c>
    </row>
    <row r="37" spans="1:15" ht="22.15" customHeight="1">
      <c r="A37" s="483">
        <v>3</v>
      </c>
      <c r="B37" s="484">
        <f>第2表!G15</f>
        <v>811222683</v>
      </c>
      <c r="C37" s="485">
        <f>B37/B36*100</f>
        <v>84.11349508482661</v>
      </c>
      <c r="D37" s="486">
        <f>第2表!G5</f>
        <v>153225630</v>
      </c>
      <c r="E37" s="485">
        <f>D37/D36*100</f>
        <v>99.909146135641606</v>
      </c>
      <c r="F37" s="487">
        <f>D37/B37*100</f>
        <v>18.888232936652241</v>
      </c>
      <c r="G37" s="488">
        <f>ROUND(B37/B$4*100,0)</f>
        <v>215</v>
      </c>
      <c r="H37" s="489">
        <f>ROUND(D37/D$4*100,0)</f>
        <v>154</v>
      </c>
      <c r="I37" s="490"/>
      <c r="J37" s="491">
        <f>第2表!G9</f>
        <v>110747</v>
      </c>
      <c r="K37" s="486">
        <f>ROUND(D37*1000/M37,0)</f>
        <v>128085</v>
      </c>
      <c r="L37" s="492">
        <f>SUM(I37:K37)</f>
        <v>238832</v>
      </c>
      <c r="M37" s="480">
        <v>1196277</v>
      </c>
      <c r="N37" s="480"/>
      <c r="O37" s="2" t="s">
        <v>336</v>
      </c>
    </row>
    <row r="38" spans="1:15" ht="22.15" customHeight="1">
      <c r="A38" s="2" t="s">
        <v>359</v>
      </c>
    </row>
    <row r="39" spans="1:15" ht="21.75" customHeight="1">
      <c r="A39" s="2" t="s">
        <v>413</v>
      </c>
    </row>
  </sheetData>
  <mergeCells count="6">
    <mergeCell ref="I2:L2"/>
    <mergeCell ref="A2:A3"/>
    <mergeCell ref="B2:C2"/>
    <mergeCell ref="D2:E2"/>
    <mergeCell ref="F2:F3"/>
    <mergeCell ref="G2:H2"/>
  </mergeCells>
  <phoneticPr fontId="2"/>
  <printOptions horizontalCentered="1"/>
  <pageMargins left="0.59055118110236227" right="0.59055118110236227" top="0.47244094488188981" bottom="0.19685039370078741" header="0.51181102362204722" footer="0.19685039370078741"/>
  <pageSetup paperSize="9" scale="77" firstPageNumber="3" orientation="landscape" r:id="rId1"/>
  <headerFooter alignWithMargins="0">
    <oddFooter>&amp;C6</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T27"/>
  <sheetViews>
    <sheetView view="pageBreakPreview" zoomScaleNormal="100" zoomScaleSheetLayoutView="100" workbookViewId="0">
      <pane xSplit="4" ySplit="4" topLeftCell="E5" activePane="bottomRight" state="frozen"/>
      <selection activeCell="CD33" sqref="A33:CD61"/>
      <selection pane="topRight" activeCell="CD33" sqref="A33:CD61"/>
      <selection pane="bottomLeft" activeCell="CD33" sqref="A33:CD61"/>
      <selection pane="bottomRight" activeCell="J6" sqref="J6"/>
    </sheetView>
  </sheetViews>
  <sheetFormatPr defaultColWidth="8.875" defaultRowHeight="21" customHeight="1"/>
  <cols>
    <col min="1" max="3" width="1.75" style="2" customWidth="1"/>
    <col min="4" max="4" width="13.375" style="2" customWidth="1"/>
    <col min="5" max="10" width="10.375" style="2" customWidth="1"/>
    <col min="11" max="11" width="6.375" style="2" customWidth="1"/>
    <col min="12" max="12" width="10.375" style="2" customWidth="1"/>
    <col min="13" max="13" width="6.375" style="2" customWidth="1"/>
    <col min="14" max="14" width="10.375" style="2" customWidth="1"/>
    <col min="15" max="15" width="7.5" style="2" bestFit="1" customWidth="1"/>
    <col min="16" max="16" width="10.375" style="2" customWidth="1"/>
    <col min="17" max="17" width="6.375" style="2" customWidth="1"/>
    <col min="18" max="16384" width="8.875" style="2"/>
  </cols>
  <sheetData>
    <row r="1" spans="1:72" ht="21" customHeight="1">
      <c r="A1" s="328" t="s">
        <v>121</v>
      </c>
      <c r="M1" s="4"/>
      <c r="O1" s="4"/>
      <c r="Q1" s="4" t="s">
        <v>39</v>
      </c>
    </row>
    <row r="2" spans="1:72" ht="21" customHeight="1">
      <c r="A2" s="61"/>
      <c r="B2" s="62"/>
      <c r="C2" s="62"/>
      <c r="D2" s="63" t="s">
        <v>255</v>
      </c>
      <c r="E2" s="775" t="s">
        <v>306</v>
      </c>
      <c r="F2" s="773"/>
      <c r="G2" s="773"/>
      <c r="H2" s="773"/>
      <c r="I2" s="776"/>
      <c r="J2" s="773" t="s">
        <v>268</v>
      </c>
      <c r="K2" s="773"/>
      <c r="L2" s="773"/>
      <c r="M2" s="773"/>
      <c r="N2" s="773"/>
      <c r="O2" s="773"/>
      <c r="P2" s="773"/>
      <c r="Q2" s="774"/>
    </row>
    <row r="3" spans="1:72" ht="21" customHeight="1">
      <c r="A3" s="64"/>
      <c r="B3" s="65"/>
      <c r="C3" s="65"/>
      <c r="D3" s="66"/>
      <c r="E3" s="782" t="s">
        <v>369</v>
      </c>
      <c r="F3" s="779" t="s">
        <v>370</v>
      </c>
      <c r="G3" s="779" t="s">
        <v>368</v>
      </c>
      <c r="H3" s="779" t="s">
        <v>382</v>
      </c>
      <c r="I3" s="778" t="s">
        <v>415</v>
      </c>
      <c r="J3" s="778" t="s">
        <v>416</v>
      </c>
      <c r="K3" s="778"/>
      <c r="L3" s="771" t="s">
        <v>372</v>
      </c>
      <c r="M3" s="777"/>
      <c r="N3" s="771" t="s">
        <v>417</v>
      </c>
      <c r="O3" s="777"/>
      <c r="P3" s="771" t="s">
        <v>418</v>
      </c>
      <c r="Q3" s="772"/>
    </row>
    <row r="4" spans="1:72" ht="21" customHeight="1">
      <c r="A4" s="768" t="s">
        <v>238</v>
      </c>
      <c r="B4" s="769"/>
      <c r="C4" s="769"/>
      <c r="D4" s="770"/>
      <c r="E4" s="783"/>
      <c r="F4" s="780"/>
      <c r="G4" s="780"/>
      <c r="H4" s="780"/>
      <c r="I4" s="781"/>
      <c r="J4" s="370" t="s">
        <v>314</v>
      </c>
      <c r="K4" s="370" t="s">
        <v>315</v>
      </c>
      <c r="L4" s="370" t="s">
        <v>314</v>
      </c>
      <c r="M4" s="370" t="s">
        <v>315</v>
      </c>
      <c r="N4" s="371" t="s">
        <v>314</v>
      </c>
      <c r="O4" s="372" t="s">
        <v>315</v>
      </c>
      <c r="P4" s="370" t="s">
        <v>122</v>
      </c>
      <c r="Q4" s="373" t="s">
        <v>123</v>
      </c>
      <c r="BT4" s="2">
        <v>252131</v>
      </c>
    </row>
    <row r="5" spans="1:72" ht="21" customHeight="1">
      <c r="A5" s="764" t="s">
        <v>70</v>
      </c>
      <c r="B5" s="765"/>
      <c r="C5" s="725" t="s">
        <v>71</v>
      </c>
      <c r="D5" s="756"/>
      <c r="E5" s="374">
        <v>149630282</v>
      </c>
      <c r="F5" s="374">
        <v>151424076</v>
      </c>
      <c r="G5" s="374">
        <v>150949050</v>
      </c>
      <c r="H5" s="374">
        <v>151235591</v>
      </c>
      <c r="I5" s="374">
        <v>150373632</v>
      </c>
      <c r="J5" s="375">
        <f>F5-E5</f>
        <v>1793794</v>
      </c>
      <c r="K5" s="376">
        <f>((F5/E5)*100)-100</f>
        <v>1.1988174960466864</v>
      </c>
      <c r="L5" s="375">
        <f>G5-F5</f>
        <v>-475026</v>
      </c>
      <c r="M5" s="376">
        <f>((G5/F5)*100)-100</f>
        <v>-0.31370572801118612</v>
      </c>
      <c r="N5" s="377">
        <f>H5-G5</f>
        <v>286541</v>
      </c>
      <c r="O5" s="378">
        <f>((H5/G5)*100)-100</f>
        <v>0.1898263023185649</v>
      </c>
      <c r="P5" s="375">
        <f>I5-H5</f>
        <v>-861959</v>
      </c>
      <c r="Q5" s="385">
        <f t="shared" ref="Q5:Q25" si="0">((I5/H5)*100)-100</f>
        <v>-0.56994454433679209</v>
      </c>
      <c r="BT5" s="2">
        <v>258800</v>
      </c>
    </row>
    <row r="6" spans="1:72" ht="21" customHeight="1">
      <c r="A6" s="760">
        <v>1</v>
      </c>
      <c r="B6" s="761"/>
      <c r="C6" s="761"/>
      <c r="D6" s="69" t="s">
        <v>72</v>
      </c>
      <c r="E6" s="380">
        <v>149630282</v>
      </c>
      <c r="F6" s="380">
        <v>151424076</v>
      </c>
      <c r="G6" s="380">
        <v>150949050</v>
      </c>
      <c r="H6" s="380">
        <v>151235591</v>
      </c>
      <c r="I6" s="380">
        <v>150373632</v>
      </c>
      <c r="J6" s="381">
        <f t="shared" ref="J6:J25" si="1">F6-E6</f>
        <v>1793794</v>
      </c>
      <c r="K6" s="382">
        <f t="shared" ref="K6:K25" si="2">((F6/E6)*100)-100</f>
        <v>1.1988174960466864</v>
      </c>
      <c r="L6" s="381">
        <f t="shared" ref="L6:L25" si="3">G6-F6</f>
        <v>-475026</v>
      </c>
      <c r="M6" s="382">
        <f t="shared" ref="M6:M25" si="4">((G6/F6)*100)-100</f>
        <v>-0.31370572801118612</v>
      </c>
      <c r="N6" s="383">
        <f t="shared" ref="N6:N25" si="5">H6-G6</f>
        <v>286541</v>
      </c>
      <c r="O6" s="384">
        <f t="shared" ref="O6:O25" si="6">((H6/G6)*100)-100</f>
        <v>0.1898263023185649</v>
      </c>
      <c r="P6" s="383">
        <f t="shared" ref="P6:P23" si="7">I6-H6</f>
        <v>-861959</v>
      </c>
      <c r="Q6" s="385">
        <f t="shared" si="0"/>
        <v>-0.56994454433679209</v>
      </c>
    </row>
    <row r="7" spans="1:72" ht="21" customHeight="1">
      <c r="A7" s="766" t="s">
        <v>73</v>
      </c>
      <c r="B7" s="767"/>
      <c r="C7" s="767"/>
      <c r="D7" s="71" t="s">
        <v>239</v>
      </c>
      <c r="E7" s="386">
        <v>67115581</v>
      </c>
      <c r="F7" s="386">
        <v>69342886</v>
      </c>
      <c r="G7" s="386">
        <v>67846956</v>
      </c>
      <c r="H7" s="386">
        <v>65911611</v>
      </c>
      <c r="I7" s="386">
        <v>65351556</v>
      </c>
      <c r="J7" s="387">
        <f t="shared" si="1"/>
        <v>2227305</v>
      </c>
      <c r="K7" s="388">
        <f t="shared" si="2"/>
        <v>3.3186109198697125</v>
      </c>
      <c r="L7" s="387">
        <f t="shared" si="3"/>
        <v>-1495930</v>
      </c>
      <c r="M7" s="388">
        <f t="shared" si="4"/>
        <v>-2.1572941166596422</v>
      </c>
      <c r="N7" s="387">
        <f t="shared" si="5"/>
        <v>-1935345</v>
      </c>
      <c r="O7" s="389">
        <f t="shared" si="6"/>
        <v>-2.8525155940673272</v>
      </c>
      <c r="P7" s="387">
        <f t="shared" si="7"/>
        <v>-560055</v>
      </c>
      <c r="Q7" s="390">
        <f t="shared" si="0"/>
        <v>-0.84970613144321305</v>
      </c>
    </row>
    <row r="8" spans="1:72" ht="21" customHeight="1">
      <c r="A8" s="766" t="s">
        <v>341</v>
      </c>
      <c r="B8" s="767"/>
      <c r="C8" s="767"/>
      <c r="D8" s="71" t="s">
        <v>345</v>
      </c>
      <c r="E8" s="386">
        <v>2119031</v>
      </c>
      <c r="F8" s="386">
        <v>2121835</v>
      </c>
      <c r="G8" s="386">
        <v>2125839</v>
      </c>
      <c r="H8" s="386">
        <v>2129154</v>
      </c>
      <c r="I8" s="386">
        <v>2112819</v>
      </c>
      <c r="J8" s="387">
        <f t="shared" si="1"/>
        <v>2804</v>
      </c>
      <c r="K8" s="388">
        <f t="shared" si="2"/>
        <v>0.13232463328758115</v>
      </c>
      <c r="L8" s="387">
        <f t="shared" si="3"/>
        <v>4004</v>
      </c>
      <c r="M8" s="388">
        <f t="shared" si="4"/>
        <v>0.18870458824555669</v>
      </c>
      <c r="N8" s="387">
        <f t="shared" si="5"/>
        <v>3315</v>
      </c>
      <c r="O8" s="389">
        <f t="shared" si="6"/>
        <v>0.15593843183796707</v>
      </c>
      <c r="P8" s="387">
        <f t="shared" si="7"/>
        <v>-16335</v>
      </c>
      <c r="Q8" s="390">
        <f t="shared" si="0"/>
        <v>-0.76720612975857705</v>
      </c>
    </row>
    <row r="9" spans="1:72" ht="21" customHeight="1">
      <c r="A9" s="766" t="s">
        <v>342</v>
      </c>
      <c r="B9" s="767"/>
      <c r="C9" s="767"/>
      <c r="D9" s="71" t="s">
        <v>348</v>
      </c>
      <c r="E9" s="386">
        <v>50953585</v>
      </c>
      <c r="F9" s="386">
        <v>51730424</v>
      </c>
      <c r="G9" s="386">
        <v>52204689</v>
      </c>
      <c r="H9" s="386">
        <v>52544731</v>
      </c>
      <c r="I9" s="386">
        <v>51593269</v>
      </c>
      <c r="J9" s="387">
        <f t="shared" si="1"/>
        <v>776839</v>
      </c>
      <c r="K9" s="388">
        <f t="shared" si="2"/>
        <v>1.524601262109428</v>
      </c>
      <c r="L9" s="387">
        <f t="shared" si="3"/>
        <v>474265</v>
      </c>
      <c r="M9" s="388">
        <f t="shared" si="4"/>
        <v>0.91680091390706764</v>
      </c>
      <c r="N9" s="387">
        <f t="shared" si="5"/>
        <v>340042</v>
      </c>
      <c r="O9" s="389">
        <f t="shared" si="6"/>
        <v>0.65136294557754582</v>
      </c>
      <c r="P9" s="387">
        <f t="shared" si="7"/>
        <v>-951462</v>
      </c>
      <c r="Q9" s="390">
        <f t="shared" si="0"/>
        <v>-1.8107657645064421</v>
      </c>
    </row>
    <row r="10" spans="1:72" ht="21" customHeight="1">
      <c r="A10" s="766" t="s">
        <v>343</v>
      </c>
      <c r="B10" s="767"/>
      <c r="C10" s="767"/>
      <c r="D10" s="71" t="s">
        <v>346</v>
      </c>
      <c r="E10" s="386">
        <v>4007872</v>
      </c>
      <c r="F10" s="386">
        <v>3990521</v>
      </c>
      <c r="G10" s="386">
        <v>4021307</v>
      </c>
      <c r="H10" s="386">
        <v>3910706</v>
      </c>
      <c r="I10" s="386">
        <v>3928871</v>
      </c>
      <c r="J10" s="387">
        <f t="shared" si="1"/>
        <v>-17351</v>
      </c>
      <c r="K10" s="388">
        <f t="shared" si="2"/>
        <v>-0.43292300752119672</v>
      </c>
      <c r="L10" s="387">
        <f t="shared" si="3"/>
        <v>30786</v>
      </c>
      <c r="M10" s="388">
        <f t="shared" si="4"/>
        <v>0.77147821048930609</v>
      </c>
      <c r="N10" s="387">
        <f t="shared" si="5"/>
        <v>-110601</v>
      </c>
      <c r="O10" s="389">
        <f t="shared" si="6"/>
        <v>-2.7503744429360921</v>
      </c>
      <c r="P10" s="387">
        <f t="shared" si="7"/>
        <v>18165</v>
      </c>
      <c r="Q10" s="390">
        <f t="shared" si="0"/>
        <v>0.46449413481862223</v>
      </c>
    </row>
    <row r="11" spans="1:72" ht="21" customHeight="1">
      <c r="A11" s="766" t="s">
        <v>344</v>
      </c>
      <c r="B11" s="767"/>
      <c r="C11" s="767"/>
      <c r="D11" s="71" t="s">
        <v>347</v>
      </c>
      <c r="E11" s="386">
        <v>10035093</v>
      </c>
      <c r="F11" s="386">
        <v>11500106</v>
      </c>
      <c r="G11" s="386">
        <v>9495121</v>
      </c>
      <c r="H11" s="386">
        <v>7327020</v>
      </c>
      <c r="I11" s="386">
        <v>7716597</v>
      </c>
      <c r="J11" s="387">
        <f t="shared" si="1"/>
        <v>1465013</v>
      </c>
      <c r="K11" s="388">
        <f t="shared" si="2"/>
        <v>14.598898086943478</v>
      </c>
      <c r="L11" s="387">
        <f t="shared" si="3"/>
        <v>-2004985</v>
      </c>
      <c r="M11" s="388">
        <f t="shared" si="4"/>
        <v>-17.434491473382934</v>
      </c>
      <c r="N11" s="387">
        <f t="shared" si="5"/>
        <v>-2168101</v>
      </c>
      <c r="O11" s="389">
        <f t="shared" si="6"/>
        <v>-22.833842770408083</v>
      </c>
      <c r="P11" s="387">
        <f t="shared" si="7"/>
        <v>389577</v>
      </c>
      <c r="Q11" s="390">
        <f t="shared" si="0"/>
        <v>5.3169910823226871</v>
      </c>
    </row>
    <row r="12" spans="1:72" ht="21" customHeight="1">
      <c r="A12" s="766" t="s">
        <v>171</v>
      </c>
      <c r="B12" s="767"/>
      <c r="C12" s="767"/>
      <c r="D12" s="71" t="s">
        <v>240</v>
      </c>
      <c r="E12" s="386">
        <v>69929257</v>
      </c>
      <c r="F12" s="386">
        <v>69547117</v>
      </c>
      <c r="G12" s="386">
        <v>70490919</v>
      </c>
      <c r="H12" s="386">
        <v>73036641</v>
      </c>
      <c r="I12" s="386">
        <v>72040511</v>
      </c>
      <c r="J12" s="387">
        <f t="shared" si="1"/>
        <v>-382140</v>
      </c>
      <c r="K12" s="388">
        <f t="shared" si="2"/>
        <v>-0.5464665526190231</v>
      </c>
      <c r="L12" s="387">
        <f t="shared" si="3"/>
        <v>943802</v>
      </c>
      <c r="M12" s="388">
        <f t="shared" si="4"/>
        <v>1.3570684748873276</v>
      </c>
      <c r="N12" s="387">
        <f t="shared" si="5"/>
        <v>2545722</v>
      </c>
      <c r="O12" s="389">
        <f t="shared" si="6"/>
        <v>3.6114183729112739</v>
      </c>
      <c r="P12" s="387">
        <f t="shared" si="7"/>
        <v>-996130</v>
      </c>
      <c r="Q12" s="390">
        <f t="shared" si="0"/>
        <v>-1.3638770709622321</v>
      </c>
    </row>
    <row r="13" spans="1:72" ht="21" customHeight="1">
      <c r="A13" s="766" t="s">
        <v>341</v>
      </c>
      <c r="B13" s="767"/>
      <c r="C13" s="767"/>
      <c r="D13" s="71" t="s">
        <v>350</v>
      </c>
      <c r="E13" s="386">
        <v>68360466</v>
      </c>
      <c r="F13" s="386">
        <v>67998573</v>
      </c>
      <c r="G13" s="386">
        <v>68905679</v>
      </c>
      <c r="H13" s="386">
        <v>71467524</v>
      </c>
      <c r="I13" s="386">
        <v>70505652</v>
      </c>
      <c r="J13" s="387">
        <f t="shared" si="1"/>
        <v>-361893</v>
      </c>
      <c r="K13" s="388">
        <f t="shared" si="2"/>
        <v>-0.52938931106758957</v>
      </c>
      <c r="L13" s="387">
        <f t="shared" si="3"/>
        <v>907106</v>
      </c>
      <c r="M13" s="388">
        <f t="shared" si="4"/>
        <v>1.3340074063024758</v>
      </c>
      <c r="N13" s="387">
        <f t="shared" si="5"/>
        <v>2561845</v>
      </c>
      <c r="O13" s="389">
        <f t="shared" si="6"/>
        <v>3.717901103623106</v>
      </c>
      <c r="P13" s="387">
        <f t="shared" si="7"/>
        <v>-961872</v>
      </c>
      <c r="Q13" s="390">
        <f t="shared" si="0"/>
        <v>-1.345886839454522</v>
      </c>
    </row>
    <row r="14" spans="1:72" ht="21" customHeight="1">
      <c r="A14" s="766" t="s">
        <v>342</v>
      </c>
      <c r="B14" s="767"/>
      <c r="C14" s="767"/>
      <c r="D14" s="71" t="s">
        <v>349</v>
      </c>
      <c r="E14" s="386">
        <v>1568791</v>
      </c>
      <c r="F14" s="386">
        <v>1548544</v>
      </c>
      <c r="G14" s="386">
        <v>1585240</v>
      </c>
      <c r="H14" s="386">
        <v>1569117</v>
      </c>
      <c r="I14" s="386">
        <v>1534859</v>
      </c>
      <c r="J14" s="387">
        <f t="shared" si="1"/>
        <v>-20247</v>
      </c>
      <c r="K14" s="388">
        <f t="shared" si="2"/>
        <v>-1.2906116875989255</v>
      </c>
      <c r="L14" s="387">
        <f t="shared" si="3"/>
        <v>36696</v>
      </c>
      <c r="M14" s="388">
        <f t="shared" si="4"/>
        <v>2.3697098693999123</v>
      </c>
      <c r="N14" s="387">
        <f t="shared" si="5"/>
        <v>-16123</v>
      </c>
      <c r="O14" s="389">
        <f t="shared" si="6"/>
        <v>-1.0170699704776638</v>
      </c>
      <c r="P14" s="387">
        <f>I14-H14</f>
        <v>-34258</v>
      </c>
      <c r="Q14" s="390">
        <f t="shared" si="0"/>
        <v>-2.1832661299316669</v>
      </c>
    </row>
    <row r="15" spans="1:72" ht="21" customHeight="1">
      <c r="A15" s="766" t="s">
        <v>176</v>
      </c>
      <c r="B15" s="767"/>
      <c r="C15" s="767"/>
      <c r="D15" s="591" t="s">
        <v>384</v>
      </c>
      <c r="E15" s="386">
        <v>3725250</v>
      </c>
      <c r="F15" s="386">
        <v>3826389</v>
      </c>
      <c r="G15" s="386">
        <v>3917716</v>
      </c>
      <c r="H15" s="386">
        <v>4012317</v>
      </c>
      <c r="I15" s="386">
        <v>4109734</v>
      </c>
      <c r="J15" s="387">
        <f t="shared" si="1"/>
        <v>101139</v>
      </c>
      <c r="K15" s="388">
        <f t="shared" si="2"/>
        <v>2.7149587276021663</v>
      </c>
      <c r="L15" s="387">
        <f t="shared" si="3"/>
        <v>91327</v>
      </c>
      <c r="M15" s="388">
        <f t="shared" si="4"/>
        <v>2.3867672628161927</v>
      </c>
      <c r="N15" s="387">
        <f t="shared" si="5"/>
        <v>94601</v>
      </c>
      <c r="O15" s="389">
        <f t="shared" si="6"/>
        <v>2.414697747360961</v>
      </c>
      <c r="P15" s="387">
        <f t="shared" si="7"/>
        <v>97417</v>
      </c>
      <c r="Q15" s="390">
        <f t="shared" si="0"/>
        <v>2.4279487388459131</v>
      </c>
    </row>
    <row r="16" spans="1:72" ht="21" customHeight="1">
      <c r="A16" s="766" t="s">
        <v>150</v>
      </c>
      <c r="B16" s="767"/>
      <c r="C16" s="767"/>
      <c r="D16" s="71" t="s">
        <v>242</v>
      </c>
      <c r="E16" s="386">
        <v>8847240</v>
      </c>
      <c r="F16" s="386">
        <v>8694706</v>
      </c>
      <c r="G16" s="386">
        <v>8681373</v>
      </c>
      <c r="H16" s="386">
        <v>8263962</v>
      </c>
      <c r="I16" s="386">
        <v>8861406</v>
      </c>
      <c r="J16" s="387">
        <f t="shared" si="1"/>
        <v>-152534</v>
      </c>
      <c r="K16" s="388">
        <f t="shared" si="2"/>
        <v>-1.7240857035640431</v>
      </c>
      <c r="L16" s="387">
        <f t="shared" si="3"/>
        <v>-13333</v>
      </c>
      <c r="M16" s="388">
        <f t="shared" si="4"/>
        <v>-0.15334618559845126</v>
      </c>
      <c r="N16" s="387">
        <f t="shared" si="5"/>
        <v>-417411</v>
      </c>
      <c r="O16" s="389">
        <f t="shared" si="6"/>
        <v>-4.80812194108006</v>
      </c>
      <c r="P16" s="387">
        <f t="shared" si="7"/>
        <v>597444</v>
      </c>
      <c r="Q16" s="390">
        <f t="shared" si="0"/>
        <v>7.2295104938769015</v>
      </c>
    </row>
    <row r="17" spans="1:17" ht="21" customHeight="1">
      <c r="A17" s="766" t="s">
        <v>151</v>
      </c>
      <c r="B17" s="767"/>
      <c r="C17" s="767"/>
      <c r="D17" s="71" t="s">
        <v>243</v>
      </c>
      <c r="E17" s="386">
        <v>12954</v>
      </c>
      <c r="F17" s="386">
        <v>12978</v>
      </c>
      <c r="G17" s="386">
        <v>12086</v>
      </c>
      <c r="H17" s="386">
        <v>11060</v>
      </c>
      <c r="I17" s="386">
        <v>10425</v>
      </c>
      <c r="J17" s="387">
        <f t="shared" si="1"/>
        <v>24</v>
      </c>
      <c r="K17" s="388">
        <f t="shared" si="2"/>
        <v>0.18527095877720967</v>
      </c>
      <c r="L17" s="387">
        <f t="shared" si="3"/>
        <v>-892</v>
      </c>
      <c r="M17" s="388">
        <f t="shared" si="4"/>
        <v>-6.873169979966093</v>
      </c>
      <c r="N17" s="387">
        <f t="shared" si="5"/>
        <v>-1026</v>
      </c>
      <c r="O17" s="391">
        <f t="shared" si="6"/>
        <v>-8.4891610127420165</v>
      </c>
      <c r="P17" s="387">
        <f t="shared" si="7"/>
        <v>-635</v>
      </c>
      <c r="Q17" s="392">
        <f t="shared" si="0"/>
        <v>-5.7414104882459327</v>
      </c>
    </row>
    <row r="18" spans="1:17" ht="21" customHeight="1">
      <c r="A18" s="766" t="s">
        <v>152</v>
      </c>
      <c r="B18" s="767"/>
      <c r="C18" s="767"/>
      <c r="D18" s="71" t="s">
        <v>244</v>
      </c>
      <c r="E18" s="386">
        <v>0</v>
      </c>
      <c r="F18" s="386">
        <v>0</v>
      </c>
      <c r="G18" s="386">
        <v>0</v>
      </c>
      <c r="H18" s="386">
        <v>0</v>
      </c>
      <c r="I18" s="386">
        <v>0</v>
      </c>
      <c r="J18" s="387">
        <f t="shared" si="1"/>
        <v>0</v>
      </c>
      <c r="K18" s="388">
        <v>0</v>
      </c>
      <c r="L18" s="387">
        <f t="shared" si="3"/>
        <v>0</v>
      </c>
      <c r="M18" s="388">
        <v>0</v>
      </c>
      <c r="N18" s="387">
        <f>H18-G18</f>
        <v>0</v>
      </c>
      <c r="O18" s="391">
        <v>0</v>
      </c>
      <c r="P18" s="387">
        <f t="shared" si="7"/>
        <v>0</v>
      </c>
      <c r="Q18" s="392">
        <v>0</v>
      </c>
    </row>
    <row r="19" spans="1:17" ht="21" customHeight="1">
      <c r="A19" s="762">
        <v>2</v>
      </c>
      <c r="B19" s="763"/>
      <c r="C19" s="763"/>
      <c r="D19" s="73" t="s">
        <v>79</v>
      </c>
      <c r="E19" s="393">
        <v>0</v>
      </c>
      <c r="F19" s="393">
        <v>0</v>
      </c>
      <c r="G19" s="393">
        <v>0</v>
      </c>
      <c r="H19" s="393">
        <v>0</v>
      </c>
      <c r="I19" s="393">
        <v>0</v>
      </c>
      <c r="J19" s="394">
        <f t="shared" si="1"/>
        <v>0</v>
      </c>
      <c r="K19" s="395">
        <v>0</v>
      </c>
      <c r="L19" s="394">
        <f t="shared" si="3"/>
        <v>0</v>
      </c>
      <c r="M19" s="395">
        <v>0</v>
      </c>
      <c r="N19" s="396">
        <f t="shared" si="5"/>
        <v>0</v>
      </c>
      <c r="O19" s="397">
        <v>0</v>
      </c>
      <c r="P19" s="398">
        <f t="shared" si="7"/>
        <v>0</v>
      </c>
      <c r="Q19" s="399">
        <v>0</v>
      </c>
    </row>
    <row r="20" spans="1:17" ht="21" customHeight="1">
      <c r="A20" s="764" t="s">
        <v>80</v>
      </c>
      <c r="B20" s="765"/>
      <c r="C20" s="725" t="s">
        <v>81</v>
      </c>
      <c r="D20" s="756"/>
      <c r="E20" s="374">
        <v>2587868</v>
      </c>
      <c r="F20" s="374">
        <v>2578974</v>
      </c>
      <c r="G20" s="374">
        <v>2609760</v>
      </c>
      <c r="H20" s="374">
        <v>2458981</v>
      </c>
      <c r="I20" s="374">
        <v>2411007</v>
      </c>
      <c r="J20" s="375">
        <f t="shared" si="1"/>
        <v>-8894</v>
      </c>
      <c r="K20" s="376">
        <f t="shared" si="2"/>
        <v>-0.34368058958185088</v>
      </c>
      <c r="L20" s="375">
        <f t="shared" si="3"/>
        <v>30786</v>
      </c>
      <c r="M20" s="376">
        <f t="shared" si="4"/>
        <v>1.1937305300479863</v>
      </c>
      <c r="N20" s="377">
        <f t="shared" si="5"/>
        <v>-150779</v>
      </c>
      <c r="O20" s="378">
        <f t="shared" si="6"/>
        <v>-5.7775044448531645</v>
      </c>
      <c r="P20" s="375">
        <f t="shared" si="7"/>
        <v>-47974</v>
      </c>
      <c r="Q20" s="379">
        <f t="shared" si="0"/>
        <v>-1.9509707476389622</v>
      </c>
    </row>
    <row r="21" spans="1:17" ht="21" customHeight="1">
      <c r="A21" s="760">
        <v>1</v>
      </c>
      <c r="B21" s="761"/>
      <c r="C21" s="761"/>
      <c r="D21" s="69" t="s">
        <v>82</v>
      </c>
      <c r="E21" s="380">
        <v>488346</v>
      </c>
      <c r="F21" s="380">
        <v>478514</v>
      </c>
      <c r="G21" s="380">
        <v>474627</v>
      </c>
      <c r="H21" s="380">
        <v>293005</v>
      </c>
      <c r="I21" s="380">
        <v>317117</v>
      </c>
      <c r="J21" s="381">
        <f t="shared" si="1"/>
        <v>-9832</v>
      </c>
      <c r="K21" s="382">
        <f t="shared" si="2"/>
        <v>-2.0133266167839992</v>
      </c>
      <c r="L21" s="381">
        <f t="shared" si="3"/>
        <v>-3887</v>
      </c>
      <c r="M21" s="382">
        <f t="shared" si="4"/>
        <v>-0.81230643199572228</v>
      </c>
      <c r="N21" s="383">
        <f t="shared" si="5"/>
        <v>-181622</v>
      </c>
      <c r="O21" s="384">
        <f t="shared" si="6"/>
        <v>-38.266259610178096</v>
      </c>
      <c r="P21" s="383">
        <f t="shared" si="7"/>
        <v>24112</v>
      </c>
      <c r="Q21" s="385">
        <f t="shared" si="0"/>
        <v>8.2292111056125208</v>
      </c>
    </row>
    <row r="22" spans="1:17" ht="21" customHeight="1">
      <c r="A22" s="762">
        <v>2</v>
      </c>
      <c r="B22" s="763"/>
      <c r="C22" s="763"/>
      <c r="D22" s="73" t="s">
        <v>84</v>
      </c>
      <c r="E22" s="393">
        <v>2099522</v>
      </c>
      <c r="F22" s="393">
        <v>2100460</v>
      </c>
      <c r="G22" s="393">
        <v>2135133</v>
      </c>
      <c r="H22" s="393">
        <v>2165976</v>
      </c>
      <c r="I22" s="393">
        <v>2093890</v>
      </c>
      <c r="J22" s="394">
        <f t="shared" si="1"/>
        <v>938</v>
      </c>
      <c r="K22" s="395">
        <f t="shared" si="2"/>
        <v>4.467683596551808E-2</v>
      </c>
      <c r="L22" s="394">
        <f t="shared" si="3"/>
        <v>34673</v>
      </c>
      <c r="M22" s="395">
        <f t="shared" si="4"/>
        <v>1.6507336488197808</v>
      </c>
      <c r="N22" s="400">
        <f t="shared" si="5"/>
        <v>30843</v>
      </c>
      <c r="O22" s="401">
        <f t="shared" si="6"/>
        <v>1.44454701416727</v>
      </c>
      <c r="P22" s="402">
        <f t="shared" si="7"/>
        <v>-72086</v>
      </c>
      <c r="Q22" s="403">
        <f t="shared" si="0"/>
        <v>-3.3281070519710312</v>
      </c>
    </row>
    <row r="23" spans="1:17" ht="21" customHeight="1">
      <c r="A23" s="764" t="s">
        <v>89</v>
      </c>
      <c r="B23" s="765"/>
      <c r="C23" s="725" t="s">
        <v>90</v>
      </c>
      <c r="D23" s="756"/>
      <c r="E23" s="374">
        <v>0</v>
      </c>
      <c r="F23" s="374">
        <v>0</v>
      </c>
      <c r="G23" s="374">
        <v>0</v>
      </c>
      <c r="H23" s="374">
        <v>0</v>
      </c>
      <c r="I23" s="374">
        <v>0</v>
      </c>
      <c r="J23" s="375">
        <f t="shared" si="1"/>
        <v>0</v>
      </c>
      <c r="K23" s="376">
        <v>0</v>
      </c>
      <c r="L23" s="375">
        <f t="shared" si="3"/>
        <v>0</v>
      </c>
      <c r="M23" s="376">
        <v>0</v>
      </c>
      <c r="N23" s="377">
        <f t="shared" si="5"/>
        <v>0</v>
      </c>
      <c r="O23" s="378">
        <v>0</v>
      </c>
      <c r="P23" s="375">
        <f t="shared" si="7"/>
        <v>0</v>
      </c>
      <c r="Q23" s="379">
        <v>0</v>
      </c>
    </row>
    <row r="24" spans="1:17" ht="21" customHeight="1">
      <c r="A24" s="724" t="s">
        <v>91</v>
      </c>
      <c r="B24" s="725"/>
      <c r="C24" s="725"/>
      <c r="D24" s="756"/>
      <c r="E24" s="374">
        <v>152218150</v>
      </c>
      <c r="F24" s="374">
        <v>154003050</v>
      </c>
      <c r="G24" s="374">
        <v>153558810</v>
      </c>
      <c r="H24" s="374">
        <v>153694572</v>
      </c>
      <c r="I24" s="374">
        <v>152784639</v>
      </c>
      <c r="J24" s="375">
        <f t="shared" si="1"/>
        <v>1784900</v>
      </c>
      <c r="K24" s="376">
        <f t="shared" si="2"/>
        <v>1.1725934128091779</v>
      </c>
      <c r="L24" s="375">
        <f t="shared" si="3"/>
        <v>-444240</v>
      </c>
      <c r="M24" s="376">
        <f t="shared" si="4"/>
        <v>-0.28846181942499527</v>
      </c>
      <c r="N24" s="377">
        <f t="shared" si="5"/>
        <v>135762</v>
      </c>
      <c r="O24" s="378">
        <f t="shared" si="6"/>
        <v>8.8410427249343115E-2</v>
      </c>
      <c r="P24" s="375">
        <f>I24-H24</f>
        <v>-909933</v>
      </c>
      <c r="Q24" s="379">
        <f t="shared" si="0"/>
        <v>-0.59203977613471181</v>
      </c>
    </row>
    <row r="25" spans="1:17" ht="21" customHeight="1">
      <c r="A25" s="757" t="s">
        <v>251</v>
      </c>
      <c r="B25" s="758"/>
      <c r="C25" s="758"/>
      <c r="D25" s="759"/>
      <c r="E25" s="404">
        <v>24381594</v>
      </c>
      <c r="F25" s="404">
        <v>22787835</v>
      </c>
      <c r="G25" s="404">
        <v>22090712</v>
      </c>
      <c r="H25" s="404">
        <v>21846729</v>
      </c>
      <c r="I25" s="404">
        <v>21660483</v>
      </c>
      <c r="J25" s="402">
        <f t="shared" si="1"/>
        <v>-1593759</v>
      </c>
      <c r="K25" s="405">
        <f t="shared" si="2"/>
        <v>-6.5367301251919798</v>
      </c>
      <c r="L25" s="402">
        <f t="shared" si="3"/>
        <v>-697123</v>
      </c>
      <c r="M25" s="405">
        <f t="shared" si="4"/>
        <v>-3.0591892560219094</v>
      </c>
      <c r="N25" s="377">
        <f t="shared" si="5"/>
        <v>-243983</v>
      </c>
      <c r="O25" s="378">
        <f t="shared" si="6"/>
        <v>-1.1044596480185902</v>
      </c>
      <c r="P25" s="375">
        <f>I25-H25</f>
        <v>-186246</v>
      </c>
      <c r="Q25" s="379">
        <f t="shared" si="0"/>
        <v>-0.85251206256093326</v>
      </c>
    </row>
    <row r="26" spans="1:17" ht="21" customHeight="1">
      <c r="A26" s="2" t="s">
        <v>387</v>
      </c>
    </row>
    <row r="27" spans="1:17" ht="21" customHeight="1">
      <c r="A27" s="2" t="s">
        <v>388</v>
      </c>
    </row>
  </sheetData>
  <mergeCells count="36">
    <mergeCell ref="P3:Q3"/>
    <mergeCell ref="J2:Q2"/>
    <mergeCell ref="E2:I2"/>
    <mergeCell ref="N3:O3"/>
    <mergeCell ref="L3:M3"/>
    <mergeCell ref="J3:K3"/>
    <mergeCell ref="G3:G4"/>
    <mergeCell ref="I3:I4"/>
    <mergeCell ref="H3:H4"/>
    <mergeCell ref="F3:F4"/>
    <mergeCell ref="E3:E4"/>
    <mergeCell ref="A4:D4"/>
    <mergeCell ref="A8:C8"/>
    <mergeCell ref="A11:C11"/>
    <mergeCell ref="A15:C15"/>
    <mergeCell ref="A7:C7"/>
    <mergeCell ref="A6:C6"/>
    <mergeCell ref="A5:B5"/>
    <mergeCell ref="A9:C9"/>
    <mergeCell ref="A10:C10"/>
    <mergeCell ref="A24:D24"/>
    <mergeCell ref="A25:D25"/>
    <mergeCell ref="C5:D5"/>
    <mergeCell ref="C20:D20"/>
    <mergeCell ref="C23:D23"/>
    <mergeCell ref="A21:C21"/>
    <mergeCell ref="A22:C22"/>
    <mergeCell ref="A23:B23"/>
    <mergeCell ref="A19:C19"/>
    <mergeCell ref="A13:C13"/>
    <mergeCell ref="A16:C16"/>
    <mergeCell ref="A20:B20"/>
    <mergeCell ref="A17:C17"/>
    <mergeCell ref="A18:C18"/>
    <mergeCell ref="A12:C12"/>
    <mergeCell ref="A14:C14"/>
  </mergeCells>
  <phoneticPr fontId="2"/>
  <pageMargins left="0.59055118110236227" right="0.38" top="0.59055118110236227" bottom="0.59055118110236227" header="0.51181102362204722" footer="0.31496062992125984"/>
  <pageSetup paperSize="9" scale="97" firstPageNumber="3" orientation="landscape" r:id="rId1"/>
  <headerFooter alignWithMargins="0">
    <oddFooter>&amp;C7</oddFooter>
  </headerFooter>
  <ignoredErrors>
    <ignoredError sqref="A7:D7 A16:D20 A12:D12 A15:C15" numberStoredAsText="1"/>
  </ignoredError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W27"/>
  <sheetViews>
    <sheetView view="pageBreakPreview" zoomScaleNormal="100" zoomScaleSheetLayoutView="100" workbookViewId="0">
      <pane xSplit="1" ySplit="9" topLeftCell="B10" activePane="bottomRight" state="frozen"/>
      <selection activeCell="CD33" sqref="A33:CD61"/>
      <selection pane="topRight" activeCell="CD33" sqref="A33:CD61"/>
      <selection pane="bottomLeft" activeCell="CD33" sqref="A33:CD61"/>
      <selection pane="bottomRight" activeCell="L10" sqref="L10"/>
    </sheetView>
  </sheetViews>
  <sheetFormatPr defaultColWidth="8.875" defaultRowHeight="19.899999999999999" customHeight="1"/>
  <cols>
    <col min="1" max="1" width="19.5" style="2" customWidth="1"/>
    <col min="2" max="3" width="9.75" style="2" hidden="1" customWidth="1"/>
    <col min="4" max="8" width="9.75" style="2" customWidth="1"/>
    <col min="9" max="9" width="9.75" style="79" customWidth="1"/>
    <col min="10" max="10" width="9.75" style="2" customWidth="1"/>
    <col min="11" max="13" width="9.75" style="79" customWidth="1"/>
    <col min="14" max="14" width="8.875" style="2" customWidth="1"/>
    <col min="15" max="15" width="14.125" style="2" bestFit="1" customWidth="1"/>
    <col min="16" max="16" width="16.125" style="80" customWidth="1"/>
    <col min="17" max="17" width="8.875" style="80" customWidth="1"/>
    <col min="18" max="18" width="8.875" style="2" customWidth="1"/>
    <col min="19" max="19" width="14.125" style="2" bestFit="1" customWidth="1"/>
    <col min="20" max="20" width="16.125" style="2" customWidth="1"/>
    <col min="21" max="16384" width="8.875" style="2"/>
  </cols>
  <sheetData>
    <row r="1" spans="1:23" ht="19.899999999999999" customHeight="1">
      <c r="A1" s="575" t="s">
        <v>114</v>
      </c>
    </row>
    <row r="3" spans="1:23" ht="19.899999999999999" customHeight="1">
      <c r="A3" s="2" t="s">
        <v>420</v>
      </c>
    </row>
    <row r="4" spans="1:23" ht="19.899999999999999" customHeight="1">
      <c r="A4" s="2" t="s">
        <v>421</v>
      </c>
    </row>
    <row r="5" spans="1:23" ht="19.899999999999999" customHeight="1">
      <c r="A5" s="2" t="s">
        <v>115</v>
      </c>
      <c r="H5" s="79"/>
    </row>
    <row r="6" spans="1:23" ht="19.899999999999999" customHeight="1">
      <c r="H6" s="79"/>
    </row>
    <row r="7" spans="1:23" ht="19.899999999999999" customHeight="1">
      <c r="A7" s="328" t="s">
        <v>116</v>
      </c>
      <c r="I7" s="81"/>
      <c r="K7" s="81"/>
      <c r="L7" s="81"/>
      <c r="M7" s="81" t="s">
        <v>117</v>
      </c>
    </row>
    <row r="8" spans="1:23" ht="34.9" customHeight="1">
      <c r="A8" s="82" t="s">
        <v>255</v>
      </c>
      <c r="B8" s="784" t="s">
        <v>331</v>
      </c>
      <c r="C8" s="785"/>
      <c r="D8" s="784" t="s">
        <v>375</v>
      </c>
      <c r="E8" s="785"/>
      <c r="F8" s="784" t="s">
        <v>374</v>
      </c>
      <c r="G8" s="785"/>
      <c r="H8" s="784" t="s">
        <v>373</v>
      </c>
      <c r="I8" s="785"/>
      <c r="J8" s="784" t="s">
        <v>383</v>
      </c>
      <c r="K8" s="785"/>
      <c r="L8" s="784" t="s">
        <v>419</v>
      </c>
      <c r="M8" s="785"/>
      <c r="O8" s="786" t="s">
        <v>247</v>
      </c>
      <c r="P8" s="786"/>
      <c r="Q8" s="786"/>
      <c r="R8" s="83"/>
      <c r="S8" s="786" t="s">
        <v>250</v>
      </c>
      <c r="T8" s="786"/>
      <c r="U8" s="786"/>
    </row>
    <row r="9" spans="1:23" ht="34.9" customHeight="1">
      <c r="A9" s="84" t="s">
        <v>118</v>
      </c>
      <c r="B9" s="269" t="s">
        <v>316</v>
      </c>
      <c r="C9" s="87" t="s">
        <v>317</v>
      </c>
      <c r="D9" s="269" t="s">
        <v>316</v>
      </c>
      <c r="E9" s="87" t="s">
        <v>317</v>
      </c>
      <c r="F9" s="269" t="s">
        <v>247</v>
      </c>
      <c r="G9" s="87" t="s">
        <v>119</v>
      </c>
      <c r="H9" s="269" t="s">
        <v>247</v>
      </c>
      <c r="I9" s="87" t="s">
        <v>119</v>
      </c>
      <c r="J9" s="269" t="s">
        <v>247</v>
      </c>
      <c r="K9" s="87" t="s">
        <v>119</v>
      </c>
      <c r="L9" s="692" t="s">
        <v>247</v>
      </c>
      <c r="M9" s="87" t="s">
        <v>119</v>
      </c>
      <c r="O9" s="74" t="s">
        <v>249</v>
      </c>
      <c r="P9" s="75" t="s">
        <v>248</v>
      </c>
      <c r="Q9" s="75" t="s">
        <v>220</v>
      </c>
      <c r="R9" s="88"/>
      <c r="S9" s="74" t="s">
        <v>249</v>
      </c>
      <c r="T9" s="75" t="s">
        <v>248</v>
      </c>
      <c r="U9" s="75" t="s">
        <v>220</v>
      </c>
    </row>
    <row r="10" spans="1:23" ht="34.9" customHeight="1">
      <c r="A10" s="89" t="s">
        <v>239</v>
      </c>
      <c r="B10" s="417">
        <v>39.81</v>
      </c>
      <c r="C10" s="346">
        <v>43.14</v>
      </c>
      <c r="D10" s="417">
        <v>44.1</v>
      </c>
      <c r="E10" s="346">
        <v>45.08</v>
      </c>
      <c r="F10" s="417">
        <v>45</v>
      </c>
      <c r="G10" s="346">
        <v>46.99</v>
      </c>
      <c r="H10" s="417">
        <v>44.2</v>
      </c>
      <c r="I10" s="346">
        <v>46.99</v>
      </c>
      <c r="J10" s="417">
        <v>42.9</v>
      </c>
      <c r="K10" s="346">
        <v>44.55</v>
      </c>
      <c r="L10" s="417">
        <f>Q10</f>
        <v>42.8</v>
      </c>
      <c r="M10" s="346">
        <f>U10</f>
        <v>47.99</v>
      </c>
      <c r="O10" s="76" t="s">
        <v>239</v>
      </c>
      <c r="P10" s="432">
        <v>65351556</v>
      </c>
      <c r="Q10" s="433">
        <f>ROUND(P10/$P$18*100,1)</f>
        <v>42.8</v>
      </c>
      <c r="R10" s="466">
        <f>ROUND(P10/$P$18*100,4)</f>
        <v>42.773600000000002</v>
      </c>
      <c r="S10" s="76" t="s">
        <v>239</v>
      </c>
      <c r="T10" s="315">
        <v>9640422349</v>
      </c>
      <c r="U10" s="78">
        <f>ROUND(T10/$T$18*100,2)</f>
        <v>47.99</v>
      </c>
      <c r="V10" s="2">
        <f>T10/$T$18*100</f>
        <v>47.987044393173086</v>
      </c>
      <c r="W10" s="2">
        <v>44.55</v>
      </c>
    </row>
    <row r="11" spans="1:23" ht="34.9" customHeight="1">
      <c r="A11" s="90" t="s">
        <v>240</v>
      </c>
      <c r="B11" s="417">
        <v>50.98</v>
      </c>
      <c r="C11" s="347">
        <v>44.16</v>
      </c>
      <c r="D11" s="417">
        <v>45.9</v>
      </c>
      <c r="E11" s="347">
        <v>41.96</v>
      </c>
      <c r="F11" s="417">
        <v>45.2</v>
      </c>
      <c r="G11" s="347">
        <v>40.49</v>
      </c>
      <c r="H11" s="417">
        <v>45.9</v>
      </c>
      <c r="I11" s="346">
        <v>40.49</v>
      </c>
      <c r="J11" s="417">
        <v>47.5</v>
      </c>
      <c r="K11" s="346">
        <v>41.97</v>
      </c>
      <c r="L11" s="417">
        <v>47.1</v>
      </c>
      <c r="M11" s="346">
        <f t="shared" ref="M11:M17" si="0">U11</f>
        <v>39.47</v>
      </c>
      <c r="O11" s="76" t="s">
        <v>240</v>
      </c>
      <c r="P11" s="432">
        <v>72040511</v>
      </c>
      <c r="Q11" s="433">
        <f>ROUND(P11/$P$18*100,1)</f>
        <v>47.2</v>
      </c>
      <c r="R11" s="466">
        <f t="shared" ref="R11:R18" si="1">ROUND(P11/$P$18*100,4)</f>
        <v>47.151699999999998</v>
      </c>
      <c r="S11" s="76" t="s">
        <v>240</v>
      </c>
      <c r="T11" s="315">
        <v>7930173307</v>
      </c>
      <c r="U11" s="78">
        <f t="shared" ref="U11:U17" si="2">ROUND(T11/$T$18*100,2)</f>
        <v>39.47</v>
      </c>
      <c r="V11" s="2">
        <f t="shared" ref="V11:V17" si="3">T11/$T$18*100</f>
        <v>39.473952981742464</v>
      </c>
      <c r="W11" s="2">
        <v>41.97</v>
      </c>
    </row>
    <row r="12" spans="1:23" ht="34.9" customHeight="1">
      <c r="A12" s="590" t="s">
        <v>384</v>
      </c>
      <c r="B12" s="417">
        <v>1.9</v>
      </c>
      <c r="C12" s="347">
        <v>0.88</v>
      </c>
      <c r="D12" s="420">
        <v>2.4</v>
      </c>
      <c r="E12" s="347">
        <v>1.17</v>
      </c>
      <c r="F12" s="417">
        <v>2.5</v>
      </c>
      <c r="G12" s="347">
        <v>1.1599999999999999</v>
      </c>
      <c r="H12" s="417">
        <v>2.6</v>
      </c>
      <c r="I12" s="346">
        <v>1.1599999999999999</v>
      </c>
      <c r="J12" s="417">
        <v>2.6</v>
      </c>
      <c r="K12" s="346">
        <v>0.92</v>
      </c>
      <c r="L12" s="417">
        <f t="shared" ref="L12:L17" si="4">Q12</f>
        <v>2.7</v>
      </c>
      <c r="M12" s="346">
        <f t="shared" si="0"/>
        <v>1.41</v>
      </c>
      <c r="O12" s="76" t="s">
        <v>241</v>
      </c>
      <c r="P12" s="432">
        <v>4109734</v>
      </c>
      <c r="Q12" s="433">
        <f t="shared" ref="Q12:Q17" si="5">ROUND(P12/$P$18*100,1)</f>
        <v>2.7</v>
      </c>
      <c r="R12" s="466">
        <f t="shared" si="1"/>
        <v>2.6899000000000002</v>
      </c>
      <c r="S12" s="76" t="s">
        <v>241</v>
      </c>
      <c r="T12" s="315">
        <v>283496117</v>
      </c>
      <c r="U12" s="78">
        <f t="shared" si="2"/>
        <v>1.41</v>
      </c>
      <c r="V12" s="2">
        <f t="shared" si="3"/>
        <v>1.4111560945441719</v>
      </c>
      <c r="W12" s="2">
        <v>0.92</v>
      </c>
    </row>
    <row r="13" spans="1:23" ht="34.9" customHeight="1">
      <c r="A13" s="90" t="s">
        <v>242</v>
      </c>
      <c r="B13" s="417">
        <v>5.32</v>
      </c>
      <c r="C13" s="347">
        <v>3.87</v>
      </c>
      <c r="D13" s="417">
        <v>5.8</v>
      </c>
      <c r="E13" s="347">
        <v>4.01</v>
      </c>
      <c r="F13" s="417">
        <v>5.6</v>
      </c>
      <c r="G13" s="347">
        <v>3.79</v>
      </c>
      <c r="H13" s="417">
        <v>5.7</v>
      </c>
      <c r="I13" s="346">
        <v>3.79</v>
      </c>
      <c r="J13" s="417">
        <v>5.4</v>
      </c>
      <c r="K13" s="346">
        <v>4.78</v>
      </c>
      <c r="L13" s="417">
        <f t="shared" si="4"/>
        <v>5.8</v>
      </c>
      <c r="M13" s="346">
        <f t="shared" si="0"/>
        <v>4.34</v>
      </c>
      <c r="O13" s="76" t="s">
        <v>242</v>
      </c>
      <c r="P13" s="432">
        <v>8861406</v>
      </c>
      <c r="Q13" s="433">
        <f t="shared" si="5"/>
        <v>5.8</v>
      </c>
      <c r="R13" s="466">
        <f t="shared" si="1"/>
        <v>5.7999000000000001</v>
      </c>
      <c r="S13" s="76" t="s">
        <v>242</v>
      </c>
      <c r="T13" s="315">
        <v>871124940</v>
      </c>
      <c r="U13" s="78">
        <f t="shared" si="2"/>
        <v>4.34</v>
      </c>
      <c r="V13" s="2">
        <f t="shared" si="3"/>
        <v>4.3361908487460026</v>
      </c>
      <c r="W13" s="2">
        <v>4.78</v>
      </c>
    </row>
    <row r="14" spans="1:23" ht="34.9" customHeight="1">
      <c r="A14" s="90" t="s">
        <v>243</v>
      </c>
      <c r="B14" s="417">
        <v>0.01</v>
      </c>
      <c r="C14" s="347">
        <v>0.01</v>
      </c>
      <c r="D14" s="417">
        <v>0</v>
      </c>
      <c r="E14" s="347">
        <v>0.01</v>
      </c>
      <c r="F14" s="417">
        <v>0</v>
      </c>
      <c r="G14" s="347">
        <v>0.01</v>
      </c>
      <c r="H14" s="417">
        <v>0</v>
      </c>
      <c r="I14" s="346">
        <v>0.01</v>
      </c>
      <c r="J14" s="417">
        <v>0</v>
      </c>
      <c r="K14" s="346">
        <v>0.01</v>
      </c>
      <c r="L14" s="417">
        <f t="shared" si="4"/>
        <v>0</v>
      </c>
      <c r="M14" s="346">
        <f t="shared" si="0"/>
        <v>0.01</v>
      </c>
      <c r="O14" s="76" t="s">
        <v>243</v>
      </c>
      <c r="P14" s="432">
        <v>10425</v>
      </c>
      <c r="Q14" s="433">
        <f t="shared" si="5"/>
        <v>0</v>
      </c>
      <c r="R14" s="466">
        <f t="shared" si="1"/>
        <v>6.7999999999999996E-3</v>
      </c>
      <c r="S14" s="76" t="s">
        <v>243</v>
      </c>
      <c r="T14" s="315">
        <v>1627408</v>
      </c>
      <c r="U14" s="78">
        <f t="shared" si="2"/>
        <v>0.01</v>
      </c>
      <c r="V14" s="2">
        <f t="shared" si="3"/>
        <v>8.1007342951012681E-3</v>
      </c>
      <c r="W14" s="2">
        <v>0.01</v>
      </c>
    </row>
    <row r="15" spans="1:23" ht="34.9" customHeight="1">
      <c r="A15" s="90" t="s">
        <v>244</v>
      </c>
      <c r="B15" s="417">
        <v>0</v>
      </c>
      <c r="C15" s="347">
        <v>0.02</v>
      </c>
      <c r="D15" s="417">
        <v>0</v>
      </c>
      <c r="E15" s="347">
        <v>0</v>
      </c>
      <c r="F15" s="417">
        <v>0</v>
      </c>
      <c r="G15" s="347">
        <v>0</v>
      </c>
      <c r="H15" s="417">
        <v>0</v>
      </c>
      <c r="I15" s="346">
        <v>0</v>
      </c>
      <c r="J15" s="417">
        <v>0</v>
      </c>
      <c r="K15" s="346">
        <v>0</v>
      </c>
      <c r="L15" s="417">
        <f t="shared" si="4"/>
        <v>0</v>
      </c>
      <c r="M15" s="346">
        <f t="shared" si="0"/>
        <v>0</v>
      </c>
      <c r="O15" s="76" t="s">
        <v>244</v>
      </c>
      <c r="P15" s="432">
        <v>0</v>
      </c>
      <c r="Q15" s="433">
        <f t="shared" si="5"/>
        <v>0</v>
      </c>
      <c r="R15" s="466">
        <f t="shared" si="1"/>
        <v>0</v>
      </c>
      <c r="S15" s="76" t="s">
        <v>244</v>
      </c>
      <c r="T15" s="315">
        <v>70769</v>
      </c>
      <c r="U15" s="78">
        <f t="shared" si="2"/>
        <v>0</v>
      </c>
      <c r="V15" s="2">
        <f t="shared" si="3"/>
        <v>3.5226622047453474E-4</v>
      </c>
      <c r="W15" s="2">
        <v>0</v>
      </c>
    </row>
    <row r="16" spans="1:23" ht="34.9" customHeight="1">
      <c r="A16" s="90" t="s">
        <v>120</v>
      </c>
      <c r="B16" s="417">
        <v>1.99</v>
      </c>
      <c r="C16" s="347">
        <v>7.92</v>
      </c>
      <c r="D16" s="417">
        <v>1.7</v>
      </c>
      <c r="E16" s="347">
        <v>7.78</v>
      </c>
      <c r="F16" s="417">
        <v>1.7</v>
      </c>
      <c r="G16" s="347">
        <v>7.57</v>
      </c>
      <c r="H16" s="417">
        <v>1.7</v>
      </c>
      <c r="I16" s="346">
        <v>7.57</v>
      </c>
      <c r="J16" s="417">
        <v>1.6</v>
      </c>
      <c r="K16" s="346">
        <v>7.76</v>
      </c>
      <c r="L16" s="417">
        <f t="shared" si="4"/>
        <v>1.6</v>
      </c>
      <c r="M16" s="346">
        <f t="shared" si="0"/>
        <v>6.78</v>
      </c>
      <c r="O16" s="76" t="s">
        <v>245</v>
      </c>
      <c r="P16" s="432">
        <v>2411007</v>
      </c>
      <c r="Q16" s="433">
        <f t="shared" si="5"/>
        <v>1.6</v>
      </c>
      <c r="R16" s="466">
        <f t="shared" si="1"/>
        <v>1.5780000000000001</v>
      </c>
      <c r="S16" s="76" t="s">
        <v>245</v>
      </c>
      <c r="T16" s="478">
        <v>1362720543</v>
      </c>
      <c r="U16" s="78">
        <f t="shared" si="2"/>
        <v>6.78</v>
      </c>
      <c r="V16" s="2">
        <f t="shared" si="3"/>
        <v>6.7832018997811989</v>
      </c>
      <c r="W16" s="2">
        <v>7.76</v>
      </c>
    </row>
    <row r="17" spans="1:23" ht="34.9" customHeight="1">
      <c r="A17" s="91" t="s">
        <v>90</v>
      </c>
      <c r="B17" s="417">
        <v>0</v>
      </c>
      <c r="C17" s="348">
        <v>0</v>
      </c>
      <c r="D17" s="417">
        <v>0</v>
      </c>
      <c r="E17" s="348">
        <v>0</v>
      </c>
      <c r="F17" s="417">
        <v>0</v>
      </c>
      <c r="G17" s="348">
        <v>0</v>
      </c>
      <c r="H17" s="417">
        <v>0</v>
      </c>
      <c r="I17" s="346">
        <v>0</v>
      </c>
      <c r="J17" s="417">
        <v>0</v>
      </c>
      <c r="K17" s="346">
        <v>0</v>
      </c>
      <c r="L17" s="417">
        <f t="shared" si="4"/>
        <v>0</v>
      </c>
      <c r="M17" s="346">
        <f t="shared" si="0"/>
        <v>0</v>
      </c>
      <c r="O17" s="76" t="s">
        <v>246</v>
      </c>
      <c r="P17" s="432">
        <v>0</v>
      </c>
      <c r="Q17" s="433">
        <f t="shared" si="5"/>
        <v>0</v>
      </c>
      <c r="R17" s="466">
        <f t="shared" si="1"/>
        <v>0</v>
      </c>
      <c r="S17" s="76" t="s">
        <v>246</v>
      </c>
      <c r="T17" s="77">
        <v>0</v>
      </c>
      <c r="U17" s="78">
        <f t="shared" si="2"/>
        <v>0</v>
      </c>
      <c r="V17" s="2">
        <f t="shared" si="3"/>
        <v>0</v>
      </c>
      <c r="W17" s="2">
        <v>0</v>
      </c>
    </row>
    <row r="18" spans="1:23" ht="34.9" customHeight="1">
      <c r="A18" s="92" t="s">
        <v>191</v>
      </c>
      <c r="B18" s="418">
        <v>100</v>
      </c>
      <c r="C18" s="93">
        <v>99.999999999999986</v>
      </c>
      <c r="D18" s="418">
        <v>100</v>
      </c>
      <c r="E18" s="93">
        <v>100.01</v>
      </c>
      <c r="F18" s="418">
        <v>100</v>
      </c>
      <c r="G18" s="419">
        <v>100.01000000000002</v>
      </c>
      <c r="H18" s="418">
        <v>100</v>
      </c>
      <c r="I18" s="419">
        <v>100.01000000000002</v>
      </c>
      <c r="J18" s="507">
        <v>100</v>
      </c>
      <c r="K18" s="419">
        <v>99.990000000000009</v>
      </c>
      <c r="L18" s="507">
        <f>SUM(L10:L17)</f>
        <v>100</v>
      </c>
      <c r="M18" s="419">
        <f>SUM(M10:M17)</f>
        <v>100.00000000000001</v>
      </c>
      <c r="O18" s="76" t="s">
        <v>191</v>
      </c>
      <c r="P18" s="432">
        <v>152784639</v>
      </c>
      <c r="Q18" s="433">
        <f>SUM(Q10:Q17)</f>
        <v>100.1</v>
      </c>
      <c r="R18" s="466">
        <f t="shared" si="1"/>
        <v>100</v>
      </c>
      <c r="S18" s="76" t="s">
        <v>191</v>
      </c>
      <c r="T18" s="315">
        <v>20089635590</v>
      </c>
      <c r="U18" s="78">
        <f>SUM(U10:U17)</f>
        <v>100.00000000000001</v>
      </c>
    </row>
    <row r="19" spans="1:23" ht="19.899999999999999" customHeight="1">
      <c r="A19" s="2" t="s">
        <v>386</v>
      </c>
      <c r="P19" s="88"/>
      <c r="Q19" s="88"/>
      <c r="R19" s="83"/>
      <c r="S19" s="83"/>
    </row>
    <row r="20" spans="1:23" ht="19.899999999999999" customHeight="1">
      <c r="A20" s="2" t="s">
        <v>379</v>
      </c>
      <c r="H20" s="79"/>
      <c r="P20" s="88"/>
      <c r="Q20" s="88"/>
      <c r="R20" s="83"/>
      <c r="S20" s="83"/>
      <c r="T20" s="83"/>
    </row>
    <row r="21" spans="1:23" ht="19.899999999999999" customHeight="1">
      <c r="A21" s="2" t="s">
        <v>385</v>
      </c>
      <c r="P21" s="88"/>
      <c r="Q21" s="88"/>
      <c r="R21" s="83"/>
      <c r="S21" s="83"/>
      <c r="T21" s="83"/>
    </row>
    <row r="22" spans="1:23" ht="19.899999999999999" customHeight="1">
      <c r="O22" s="94"/>
      <c r="P22" s="88"/>
      <c r="Q22" s="88"/>
      <c r="R22" s="83"/>
      <c r="S22" s="83"/>
      <c r="T22" s="83"/>
    </row>
    <row r="23" spans="1:23" ht="19.899999999999999" customHeight="1">
      <c r="O23" s="94"/>
      <c r="P23" s="88"/>
      <c r="Q23" s="88"/>
      <c r="R23" s="83"/>
      <c r="S23" s="83"/>
      <c r="T23" s="83"/>
    </row>
    <row r="24" spans="1:23" ht="19.899999999999999" customHeight="1">
      <c r="O24" s="94"/>
      <c r="P24" s="88"/>
      <c r="Q24" s="88"/>
      <c r="R24" s="83"/>
      <c r="S24" s="83"/>
      <c r="T24" s="83"/>
    </row>
    <row r="25" spans="1:23" ht="19.899999999999999" customHeight="1">
      <c r="O25" s="94"/>
      <c r="P25" s="88"/>
      <c r="Q25" s="88"/>
      <c r="R25" s="83"/>
      <c r="S25" s="83"/>
      <c r="T25" s="83"/>
    </row>
    <row r="26" spans="1:23" ht="19.899999999999999" customHeight="1">
      <c r="O26" s="94"/>
      <c r="P26" s="88"/>
      <c r="Q26" s="88"/>
      <c r="R26" s="83"/>
      <c r="S26" s="83"/>
      <c r="T26" s="83"/>
    </row>
    <row r="27" spans="1:23" ht="19.899999999999999" customHeight="1">
      <c r="O27" s="94"/>
      <c r="P27" s="88"/>
      <c r="Q27" s="88"/>
      <c r="R27" s="83"/>
      <c r="S27" s="83"/>
      <c r="T27" s="83"/>
    </row>
  </sheetData>
  <mergeCells count="8">
    <mergeCell ref="D8:E8"/>
    <mergeCell ref="B8:C8"/>
    <mergeCell ref="O8:Q8"/>
    <mergeCell ref="S8:U8"/>
    <mergeCell ref="J8:K8"/>
    <mergeCell ref="L8:M8"/>
    <mergeCell ref="H8:I8"/>
    <mergeCell ref="F8:G8"/>
  </mergeCells>
  <phoneticPr fontId="2"/>
  <printOptions horizontalCentered="1"/>
  <pageMargins left="0.59055118110236227" right="0.59055118110236227" top="0.59055118110236227" bottom="0.59055118110236227" header="0.51181102362204722" footer="0.31496062992125984"/>
  <pageSetup paperSize="9" scale="94" firstPageNumber="3" orientation="landscape" r:id="rId1"/>
  <headerFooter alignWithMargins="0">
    <oddFooter>&amp;C8</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19"/>
  <sheetViews>
    <sheetView view="pageBreakPreview" zoomScaleNormal="100" zoomScaleSheetLayoutView="100" workbookViewId="0">
      <pane xSplit="1" ySplit="9" topLeftCell="B10" activePane="bottomRight" state="frozen"/>
      <selection activeCell="CD33" sqref="A33:CD61"/>
      <selection pane="topRight" activeCell="CD33" sqref="A33:CD61"/>
      <selection pane="bottomLeft" activeCell="CD33" sqref="A33:CD61"/>
      <selection pane="bottomRight" activeCell="J16" sqref="J16"/>
    </sheetView>
  </sheetViews>
  <sheetFormatPr defaultColWidth="8.875" defaultRowHeight="19.899999999999999" customHeight="1"/>
  <cols>
    <col min="1" max="1" width="12.875" style="79" customWidth="1"/>
    <col min="2" max="7" width="15.75" style="79" customWidth="1"/>
    <col min="8" max="11" width="7.375" style="79" customWidth="1"/>
    <col min="12" max="16384" width="8.875" style="79"/>
  </cols>
  <sheetData>
    <row r="1" spans="1:12" ht="19.899999999999999" customHeight="1">
      <c r="A1" s="574" t="s">
        <v>103</v>
      </c>
    </row>
    <row r="2" spans="1:12" ht="19.899999999999999" customHeight="1">
      <c r="A2" s="516"/>
    </row>
    <row r="3" spans="1:12" ht="19.899999999999999" customHeight="1">
      <c r="A3" s="79" t="s">
        <v>424</v>
      </c>
    </row>
    <row r="4" spans="1:12" ht="19.899999999999999" customHeight="1">
      <c r="A4" s="79" t="s">
        <v>104</v>
      </c>
    </row>
    <row r="6" spans="1:12" ht="19.899999999999999" customHeight="1">
      <c r="A6" s="576" t="s">
        <v>425</v>
      </c>
      <c r="K6" s="81" t="s">
        <v>39</v>
      </c>
    </row>
    <row r="7" spans="1:12" ht="37.9" customHeight="1">
      <c r="A7" s="95" t="s">
        <v>255</v>
      </c>
      <c r="B7" s="787" t="s">
        <v>47</v>
      </c>
      <c r="C7" s="788"/>
      <c r="D7" s="789"/>
      <c r="E7" s="790" t="s">
        <v>48</v>
      </c>
      <c r="F7" s="788"/>
      <c r="G7" s="791"/>
      <c r="H7" s="787" t="s">
        <v>51</v>
      </c>
      <c r="I7" s="788"/>
      <c r="J7" s="788"/>
      <c r="K7" s="791"/>
    </row>
    <row r="8" spans="1:12" ht="37.9" customHeight="1">
      <c r="A8" s="96"/>
      <c r="B8" s="97" t="s">
        <v>101</v>
      </c>
      <c r="C8" s="98" t="s">
        <v>53</v>
      </c>
      <c r="D8" s="99" t="s">
        <v>54</v>
      </c>
      <c r="E8" s="100" t="s">
        <v>101</v>
      </c>
      <c r="F8" s="98" t="s">
        <v>53</v>
      </c>
      <c r="G8" s="101" t="s">
        <v>54</v>
      </c>
      <c r="H8" s="500" t="s">
        <v>352</v>
      </c>
      <c r="I8" s="499" t="s">
        <v>353</v>
      </c>
      <c r="J8" s="98" t="s">
        <v>105</v>
      </c>
      <c r="K8" s="476" t="s">
        <v>422</v>
      </c>
    </row>
    <row r="9" spans="1:12" ht="37.9" customHeight="1">
      <c r="A9" s="102" t="s">
        <v>106</v>
      </c>
      <c r="B9" s="103" t="s">
        <v>153</v>
      </c>
      <c r="C9" s="104" t="s">
        <v>154</v>
      </c>
      <c r="D9" s="105" t="s">
        <v>155</v>
      </c>
      <c r="E9" s="106" t="s">
        <v>259</v>
      </c>
      <c r="F9" s="104" t="s">
        <v>260</v>
      </c>
      <c r="G9" s="107" t="s">
        <v>261</v>
      </c>
      <c r="H9" s="108" t="s">
        <v>262</v>
      </c>
      <c r="I9" s="109" t="s">
        <v>263</v>
      </c>
      <c r="J9" s="109" t="s">
        <v>264</v>
      </c>
      <c r="K9" s="110" t="s">
        <v>264</v>
      </c>
    </row>
    <row r="10" spans="1:12" ht="37.9" customHeight="1">
      <c r="A10" s="111" t="s">
        <v>247</v>
      </c>
      <c r="B10" s="468">
        <v>152784639</v>
      </c>
      <c r="C10" s="469">
        <v>4589401</v>
      </c>
      <c r="D10" s="343">
        <v>157578919</v>
      </c>
      <c r="E10" s="470">
        <v>151679513</v>
      </c>
      <c r="F10" s="469">
        <v>1341239</v>
      </c>
      <c r="G10" s="344">
        <v>153225630</v>
      </c>
      <c r="H10" s="112">
        <f>E10/B10*100</f>
        <v>99.276677284291651</v>
      </c>
      <c r="I10" s="113">
        <f>F10/C10*100</f>
        <v>29.224707102299408</v>
      </c>
      <c r="J10" s="113">
        <f>G10/D10*100</f>
        <v>97.237391252823613</v>
      </c>
      <c r="K10" s="114">
        <v>96.9</v>
      </c>
    </row>
    <row r="11" spans="1:12" ht="37.9" customHeight="1">
      <c r="A11" s="115" t="s">
        <v>107</v>
      </c>
      <c r="B11" s="116">
        <v>150458563</v>
      </c>
      <c r="C11" s="117">
        <v>6619866</v>
      </c>
      <c r="D11" s="343">
        <v>157272502</v>
      </c>
      <c r="E11" s="118">
        <v>149185896</v>
      </c>
      <c r="F11" s="117">
        <v>1677697</v>
      </c>
      <c r="G11" s="344">
        <v>151057666</v>
      </c>
      <c r="H11" s="120">
        <f t="shared" ref="H11:H16" si="0">E11/B11*100</f>
        <v>99.154141197001863</v>
      </c>
      <c r="I11" s="121">
        <f t="shared" ref="I11:I17" si="1">F11/C11*100</f>
        <v>25.343367977539121</v>
      </c>
      <c r="J11" s="121">
        <f t="shared" ref="J11:J15" si="2">G11/D11*100</f>
        <v>96.048364513206508</v>
      </c>
      <c r="K11" s="122">
        <v>95.3</v>
      </c>
    </row>
    <row r="12" spans="1:12" ht="37.9" customHeight="1">
      <c r="A12" s="115" t="s">
        <v>108</v>
      </c>
      <c r="B12" s="116">
        <v>112351308</v>
      </c>
      <c r="C12" s="117">
        <v>4791497</v>
      </c>
      <c r="D12" s="343">
        <v>117323612</v>
      </c>
      <c r="E12" s="118">
        <v>111343856</v>
      </c>
      <c r="F12" s="117">
        <v>1047514</v>
      </c>
      <c r="G12" s="344">
        <v>112572177</v>
      </c>
      <c r="H12" s="120">
        <f t="shared" si="0"/>
        <v>99.103301939306306</v>
      </c>
      <c r="I12" s="121">
        <f t="shared" si="1"/>
        <v>21.861935841763021</v>
      </c>
      <c r="J12" s="121">
        <f t="shared" si="2"/>
        <v>95.950145994482341</v>
      </c>
      <c r="K12" s="122">
        <v>95.4</v>
      </c>
    </row>
    <row r="13" spans="1:12" ht="37.9" customHeight="1">
      <c r="A13" s="115" t="s">
        <v>109</v>
      </c>
      <c r="B13" s="116">
        <v>370265439</v>
      </c>
      <c r="C13" s="117">
        <v>9480172</v>
      </c>
      <c r="D13" s="343">
        <v>379967285</v>
      </c>
      <c r="E13" s="118">
        <v>367821366</v>
      </c>
      <c r="F13" s="117">
        <v>3962874</v>
      </c>
      <c r="G13" s="344">
        <v>372005913</v>
      </c>
      <c r="H13" s="120">
        <f t="shared" si="0"/>
        <v>99.339913277728314</v>
      </c>
      <c r="I13" s="121">
        <f t="shared" si="1"/>
        <v>41.801709926781925</v>
      </c>
      <c r="J13" s="121">
        <f>G13/D13*100</f>
        <v>97.904721718344774</v>
      </c>
      <c r="K13" s="122">
        <v>97.3</v>
      </c>
    </row>
    <row r="14" spans="1:12" ht="37.9" customHeight="1">
      <c r="A14" s="115" t="s">
        <v>110</v>
      </c>
      <c r="B14" s="116">
        <v>134564167</v>
      </c>
      <c r="C14" s="117">
        <v>5634402</v>
      </c>
      <c r="D14" s="343">
        <v>140374278</v>
      </c>
      <c r="E14" s="118">
        <v>133536907</v>
      </c>
      <c r="F14" s="117">
        <v>1177643</v>
      </c>
      <c r="G14" s="344">
        <v>134890259</v>
      </c>
      <c r="H14" s="120">
        <f>E14/B14*100</f>
        <v>99.236602118601155</v>
      </c>
      <c r="I14" s="121">
        <f t="shared" si="1"/>
        <v>20.900940330491149</v>
      </c>
      <c r="J14" s="121">
        <f t="shared" si="2"/>
        <v>96.093287831549873</v>
      </c>
      <c r="K14" s="122">
        <v>95.7</v>
      </c>
    </row>
    <row r="15" spans="1:12" ht="37.9" customHeight="1">
      <c r="A15" s="115" t="s">
        <v>111</v>
      </c>
      <c r="B15" s="116">
        <v>268046396</v>
      </c>
      <c r="C15" s="117">
        <v>10661609</v>
      </c>
      <c r="D15" s="343">
        <v>278940812</v>
      </c>
      <c r="E15" s="118">
        <v>265905868</v>
      </c>
      <c r="F15" s="117">
        <v>2658700</v>
      </c>
      <c r="G15" s="344">
        <v>268797375</v>
      </c>
      <c r="H15" s="120">
        <f t="shared" si="0"/>
        <v>99.20143376969709</v>
      </c>
      <c r="I15" s="121">
        <f t="shared" si="1"/>
        <v>24.937136599175602</v>
      </c>
      <c r="J15" s="121">
        <f t="shared" si="2"/>
        <v>96.363588057526698</v>
      </c>
      <c r="K15" s="122">
        <v>95.8</v>
      </c>
    </row>
    <row r="16" spans="1:12" ht="37.9" customHeight="1">
      <c r="A16" s="115" t="s">
        <v>112</v>
      </c>
      <c r="B16" s="116">
        <f t="shared" ref="B16:G16" si="3">SUM(B10:B15)</f>
        <v>1188470512</v>
      </c>
      <c r="C16" s="117">
        <f t="shared" si="3"/>
        <v>41776947</v>
      </c>
      <c r="D16" s="343">
        <f t="shared" si="3"/>
        <v>1231457408</v>
      </c>
      <c r="E16" s="118">
        <f t="shared" si="3"/>
        <v>1179473406</v>
      </c>
      <c r="F16" s="117">
        <f t="shared" si="3"/>
        <v>11865667</v>
      </c>
      <c r="G16" s="344">
        <f t="shared" si="3"/>
        <v>1192549020</v>
      </c>
      <c r="H16" s="120">
        <f t="shared" si="0"/>
        <v>99.242967670703138</v>
      </c>
      <c r="I16" s="121">
        <f t="shared" si="1"/>
        <v>28.402427300396077</v>
      </c>
      <c r="J16" s="121">
        <f>G16/D16*100</f>
        <v>96.840460112770714</v>
      </c>
      <c r="K16" s="477">
        <v>96.3</v>
      </c>
      <c r="L16" s="482"/>
    </row>
    <row r="17" spans="1:11" ht="37.9" customHeight="1">
      <c r="A17" s="123" t="s">
        <v>113</v>
      </c>
      <c r="B17" s="124">
        <v>20089635590</v>
      </c>
      <c r="C17" s="124">
        <v>549432308</v>
      </c>
      <c r="D17" s="125">
        <v>20650676482</v>
      </c>
      <c r="E17" s="345">
        <v>19963509985</v>
      </c>
      <c r="F17" s="124">
        <v>229942008</v>
      </c>
      <c r="G17" s="125">
        <v>20205060240</v>
      </c>
      <c r="H17" s="126">
        <f>E17/B17*100</f>
        <v>99.372185700258385</v>
      </c>
      <c r="I17" s="127">
        <f t="shared" si="1"/>
        <v>41.850834880281553</v>
      </c>
      <c r="J17" s="127">
        <f>G17/D17*100</f>
        <v>97.842122787655811</v>
      </c>
      <c r="K17" s="128">
        <v>97.1</v>
      </c>
    </row>
    <row r="18" spans="1:11" ht="19.899999999999999" customHeight="1">
      <c r="A18" s="79" t="s">
        <v>423</v>
      </c>
    </row>
    <row r="19" spans="1:11" ht="19.899999999999999" customHeight="1">
      <c r="A19" s="79" t="s">
        <v>400</v>
      </c>
    </row>
  </sheetData>
  <mergeCells count="3">
    <mergeCell ref="B7:D7"/>
    <mergeCell ref="E7:G7"/>
    <mergeCell ref="H7:K7"/>
  </mergeCells>
  <phoneticPr fontId="2"/>
  <pageMargins left="0.59055118110236227" right="0.59055118110236227" top="0.59055118110236227" bottom="0.59055118110236227" header="0.51181102362204722" footer="0.31496062992125984"/>
  <pageSetup paperSize="9" scale="95" firstPageNumber="3" orientation="landscape" r:id="rId1"/>
  <headerFooter alignWithMargins="0">
    <oddFooter>&amp;C9</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U40"/>
  <sheetViews>
    <sheetView view="pageBreakPreview" zoomScaleNormal="100" zoomScaleSheetLayoutView="100" workbookViewId="0">
      <pane ySplit="7" topLeftCell="A8" activePane="bottomLeft" state="frozen"/>
      <selection activeCell="CD33" sqref="A33:CD61"/>
      <selection pane="bottomLeft" activeCell="I20" sqref="I20"/>
    </sheetView>
  </sheetViews>
  <sheetFormatPr defaultColWidth="8.875" defaultRowHeight="19.899999999999999" customHeight="1"/>
  <cols>
    <col min="1" max="1" width="4.375" style="2" customWidth="1"/>
    <col min="2" max="7" width="14.125" style="2" customWidth="1"/>
    <col min="8" max="10" width="7.75" style="2" customWidth="1"/>
    <col min="11" max="13" width="9.625" style="2" customWidth="1"/>
    <col min="14" max="15" width="10.625" style="79" customWidth="1"/>
    <col min="16" max="18" width="8.875" style="2"/>
    <col min="19" max="19" width="8" style="2" customWidth="1"/>
    <col min="20" max="16384" width="8.875" style="2"/>
  </cols>
  <sheetData>
    <row r="2" spans="1:21" ht="23.65" customHeight="1">
      <c r="A2" s="328" t="s">
        <v>100</v>
      </c>
      <c r="O2" s="81" t="s">
        <v>39</v>
      </c>
    </row>
    <row r="3" spans="1:21" ht="16.5" customHeight="1">
      <c r="A3" s="792" t="s">
        <v>252</v>
      </c>
      <c r="B3" s="751" t="s">
        <v>47</v>
      </c>
      <c r="C3" s="752"/>
      <c r="D3" s="752"/>
      <c r="E3" s="752" t="s">
        <v>48</v>
      </c>
      <c r="F3" s="752"/>
      <c r="G3" s="755"/>
      <c r="H3" s="801" t="s">
        <v>51</v>
      </c>
      <c r="I3" s="752"/>
      <c r="J3" s="802"/>
      <c r="K3" s="751" t="s">
        <v>334</v>
      </c>
      <c r="L3" s="752"/>
      <c r="M3" s="755"/>
      <c r="N3" s="804" t="s">
        <v>356</v>
      </c>
      <c r="O3" s="807" t="s">
        <v>363</v>
      </c>
    </row>
    <row r="4" spans="1:21" ht="23.25" customHeight="1">
      <c r="A4" s="793"/>
      <c r="B4" s="517" t="s">
        <v>101</v>
      </c>
      <c r="C4" s="518" t="s">
        <v>53</v>
      </c>
      <c r="D4" s="518" t="s">
        <v>54</v>
      </c>
      <c r="E4" s="518" t="s">
        <v>101</v>
      </c>
      <c r="F4" s="518" t="s">
        <v>53</v>
      </c>
      <c r="G4" s="519" t="s">
        <v>54</v>
      </c>
      <c r="H4" s="795" t="s">
        <v>156</v>
      </c>
      <c r="I4" s="797" t="s">
        <v>157</v>
      </c>
      <c r="J4" s="799" t="s">
        <v>158</v>
      </c>
      <c r="K4" s="810" t="s">
        <v>335</v>
      </c>
      <c r="L4" s="812" t="s">
        <v>53</v>
      </c>
      <c r="M4" s="814" t="s">
        <v>256</v>
      </c>
      <c r="N4" s="805"/>
      <c r="O4" s="808"/>
      <c r="P4" s="816"/>
      <c r="Q4" s="803"/>
    </row>
    <row r="5" spans="1:21" ht="13.5" customHeight="1">
      <c r="A5" s="794"/>
      <c r="B5" s="520" t="s">
        <v>357</v>
      </c>
      <c r="C5" s="521" t="s">
        <v>159</v>
      </c>
      <c r="D5" s="521" t="s">
        <v>160</v>
      </c>
      <c r="E5" s="521" t="s">
        <v>161</v>
      </c>
      <c r="F5" s="521" t="s">
        <v>162</v>
      </c>
      <c r="G5" s="522" t="s">
        <v>163</v>
      </c>
      <c r="H5" s="796"/>
      <c r="I5" s="798"/>
      <c r="J5" s="800"/>
      <c r="K5" s="811"/>
      <c r="L5" s="813"/>
      <c r="M5" s="815"/>
      <c r="N5" s="806"/>
      <c r="O5" s="809"/>
      <c r="P5" s="816"/>
      <c r="Q5" s="803"/>
    </row>
    <row r="6" spans="1:21" ht="23.65" hidden="1" customHeight="1">
      <c r="A6" s="523">
        <v>57</v>
      </c>
      <c r="B6" s="524">
        <v>74851992</v>
      </c>
      <c r="C6" s="525">
        <v>1381771</v>
      </c>
      <c r="D6" s="525">
        <f>B6+C6</f>
        <v>76233763</v>
      </c>
      <c r="E6" s="525">
        <v>73974202</v>
      </c>
      <c r="F6" s="525">
        <v>546463</v>
      </c>
      <c r="G6" s="526">
        <f>E6+F6</f>
        <v>74520665</v>
      </c>
      <c r="H6" s="274">
        <f t="shared" ref="H6:J7" si="0">E6/B6*100</f>
        <v>98.827299078426663</v>
      </c>
      <c r="I6" s="275">
        <f t="shared" si="0"/>
        <v>39.548014830243218</v>
      </c>
      <c r="J6" s="276">
        <f t="shared" si="0"/>
        <v>97.752835577590474</v>
      </c>
      <c r="K6" s="527">
        <v>-0.1</v>
      </c>
      <c r="L6" s="528">
        <v>0</v>
      </c>
      <c r="M6" s="529" t="s">
        <v>102</v>
      </c>
      <c r="N6" s="530">
        <v>96.4</v>
      </c>
      <c r="O6" s="114">
        <v>97</v>
      </c>
    </row>
    <row r="7" spans="1:21" ht="23.25" hidden="1" customHeight="1">
      <c r="A7" s="304">
        <v>59</v>
      </c>
      <c r="B7" s="292">
        <v>86154337</v>
      </c>
      <c r="C7" s="280">
        <v>2417021</v>
      </c>
      <c r="D7" s="280">
        <f>B7+C7</f>
        <v>88571358</v>
      </c>
      <c r="E7" s="280">
        <v>84913583</v>
      </c>
      <c r="F7" s="280">
        <v>705805</v>
      </c>
      <c r="G7" s="281">
        <f>E7+F7</f>
        <v>85619388</v>
      </c>
      <c r="H7" s="282">
        <f t="shared" si="0"/>
        <v>98.559847312155625</v>
      </c>
      <c r="I7" s="283">
        <f t="shared" si="0"/>
        <v>29.201442602277762</v>
      </c>
      <c r="J7" s="284">
        <f t="shared" si="0"/>
        <v>96.667127989614883</v>
      </c>
      <c r="K7" s="531">
        <f>ROUND(H7,1)-ROUND(H6,1)</f>
        <v>-0.20000000000000284</v>
      </c>
      <c r="L7" s="532">
        <f>ROUND(I7,1)-ROUND(I6,1)</f>
        <v>-10.3</v>
      </c>
      <c r="M7" s="533">
        <f>ROUND(J7,1)-ROUND(J6,1)</f>
        <v>-1.0999999999999943</v>
      </c>
      <c r="N7" s="534">
        <v>96</v>
      </c>
      <c r="O7" s="122">
        <v>96.2</v>
      </c>
    </row>
    <row r="8" spans="1:21" ht="19.5" hidden="1" customHeight="1">
      <c r="A8" s="304" t="s">
        <v>265</v>
      </c>
      <c r="B8" s="535">
        <v>111494654</v>
      </c>
      <c r="C8" s="536">
        <v>3927987</v>
      </c>
      <c r="D8" s="536">
        <v>115422641</v>
      </c>
      <c r="E8" s="536">
        <v>110342043</v>
      </c>
      <c r="F8" s="536">
        <v>991003</v>
      </c>
      <c r="G8" s="444">
        <v>111333046</v>
      </c>
      <c r="H8" s="282">
        <v>98.966218595557052</v>
      </c>
      <c r="I8" s="283">
        <v>25.229284109137833</v>
      </c>
      <c r="J8" s="284">
        <v>96.456851996654621</v>
      </c>
      <c r="K8" s="531">
        <v>9.9999999999994316E-2</v>
      </c>
      <c r="L8" s="532">
        <v>-0.80000000000000071</v>
      </c>
      <c r="M8" s="533">
        <v>9.9999999999994316E-2</v>
      </c>
      <c r="N8" s="534">
        <v>95.9</v>
      </c>
      <c r="O8" s="122">
        <v>95.8</v>
      </c>
    </row>
    <row r="9" spans="1:21" ht="19.5" hidden="1" customHeight="1">
      <c r="A9" s="304" t="s">
        <v>427</v>
      </c>
      <c r="B9" s="535">
        <v>120366524</v>
      </c>
      <c r="C9" s="536">
        <v>4000152</v>
      </c>
      <c r="D9" s="536">
        <v>124366676</v>
      </c>
      <c r="E9" s="536">
        <v>118927090</v>
      </c>
      <c r="F9" s="536">
        <v>1185173</v>
      </c>
      <c r="G9" s="444">
        <v>120112263</v>
      </c>
      <c r="H9" s="282">
        <v>98.80412430951317</v>
      </c>
      <c r="I9" s="283">
        <v>29.628199128433121</v>
      </c>
      <c r="J9" s="284">
        <v>96.579137485350174</v>
      </c>
      <c r="K9" s="531">
        <v>9.9999999999994316E-2</v>
      </c>
      <c r="L9" s="532">
        <v>5.1000000000000014</v>
      </c>
      <c r="M9" s="533">
        <v>0.29999999999999716</v>
      </c>
      <c r="N9" s="534">
        <v>95.7</v>
      </c>
      <c r="O9" s="122">
        <v>96.1</v>
      </c>
    </row>
    <row r="10" spans="1:21" ht="19.5" customHeight="1">
      <c r="A10" s="304" t="s">
        <v>426</v>
      </c>
      <c r="B10" s="292">
        <v>126969561</v>
      </c>
      <c r="C10" s="280">
        <v>3882174</v>
      </c>
      <c r="D10" s="280">
        <v>130851735</v>
      </c>
      <c r="E10" s="280">
        <v>125344351</v>
      </c>
      <c r="F10" s="280">
        <v>963389</v>
      </c>
      <c r="G10" s="281">
        <v>126307740</v>
      </c>
      <c r="H10" s="282">
        <v>98.720000299914403</v>
      </c>
      <c r="I10" s="283">
        <v>24.815708930099476</v>
      </c>
      <c r="J10" s="284">
        <v>96.52737122667881</v>
      </c>
      <c r="K10" s="531">
        <v>-9.9999999999994316E-2</v>
      </c>
      <c r="L10" s="532">
        <v>-4.8000000000000007</v>
      </c>
      <c r="M10" s="533">
        <v>-9.9999999999994316E-2</v>
      </c>
      <c r="N10" s="534">
        <v>95.2</v>
      </c>
      <c r="O10" s="122">
        <v>95.9</v>
      </c>
    </row>
    <row r="11" spans="1:21" ht="19.5" customHeight="1">
      <c r="A11" s="304">
        <v>5</v>
      </c>
      <c r="B11" s="292">
        <v>132915172</v>
      </c>
      <c r="C11" s="280">
        <v>4176181</v>
      </c>
      <c r="D11" s="280">
        <v>137091353</v>
      </c>
      <c r="E11" s="280">
        <v>131127948</v>
      </c>
      <c r="F11" s="280">
        <v>972886</v>
      </c>
      <c r="G11" s="281">
        <v>132100834</v>
      </c>
      <c r="H11" s="282">
        <v>98.655364942085015</v>
      </c>
      <c r="I11" s="283">
        <v>23.296068824603147</v>
      </c>
      <c r="J11" s="284">
        <v>96.359712782176715</v>
      </c>
      <c r="K11" s="531">
        <v>4.6141664573300147</v>
      </c>
      <c r="L11" s="532">
        <v>0.98579078648397456</v>
      </c>
      <c r="M11" s="533">
        <v>4.5864916908496554</v>
      </c>
      <c r="N11" s="534">
        <v>94.3</v>
      </c>
      <c r="O11" s="122">
        <v>95.5</v>
      </c>
    </row>
    <row r="12" spans="1:21" ht="19.5" customHeight="1">
      <c r="A12" s="304">
        <v>6</v>
      </c>
      <c r="B12" s="292">
        <v>129693348</v>
      </c>
      <c r="C12" s="280">
        <v>4659213</v>
      </c>
      <c r="D12" s="280">
        <v>134352561</v>
      </c>
      <c r="E12" s="280">
        <v>128105477</v>
      </c>
      <c r="F12" s="280">
        <v>1132619</v>
      </c>
      <c r="G12" s="281">
        <v>129238096</v>
      </c>
      <c r="H12" s="282">
        <v>98.775672750772074</v>
      </c>
      <c r="I12" s="283">
        <v>24.309234198994549</v>
      </c>
      <c r="J12" s="284">
        <v>96.193250830551719</v>
      </c>
      <c r="K12" s="531">
        <v>-2.3049784932194655</v>
      </c>
      <c r="L12" s="532">
        <v>16.418470406604669</v>
      </c>
      <c r="M12" s="533">
        <v>-2.1670854856222945</v>
      </c>
      <c r="N12" s="534">
        <v>93.5</v>
      </c>
      <c r="O12" s="122">
        <v>95.1</v>
      </c>
    </row>
    <row r="13" spans="1:21" ht="19.5" customHeight="1">
      <c r="A13" s="304">
        <v>7</v>
      </c>
      <c r="B13" s="292">
        <v>137549261</v>
      </c>
      <c r="C13" s="280">
        <v>4725264</v>
      </c>
      <c r="D13" s="280">
        <v>142274525</v>
      </c>
      <c r="E13" s="280">
        <v>135916116</v>
      </c>
      <c r="F13" s="280">
        <v>1065340</v>
      </c>
      <c r="G13" s="281">
        <v>136981456</v>
      </c>
      <c r="H13" s="282">
        <v>98.812683551967609</v>
      </c>
      <c r="I13" s="283">
        <v>22.545618615171552</v>
      </c>
      <c r="J13" s="284">
        <v>96.279679021947189</v>
      </c>
      <c r="K13" s="537">
        <v>6.0970375216666213</v>
      </c>
      <c r="L13" s="532">
        <v>-5.9401263796563484</v>
      </c>
      <c r="M13" s="538">
        <v>5.9915460221574364</v>
      </c>
      <c r="N13" s="534">
        <v>93.2</v>
      </c>
      <c r="O13" s="122">
        <v>95.1</v>
      </c>
    </row>
    <row r="14" spans="1:21" ht="19.5" customHeight="1">
      <c r="A14" s="304">
        <v>8</v>
      </c>
      <c r="B14" s="292">
        <v>141867325</v>
      </c>
      <c r="C14" s="280">
        <v>4950173</v>
      </c>
      <c r="D14" s="280">
        <v>146817498</v>
      </c>
      <c r="E14" s="280">
        <v>140020513</v>
      </c>
      <c r="F14" s="280">
        <v>979183</v>
      </c>
      <c r="G14" s="281">
        <v>140999696</v>
      </c>
      <c r="H14" s="282">
        <v>98.698211868025282</v>
      </c>
      <c r="I14" s="283">
        <v>19.780783419084543</v>
      </c>
      <c r="J14" s="284">
        <v>96.037391946292388</v>
      </c>
      <c r="K14" s="577">
        <v>3.0198015664308713</v>
      </c>
      <c r="L14" s="528">
        <v>-8.0872773011432884</v>
      </c>
      <c r="M14" s="578">
        <v>2.933418958548657</v>
      </c>
      <c r="N14" s="120">
        <v>93.1</v>
      </c>
      <c r="O14" s="122">
        <v>94.9</v>
      </c>
      <c r="S14" s="479">
        <f>((E14/E13)*100)-100</f>
        <v>3.0198015664308713</v>
      </c>
      <c r="T14" s="479">
        <f t="shared" ref="T14:U29" si="1">((F14/F13)*100)-100</f>
        <v>-8.0872773011432884</v>
      </c>
      <c r="U14" s="479">
        <f t="shared" si="1"/>
        <v>2.933418958548657</v>
      </c>
    </row>
    <row r="15" spans="1:21" ht="19.5" customHeight="1">
      <c r="A15" s="304">
        <v>9</v>
      </c>
      <c r="B15" s="292">
        <v>149773848</v>
      </c>
      <c r="C15" s="280">
        <v>5470247</v>
      </c>
      <c r="D15" s="280">
        <v>155244095</v>
      </c>
      <c r="E15" s="280">
        <v>147668361</v>
      </c>
      <c r="F15" s="280">
        <v>1022489</v>
      </c>
      <c r="G15" s="281">
        <v>148690850</v>
      </c>
      <c r="H15" s="282">
        <v>98.594222537435243</v>
      </c>
      <c r="I15" s="283">
        <v>18.691825067496953</v>
      </c>
      <c r="J15" s="284">
        <v>95.778747655426116</v>
      </c>
      <c r="K15" s="537">
        <v>5.4619482789639591</v>
      </c>
      <c r="L15" s="532">
        <v>4.4226666516882034</v>
      </c>
      <c r="M15" s="538">
        <v>5.4547309094907632</v>
      </c>
      <c r="N15" s="120">
        <v>92.9</v>
      </c>
      <c r="O15" s="122">
        <v>94.5</v>
      </c>
      <c r="S15" s="479">
        <f>((E15/E14)*100)-100</f>
        <v>5.4619482789639591</v>
      </c>
      <c r="T15" s="479">
        <f t="shared" si="1"/>
        <v>4.4226666516882034</v>
      </c>
      <c r="U15" s="479">
        <f t="shared" si="1"/>
        <v>5.4547309094907632</v>
      </c>
    </row>
    <row r="16" spans="1:21" ht="19.5" customHeight="1">
      <c r="A16" s="304">
        <v>10</v>
      </c>
      <c r="B16" s="292">
        <v>144926154</v>
      </c>
      <c r="C16" s="280">
        <v>6171206</v>
      </c>
      <c r="D16" s="280">
        <v>151097360</v>
      </c>
      <c r="E16" s="280">
        <v>142648104</v>
      </c>
      <c r="F16" s="280">
        <v>1139669</v>
      </c>
      <c r="G16" s="281">
        <v>143787773</v>
      </c>
      <c r="H16" s="282">
        <v>98.428130508451915</v>
      </c>
      <c r="I16" s="283">
        <v>18.467524824159167</v>
      </c>
      <c r="J16" s="284">
        <v>95.162333081133909</v>
      </c>
      <c r="K16" s="537">
        <v>-3.3996835652560549</v>
      </c>
      <c r="L16" s="532">
        <v>11.4602699882346</v>
      </c>
      <c r="M16" s="538">
        <v>-3.2974974586533108</v>
      </c>
      <c r="N16" s="120">
        <v>92.5</v>
      </c>
      <c r="O16" s="122">
        <v>93.9</v>
      </c>
      <c r="S16" s="479">
        <f t="shared" ref="S16:S35" si="2">((E16/E15)*100)-100</f>
        <v>-3.3996835652560549</v>
      </c>
      <c r="T16" s="479">
        <f t="shared" si="1"/>
        <v>11.4602699882346</v>
      </c>
      <c r="U16" s="479">
        <f t="shared" si="1"/>
        <v>-3.2974974586533108</v>
      </c>
    </row>
    <row r="17" spans="1:21" ht="19.5" customHeight="1">
      <c r="A17" s="304">
        <v>11</v>
      </c>
      <c r="B17" s="292">
        <v>147026087</v>
      </c>
      <c r="C17" s="280">
        <v>6843872</v>
      </c>
      <c r="D17" s="280">
        <v>153869959</v>
      </c>
      <c r="E17" s="280">
        <v>144484929</v>
      </c>
      <c r="F17" s="280">
        <v>1173449</v>
      </c>
      <c r="G17" s="281">
        <v>145658378</v>
      </c>
      <c r="H17" s="282">
        <v>98.27162780983214</v>
      </c>
      <c r="I17" s="283">
        <v>17.145981105432714</v>
      </c>
      <c r="J17" s="284">
        <v>94.663298116560881</v>
      </c>
      <c r="K17" s="537">
        <v>1.2876616993100782</v>
      </c>
      <c r="L17" s="532">
        <v>2.9640185001083665</v>
      </c>
      <c r="M17" s="538">
        <v>1.3009485862194907</v>
      </c>
      <c r="N17" s="120">
        <v>92.3</v>
      </c>
      <c r="O17" s="122">
        <v>93.4</v>
      </c>
      <c r="S17" s="479">
        <f t="shared" si="2"/>
        <v>1.2876616993100782</v>
      </c>
      <c r="T17" s="479">
        <f t="shared" si="1"/>
        <v>2.9640185001083665</v>
      </c>
      <c r="U17" s="479">
        <f t="shared" si="1"/>
        <v>1.3009485862194907</v>
      </c>
    </row>
    <row r="18" spans="1:21" ht="19.5" customHeight="1">
      <c r="A18" s="304">
        <v>12</v>
      </c>
      <c r="B18" s="292">
        <v>143298546</v>
      </c>
      <c r="C18" s="280">
        <v>7732263</v>
      </c>
      <c r="D18" s="280">
        <v>151030809</v>
      </c>
      <c r="E18" s="280">
        <v>140675872</v>
      </c>
      <c r="F18" s="280">
        <v>1444467</v>
      </c>
      <c r="G18" s="281">
        <v>142120339</v>
      </c>
      <c r="H18" s="282">
        <v>98.169783243997472</v>
      </c>
      <c r="I18" s="283">
        <v>18.681038138511326</v>
      </c>
      <c r="J18" s="284">
        <v>94.100230238454202</v>
      </c>
      <c r="K18" s="537">
        <v>-2.6363005652997913</v>
      </c>
      <c r="L18" s="532">
        <v>23.095848221780415</v>
      </c>
      <c r="M18" s="538">
        <v>-2.4289979392740406</v>
      </c>
      <c r="N18" s="120">
        <v>92</v>
      </c>
      <c r="O18" s="122">
        <v>92.8</v>
      </c>
      <c r="S18" s="479">
        <f t="shared" si="2"/>
        <v>-2.6363005652997913</v>
      </c>
      <c r="T18" s="479">
        <f t="shared" si="1"/>
        <v>23.095848221780415</v>
      </c>
      <c r="U18" s="479">
        <f t="shared" si="1"/>
        <v>-2.4289979392740406</v>
      </c>
    </row>
    <row r="19" spans="1:21" ht="19.5" customHeight="1">
      <c r="A19" s="304">
        <v>13</v>
      </c>
      <c r="B19" s="292">
        <v>143231523</v>
      </c>
      <c r="C19" s="280">
        <v>8367159</v>
      </c>
      <c r="D19" s="280">
        <v>151598682</v>
      </c>
      <c r="E19" s="280">
        <v>140149561</v>
      </c>
      <c r="F19" s="280">
        <v>1343013</v>
      </c>
      <c r="G19" s="281">
        <v>141492574</v>
      </c>
      <c r="H19" s="282">
        <v>97.848265566512197</v>
      </c>
      <c r="I19" s="283">
        <v>16.051003691934142</v>
      </c>
      <c r="J19" s="284">
        <v>93.333643890123</v>
      </c>
      <c r="K19" s="537">
        <v>-0.37413025596883642</v>
      </c>
      <c r="L19" s="532">
        <v>-7.0236287848735941</v>
      </c>
      <c r="M19" s="538">
        <v>-0.44171369447690267</v>
      </c>
      <c r="N19" s="120">
        <v>92</v>
      </c>
      <c r="O19" s="122">
        <v>92.3</v>
      </c>
      <c r="S19" s="479">
        <f t="shared" si="2"/>
        <v>-0.37413025596883642</v>
      </c>
      <c r="T19" s="479">
        <f t="shared" si="1"/>
        <v>-7.0236287848735941</v>
      </c>
      <c r="U19" s="479">
        <f t="shared" si="1"/>
        <v>-0.44171369447690267</v>
      </c>
    </row>
    <row r="20" spans="1:21" ht="19.5" customHeight="1">
      <c r="A20" s="304">
        <v>14</v>
      </c>
      <c r="B20" s="292">
        <v>140334481</v>
      </c>
      <c r="C20" s="280">
        <v>9431411</v>
      </c>
      <c r="D20" s="280">
        <v>149765892</v>
      </c>
      <c r="E20" s="280">
        <v>136936539</v>
      </c>
      <c r="F20" s="280">
        <v>1366950</v>
      </c>
      <c r="G20" s="281">
        <v>138303489</v>
      </c>
      <c r="H20" s="282">
        <v>97.578683459840505</v>
      </c>
      <c r="I20" s="283">
        <v>14.493589559398906</v>
      </c>
      <c r="J20" s="284">
        <v>92.346452956057576</v>
      </c>
      <c r="K20" s="537">
        <v>-2.2925665817818697</v>
      </c>
      <c r="L20" s="532">
        <v>1.7823356884855173</v>
      </c>
      <c r="M20" s="538">
        <v>-2.2538886033693899</v>
      </c>
      <c r="N20" s="120">
        <v>92</v>
      </c>
      <c r="O20" s="122">
        <v>92.3</v>
      </c>
      <c r="S20" s="479">
        <f t="shared" si="2"/>
        <v>-2.2925665817818697</v>
      </c>
      <c r="T20" s="479">
        <f t="shared" si="1"/>
        <v>1.7823356884855173</v>
      </c>
      <c r="U20" s="479">
        <f t="shared" si="1"/>
        <v>-2.2538886033693899</v>
      </c>
    </row>
    <row r="21" spans="1:21" ht="19.5" customHeight="1">
      <c r="A21" s="304">
        <v>15</v>
      </c>
      <c r="B21" s="292">
        <v>136078452</v>
      </c>
      <c r="C21" s="280">
        <v>10724779</v>
      </c>
      <c r="D21" s="280">
        <v>146803231</v>
      </c>
      <c r="E21" s="280">
        <v>132950821</v>
      </c>
      <c r="F21" s="280">
        <v>1776295</v>
      </c>
      <c r="G21" s="281">
        <v>134727116</v>
      </c>
      <c r="H21" s="282">
        <v>97.701597163965374</v>
      </c>
      <c r="I21" s="283">
        <v>16.562532430738202</v>
      </c>
      <c r="J21" s="284">
        <v>91.773944675645453</v>
      </c>
      <c r="K21" s="537">
        <v>-2.9106314714146464</v>
      </c>
      <c r="L21" s="532">
        <v>29.945864881670872</v>
      </c>
      <c r="M21" s="538">
        <v>-2.5858877645523393</v>
      </c>
      <c r="N21" s="120">
        <v>91.8</v>
      </c>
      <c r="O21" s="539">
        <v>91.4</v>
      </c>
      <c r="S21" s="479">
        <f t="shared" si="2"/>
        <v>-2.9106314714146464</v>
      </c>
      <c r="T21" s="479">
        <f t="shared" si="1"/>
        <v>29.945864881670872</v>
      </c>
      <c r="U21" s="479">
        <f t="shared" si="1"/>
        <v>-2.5858877645523393</v>
      </c>
    </row>
    <row r="22" spans="1:21" ht="19.5" customHeight="1">
      <c r="A22" s="540">
        <v>16</v>
      </c>
      <c r="B22" s="116">
        <v>136323721</v>
      </c>
      <c r="C22" s="117">
        <v>11362393</v>
      </c>
      <c r="D22" s="280">
        <v>147686114</v>
      </c>
      <c r="E22" s="117">
        <v>133239119</v>
      </c>
      <c r="F22" s="117">
        <v>1799575</v>
      </c>
      <c r="G22" s="281">
        <v>135038694</v>
      </c>
      <c r="H22" s="282">
        <v>97.73729621127346</v>
      </c>
      <c r="I22" s="283">
        <v>15.83799292983441</v>
      </c>
      <c r="J22" s="284">
        <v>91.436283576396363</v>
      </c>
      <c r="K22" s="537">
        <v>0.21684559586134355</v>
      </c>
      <c r="L22" s="532">
        <v>1.3105931165712832</v>
      </c>
      <c r="M22" s="538">
        <v>0.2312659910273851</v>
      </c>
      <c r="N22" s="541">
        <v>92.1</v>
      </c>
      <c r="O22" s="542">
        <v>91.2</v>
      </c>
      <c r="S22" s="479">
        <f t="shared" si="2"/>
        <v>0.21684559586134355</v>
      </c>
      <c r="T22" s="479">
        <f t="shared" si="1"/>
        <v>1.3105931165712832</v>
      </c>
      <c r="U22" s="479">
        <f t="shared" si="1"/>
        <v>0.2312659910273851</v>
      </c>
    </row>
    <row r="23" spans="1:21" s="132" customFormat="1" ht="19.5" customHeight="1">
      <c r="A23" s="540">
        <v>17</v>
      </c>
      <c r="B23" s="116">
        <v>138135975</v>
      </c>
      <c r="C23" s="117">
        <v>11583436</v>
      </c>
      <c r="D23" s="117">
        <v>149719411</v>
      </c>
      <c r="E23" s="117">
        <v>135039026</v>
      </c>
      <c r="F23" s="117">
        <v>1968410</v>
      </c>
      <c r="G23" s="543">
        <v>137007436</v>
      </c>
      <c r="H23" s="544">
        <v>97.758043116574086</v>
      </c>
      <c r="I23" s="494">
        <v>16.993317008873706</v>
      </c>
      <c r="J23" s="542">
        <v>91.509467666821109</v>
      </c>
      <c r="K23" s="537">
        <v>1.3508847953280139</v>
      </c>
      <c r="L23" s="532">
        <v>9.381937401886546</v>
      </c>
      <c r="M23" s="538">
        <v>1.4579095381357803</v>
      </c>
      <c r="N23" s="541">
        <v>92.7</v>
      </c>
      <c r="O23" s="542">
        <v>91.5</v>
      </c>
      <c r="S23" s="479">
        <f t="shared" si="2"/>
        <v>1.3508847953280139</v>
      </c>
      <c r="T23" s="479">
        <f t="shared" si="1"/>
        <v>9.381937401886546</v>
      </c>
      <c r="U23" s="479">
        <f t="shared" si="1"/>
        <v>1.4579095381357803</v>
      </c>
    </row>
    <row r="24" spans="1:21" s="132" customFormat="1" ht="19.5" customHeight="1">
      <c r="A24" s="545">
        <v>18</v>
      </c>
      <c r="B24" s="310">
        <v>139256672</v>
      </c>
      <c r="C24" s="313">
        <v>11163912</v>
      </c>
      <c r="D24" s="313">
        <v>150420584</v>
      </c>
      <c r="E24" s="313">
        <v>136323963</v>
      </c>
      <c r="F24" s="313">
        <v>1968049</v>
      </c>
      <c r="G24" s="546">
        <v>138292012</v>
      </c>
      <c r="H24" s="547">
        <v>97.894026219440306</v>
      </c>
      <c r="I24" s="467">
        <v>17.628668158616801</v>
      </c>
      <c r="J24" s="548">
        <v>91.936893424107438</v>
      </c>
      <c r="K24" s="537">
        <v>0.95153011544972799</v>
      </c>
      <c r="L24" s="532">
        <v>-1.8339675169301017E-2</v>
      </c>
      <c r="M24" s="538">
        <v>0.93759582509082406</v>
      </c>
      <c r="N24" s="549">
        <v>93.3</v>
      </c>
      <c r="O24" s="548">
        <v>91.7</v>
      </c>
      <c r="S24" s="479">
        <f t="shared" si="2"/>
        <v>0.95153011544972799</v>
      </c>
      <c r="T24" s="479">
        <f t="shared" si="1"/>
        <v>-1.8339675169301017E-2</v>
      </c>
      <c r="U24" s="479">
        <f t="shared" si="1"/>
        <v>0.93759582509082406</v>
      </c>
    </row>
    <row r="25" spans="1:21" s="132" customFormat="1" ht="19.5" customHeight="1">
      <c r="A25" s="545">
        <v>19</v>
      </c>
      <c r="B25" s="310">
        <v>152273401</v>
      </c>
      <c r="C25" s="313">
        <v>10800013</v>
      </c>
      <c r="D25" s="313">
        <v>163073414</v>
      </c>
      <c r="E25" s="313">
        <v>148815519</v>
      </c>
      <c r="F25" s="313">
        <v>1961452</v>
      </c>
      <c r="G25" s="546">
        <v>150776971</v>
      </c>
      <c r="H25" s="547">
        <v>97.729162166674143</v>
      </c>
      <c r="I25" s="467">
        <v>18.161570731442637</v>
      </c>
      <c r="J25" s="548">
        <v>92.459566094568913</v>
      </c>
      <c r="K25" s="537">
        <v>9.1631403057142506</v>
      </c>
      <c r="L25" s="532">
        <v>-0.33520506857298926</v>
      </c>
      <c r="M25" s="538">
        <v>9.0279682965347092</v>
      </c>
      <c r="N25" s="549">
        <v>93.7</v>
      </c>
      <c r="O25" s="548">
        <v>92</v>
      </c>
      <c r="S25" s="479">
        <f t="shared" si="2"/>
        <v>9.1631403057142506</v>
      </c>
      <c r="T25" s="479">
        <f t="shared" si="1"/>
        <v>-0.33520506857298926</v>
      </c>
      <c r="U25" s="479">
        <f t="shared" si="1"/>
        <v>9.0279682965347092</v>
      </c>
    </row>
    <row r="26" spans="1:21" s="132" customFormat="1" ht="19.5" customHeight="1">
      <c r="A26" s="540">
        <v>20</v>
      </c>
      <c r="B26" s="310">
        <v>152928656</v>
      </c>
      <c r="C26" s="313">
        <v>11218575</v>
      </c>
      <c r="D26" s="313">
        <v>164147231</v>
      </c>
      <c r="E26" s="313">
        <v>149386476</v>
      </c>
      <c r="F26" s="313">
        <v>2058692</v>
      </c>
      <c r="G26" s="314">
        <v>151445168</v>
      </c>
      <c r="H26" s="549">
        <v>97.683769613459489</v>
      </c>
      <c r="I26" s="467">
        <v>18.350744189881514</v>
      </c>
      <c r="J26" s="548">
        <v>92.261786615212543</v>
      </c>
      <c r="K26" s="537">
        <v>0.38366764692061395</v>
      </c>
      <c r="L26" s="532">
        <v>4.9575518544425279</v>
      </c>
      <c r="M26" s="538">
        <v>0.44316913622040488</v>
      </c>
      <c r="N26" s="549">
        <v>93.6</v>
      </c>
      <c r="O26" s="548">
        <v>91.8</v>
      </c>
      <c r="S26" s="479">
        <f t="shared" si="2"/>
        <v>0.38366764692061395</v>
      </c>
      <c r="T26" s="479">
        <f t="shared" si="1"/>
        <v>4.9575518544425279</v>
      </c>
      <c r="U26" s="479">
        <f t="shared" si="1"/>
        <v>0.44316913622040488</v>
      </c>
    </row>
    <row r="27" spans="1:21" s="132" customFormat="1" ht="19.5" customHeight="1">
      <c r="A27" s="550">
        <v>21</v>
      </c>
      <c r="B27" s="310">
        <v>145373391</v>
      </c>
      <c r="C27" s="313">
        <v>11728743</v>
      </c>
      <c r="D27" s="313">
        <v>157102134</v>
      </c>
      <c r="E27" s="313">
        <v>141931007</v>
      </c>
      <c r="F27" s="313">
        <v>2194930</v>
      </c>
      <c r="G27" s="314">
        <v>144125937</v>
      </c>
      <c r="H27" s="549">
        <v>97.632039827701348</v>
      </c>
      <c r="I27" s="467">
        <v>18.714111137058762</v>
      </c>
      <c r="J27" s="548">
        <v>91.740279606895726</v>
      </c>
      <c r="K27" s="537">
        <v>-4.9907255326111226</v>
      </c>
      <c r="L27" s="532">
        <v>6.6176970620180242</v>
      </c>
      <c r="M27" s="538">
        <v>-4.8329247454101676</v>
      </c>
      <c r="N27" s="549">
        <v>93.250441951362035</v>
      </c>
      <c r="O27" s="548">
        <v>91.2053533649391</v>
      </c>
      <c r="S27" s="479">
        <f t="shared" si="2"/>
        <v>-4.9907255326111226</v>
      </c>
      <c r="T27" s="479">
        <f t="shared" si="1"/>
        <v>6.6176970620180242</v>
      </c>
      <c r="U27" s="479">
        <f t="shared" si="1"/>
        <v>-4.8329247454101676</v>
      </c>
    </row>
    <row r="28" spans="1:21" s="132" customFormat="1" ht="19.5" customHeight="1">
      <c r="A28" s="540">
        <v>22</v>
      </c>
      <c r="B28" s="118">
        <v>142859294</v>
      </c>
      <c r="C28" s="117">
        <v>11921803</v>
      </c>
      <c r="D28" s="117">
        <v>154781097</v>
      </c>
      <c r="E28" s="117">
        <v>139465794</v>
      </c>
      <c r="F28" s="117">
        <v>2320316</v>
      </c>
      <c r="G28" s="119">
        <v>141786110</v>
      </c>
      <c r="H28" s="544">
        <v>97.624585768987487</v>
      </c>
      <c r="I28" s="494">
        <v>19.462794344110534</v>
      </c>
      <c r="J28" s="542">
        <v>91.604280334051396</v>
      </c>
      <c r="K28" s="537">
        <v>-1.7369093985220587</v>
      </c>
      <c r="L28" s="532">
        <v>5.7125284177627549</v>
      </c>
      <c r="M28" s="538">
        <v>-1.6234600438365163</v>
      </c>
      <c r="N28" s="541">
        <v>93.344111934437564</v>
      </c>
      <c r="O28" s="542">
        <v>90.961730414368219</v>
      </c>
      <c r="S28" s="479">
        <f t="shared" si="2"/>
        <v>-1.7369093985220587</v>
      </c>
      <c r="T28" s="479">
        <f t="shared" si="1"/>
        <v>5.7125284177627549</v>
      </c>
      <c r="U28" s="479">
        <f t="shared" si="1"/>
        <v>-1.6234600438365163</v>
      </c>
    </row>
    <row r="29" spans="1:21" s="132" customFormat="1" ht="19.5" customHeight="1">
      <c r="A29" s="550">
        <v>23</v>
      </c>
      <c r="B29" s="367">
        <v>137215734</v>
      </c>
      <c r="C29" s="368">
        <v>12131478</v>
      </c>
      <c r="D29" s="368">
        <v>149347212</v>
      </c>
      <c r="E29" s="368">
        <v>134778095</v>
      </c>
      <c r="F29" s="368">
        <v>2628160</v>
      </c>
      <c r="G29" s="369">
        <v>137406255</v>
      </c>
      <c r="H29" s="551">
        <v>98.223498917405493</v>
      </c>
      <c r="I29" s="552">
        <v>21.663972023853979</v>
      </c>
      <c r="J29" s="553">
        <v>92.004566513099689</v>
      </c>
      <c r="K29" s="537">
        <v>-3.361181882347438</v>
      </c>
      <c r="L29" s="532">
        <v>13.267330829076741</v>
      </c>
      <c r="M29" s="538">
        <v>-3.0890578773901041</v>
      </c>
      <c r="N29" s="554">
        <v>93.7</v>
      </c>
      <c r="O29" s="553">
        <v>91.021621911686822</v>
      </c>
      <c r="S29" s="479">
        <f t="shared" si="2"/>
        <v>-3.361181882347438</v>
      </c>
      <c r="T29" s="479">
        <f t="shared" si="1"/>
        <v>13.267330829076741</v>
      </c>
      <c r="U29" s="479">
        <f t="shared" si="1"/>
        <v>-3.0890578773901041</v>
      </c>
    </row>
    <row r="30" spans="1:21" s="132" customFormat="1" ht="19.5" customHeight="1">
      <c r="A30" s="555">
        <v>24</v>
      </c>
      <c r="B30" s="312">
        <v>141983289</v>
      </c>
      <c r="C30" s="313">
        <v>11028251</v>
      </c>
      <c r="D30" s="313">
        <v>153011540</v>
      </c>
      <c r="E30" s="313">
        <v>139849915</v>
      </c>
      <c r="F30" s="313">
        <v>2445159</v>
      </c>
      <c r="G30" s="314">
        <v>142295074</v>
      </c>
      <c r="H30" s="549">
        <v>98.497447118583096</v>
      </c>
      <c r="I30" s="467">
        <v>22.171775016727494</v>
      </c>
      <c r="J30" s="556">
        <v>92.996302108978185</v>
      </c>
      <c r="K30" s="537">
        <v>3.7630892468097272</v>
      </c>
      <c r="L30" s="532">
        <v>-6.9630844393035431</v>
      </c>
      <c r="M30" s="538">
        <v>3.5579304595704286</v>
      </c>
      <c r="N30" s="549">
        <v>94.20093646314875</v>
      </c>
      <c r="O30" s="548">
        <v>92.124087847675909</v>
      </c>
      <c r="S30" s="479">
        <f t="shared" si="2"/>
        <v>3.7630892468097272</v>
      </c>
      <c r="T30" s="479">
        <f t="shared" ref="T30:T35" si="3">((F30/F29)*100)-100</f>
        <v>-6.9630844393035431</v>
      </c>
      <c r="U30" s="479">
        <f t="shared" ref="U30:U35" si="4">((G30/G29)*100)-100</f>
        <v>3.5579304595704286</v>
      </c>
    </row>
    <row r="31" spans="1:21" s="132" customFormat="1" ht="19.5" customHeight="1">
      <c r="A31" s="555">
        <v>25</v>
      </c>
      <c r="B31" s="312">
        <v>144876161</v>
      </c>
      <c r="C31" s="313">
        <v>9381265</v>
      </c>
      <c r="D31" s="313">
        <v>154257426</v>
      </c>
      <c r="E31" s="313">
        <v>142849105</v>
      </c>
      <c r="F31" s="313">
        <v>2208034</v>
      </c>
      <c r="G31" s="314">
        <v>145057139</v>
      </c>
      <c r="H31" s="549">
        <v>98.600835371390048</v>
      </c>
      <c r="I31" s="467">
        <v>23.536633918773216</v>
      </c>
      <c r="J31" s="556">
        <v>94.03575747465149</v>
      </c>
      <c r="K31" s="537">
        <v>2.1445776352456107</v>
      </c>
      <c r="L31" s="532">
        <v>-9.6977333580351939</v>
      </c>
      <c r="M31" s="538">
        <v>1.9410826547656939</v>
      </c>
      <c r="N31" s="549">
        <v>94.9</v>
      </c>
      <c r="O31" s="548">
        <v>93.151034299792286</v>
      </c>
      <c r="S31" s="479">
        <f t="shared" si="2"/>
        <v>2.1445776352456107</v>
      </c>
      <c r="T31" s="479">
        <f t="shared" si="3"/>
        <v>-9.6977333580351939</v>
      </c>
      <c r="U31" s="479">
        <f t="shared" si="4"/>
        <v>1.9410826547656939</v>
      </c>
    </row>
    <row r="32" spans="1:21" s="132" customFormat="1" ht="19.5" customHeight="1">
      <c r="A32" s="555">
        <v>26</v>
      </c>
      <c r="B32" s="312">
        <v>149216353</v>
      </c>
      <c r="C32" s="313">
        <v>8251471</v>
      </c>
      <c r="D32" s="313">
        <v>157467824</v>
      </c>
      <c r="E32" s="313">
        <v>147315949</v>
      </c>
      <c r="F32" s="313">
        <v>2054755</v>
      </c>
      <c r="G32" s="314">
        <v>149370704</v>
      </c>
      <c r="H32" s="549">
        <v>98.726410368708045</v>
      </c>
      <c r="I32" s="467">
        <v>24.901681166909512</v>
      </c>
      <c r="J32" s="556">
        <v>94.857920942630159</v>
      </c>
      <c r="K32" s="537">
        <v>3.1269667387835653</v>
      </c>
      <c r="L32" s="532">
        <v>-6.9418768008101353</v>
      </c>
      <c r="M32" s="538">
        <v>2.9737005911856471</v>
      </c>
      <c r="N32" s="549">
        <v>95.5</v>
      </c>
      <c r="O32" s="548">
        <v>94</v>
      </c>
      <c r="S32" s="479">
        <f t="shared" si="2"/>
        <v>3.1269667387835653</v>
      </c>
      <c r="T32" s="479">
        <f t="shared" si="3"/>
        <v>-6.9418768008101353</v>
      </c>
      <c r="U32" s="479">
        <f t="shared" si="4"/>
        <v>2.9737005911856471</v>
      </c>
    </row>
    <row r="33" spans="1:21" s="132" customFormat="1" ht="19.5" customHeight="1">
      <c r="A33" s="555">
        <v>27</v>
      </c>
      <c r="B33" s="312">
        <v>147661094</v>
      </c>
      <c r="C33" s="313">
        <v>7398719</v>
      </c>
      <c r="D33" s="313">
        <v>155059813</v>
      </c>
      <c r="E33" s="313">
        <v>146064759</v>
      </c>
      <c r="F33" s="313">
        <v>1902033</v>
      </c>
      <c r="G33" s="314">
        <v>147966792</v>
      </c>
      <c r="H33" s="549">
        <v>98.918919698644515</v>
      </c>
      <c r="I33" s="467">
        <v>25.707598842448263</v>
      </c>
      <c r="J33" s="556">
        <v>95.425622627314794</v>
      </c>
      <c r="K33" s="537">
        <v>-0.84932419639099521</v>
      </c>
      <c r="L33" s="532">
        <v>-7.4326136206019697</v>
      </c>
      <c r="M33" s="538">
        <v>-0.9398844367768362</v>
      </c>
      <c r="N33" s="549">
        <v>96</v>
      </c>
      <c r="O33" s="548">
        <v>94.6</v>
      </c>
      <c r="S33" s="479">
        <f t="shared" si="2"/>
        <v>-0.84932419639099521</v>
      </c>
      <c r="T33" s="479">
        <f t="shared" si="3"/>
        <v>-7.4326136206019697</v>
      </c>
      <c r="U33" s="479">
        <f t="shared" si="4"/>
        <v>-0.9398844367768362</v>
      </c>
    </row>
    <row r="34" spans="1:21" s="132" customFormat="1" ht="19.5" customHeight="1">
      <c r="A34" s="555">
        <v>28</v>
      </c>
      <c r="B34" s="312">
        <v>150681606</v>
      </c>
      <c r="C34" s="313">
        <v>6288180</v>
      </c>
      <c r="D34" s="313">
        <v>156969786</v>
      </c>
      <c r="E34" s="313">
        <v>149187515</v>
      </c>
      <c r="F34" s="313">
        <v>1710212</v>
      </c>
      <c r="G34" s="314">
        <v>150897727</v>
      </c>
      <c r="H34" s="549">
        <v>99.008444998920439</v>
      </c>
      <c r="I34" s="467">
        <v>27.197249442604999</v>
      </c>
      <c r="J34" s="556">
        <v>96.131702058891761</v>
      </c>
      <c r="K34" s="537">
        <v>2.1379256854146433</v>
      </c>
      <c r="L34" s="532">
        <v>-10.085051100585531</v>
      </c>
      <c r="M34" s="538">
        <v>1.0223042130135411</v>
      </c>
      <c r="N34" s="549">
        <v>96.6</v>
      </c>
      <c r="O34" s="548">
        <v>95.2</v>
      </c>
      <c r="S34" s="479">
        <f t="shared" si="2"/>
        <v>2.1379256854146433</v>
      </c>
      <c r="T34" s="479">
        <f t="shared" si="3"/>
        <v>-10.085051100585531</v>
      </c>
      <c r="U34" s="479">
        <f t="shared" si="4"/>
        <v>1.9808059365103929</v>
      </c>
    </row>
    <row r="35" spans="1:21" s="132" customFormat="1" ht="19.5" customHeight="1">
      <c r="A35" s="557">
        <v>29</v>
      </c>
      <c r="B35" s="558">
        <v>152218150</v>
      </c>
      <c r="C35" s="559">
        <v>150795190</v>
      </c>
      <c r="D35" s="313">
        <v>303013340</v>
      </c>
      <c r="E35" s="559">
        <v>150795190</v>
      </c>
      <c r="F35" s="559">
        <v>1531392</v>
      </c>
      <c r="G35" s="314">
        <v>152326582</v>
      </c>
      <c r="H35" s="560">
        <v>99.065183751083566</v>
      </c>
      <c r="I35" s="561">
        <v>1.0155443287017301</v>
      </c>
      <c r="J35" s="562">
        <v>50.270586106869089</v>
      </c>
      <c r="K35" s="537">
        <v>1.0776203357231395</v>
      </c>
      <c r="L35" s="532">
        <v>-10.45601364041417</v>
      </c>
      <c r="M35" s="538">
        <v>0.94690293114885549</v>
      </c>
      <c r="N35" s="560">
        <v>97</v>
      </c>
      <c r="O35" s="563">
        <v>95.8</v>
      </c>
      <c r="S35" s="479">
        <f t="shared" si="2"/>
        <v>1.0776203357231395</v>
      </c>
      <c r="T35" s="479">
        <f t="shared" si="3"/>
        <v>-10.45601364041417</v>
      </c>
      <c r="U35" s="479">
        <f t="shared" si="4"/>
        <v>0.94690293114885549</v>
      </c>
    </row>
    <row r="36" spans="1:21" s="132" customFormat="1" ht="19.5" customHeight="1">
      <c r="A36" s="564">
        <v>30</v>
      </c>
      <c r="B36" s="508">
        <v>154003050</v>
      </c>
      <c r="C36" s="495">
        <v>5048871</v>
      </c>
      <c r="D36" s="117">
        <v>159051921</v>
      </c>
      <c r="E36" s="495">
        <v>152624086</v>
      </c>
      <c r="F36" s="495">
        <v>1357863</v>
      </c>
      <c r="G36" s="119">
        <v>153981949</v>
      </c>
      <c r="H36" s="565">
        <v>99.104586565006343</v>
      </c>
      <c r="I36" s="566">
        <v>26.89438886436195</v>
      </c>
      <c r="J36" s="567">
        <v>96.812379273306604</v>
      </c>
      <c r="K36" s="537">
        <v>2.3035245275048624</v>
      </c>
      <c r="L36" s="532">
        <v>-20.602650431642388</v>
      </c>
      <c r="M36" s="538">
        <v>2.0439154792570235</v>
      </c>
      <c r="N36" s="541">
        <v>97.5</v>
      </c>
      <c r="O36" s="542">
        <v>96.279952743564209</v>
      </c>
      <c r="S36" s="479">
        <f>((E36/E34)*100)-100</f>
        <v>2.3035245275048624</v>
      </c>
      <c r="T36" s="479">
        <f>((F36/F34)*100)-100</f>
        <v>-20.602650431642388</v>
      </c>
      <c r="U36" s="479">
        <f>((G36/G34)*100)-100</f>
        <v>2.0439154792570235</v>
      </c>
    </row>
    <row r="37" spans="1:21" s="132" customFormat="1" ht="19.5" customHeight="1">
      <c r="A37" s="568" t="s">
        <v>389</v>
      </c>
      <c r="B37" s="569">
        <v>153558810</v>
      </c>
      <c r="C37" s="570">
        <v>4645388</v>
      </c>
      <c r="D37" s="368">
        <v>158204198</v>
      </c>
      <c r="E37" s="570">
        <v>152212323</v>
      </c>
      <c r="F37" s="570">
        <v>1234515</v>
      </c>
      <c r="G37" s="369">
        <v>153446838</v>
      </c>
      <c r="H37" s="571">
        <v>99.1</v>
      </c>
      <c r="I37" s="572">
        <v>26.6</v>
      </c>
      <c r="J37" s="573">
        <v>97</v>
      </c>
      <c r="K37" s="693" t="s">
        <v>428</v>
      </c>
      <c r="L37" s="694" t="s">
        <v>391</v>
      </c>
      <c r="M37" s="695" t="s">
        <v>390</v>
      </c>
      <c r="N37" s="554">
        <v>97.5</v>
      </c>
      <c r="O37" s="553">
        <v>96.4</v>
      </c>
      <c r="S37" s="479">
        <f>((E37/E34)*100)-100</f>
        <v>2.0275208686195896</v>
      </c>
      <c r="T37" s="479">
        <f>((F37/F34)*100)-100</f>
        <v>-27.815089591231967</v>
      </c>
      <c r="U37" s="479">
        <f>((G37/G34)*100)-100</f>
        <v>1.6892971489225914</v>
      </c>
    </row>
    <row r="38" spans="1:21" s="132" customFormat="1" ht="19.5" customHeight="1">
      <c r="A38" s="564">
        <v>2</v>
      </c>
      <c r="B38" s="508">
        <v>153694572</v>
      </c>
      <c r="C38" s="495">
        <v>4409670</v>
      </c>
      <c r="D38" s="117">
        <v>158296049</v>
      </c>
      <c r="E38" s="495">
        <v>151947734</v>
      </c>
      <c r="F38" s="495">
        <v>1225427</v>
      </c>
      <c r="G38" s="119">
        <v>153364968</v>
      </c>
      <c r="H38" s="565">
        <v>98.863435463420274</v>
      </c>
      <c r="I38" s="566">
        <v>27.78953980683362</v>
      </c>
      <c r="J38" s="567">
        <v>96.884899508767901</v>
      </c>
      <c r="K38" s="592">
        <v>-0.17382889557502779</v>
      </c>
      <c r="L38" s="593">
        <v>-0.73615954443647524</v>
      </c>
      <c r="M38" s="594">
        <v>-5.3353983090872248E-2</v>
      </c>
      <c r="N38" s="541">
        <v>97.134105994478645</v>
      </c>
      <c r="O38" s="542">
        <v>96.290041034856571</v>
      </c>
      <c r="S38" s="479">
        <f>((E38/E34)*100)-100</f>
        <v>1.8501675559110993</v>
      </c>
      <c r="T38" s="479">
        <f t="shared" ref="T38:U39" si="5">((F38/F34)*100)-100</f>
        <v>-28.346485698849037</v>
      </c>
      <c r="U38" s="479">
        <f t="shared" si="5"/>
        <v>1.6350418585165301</v>
      </c>
    </row>
    <row r="39" spans="1:21" s="132" customFormat="1" ht="19.5" customHeight="1">
      <c r="A39" s="595">
        <v>3</v>
      </c>
      <c r="B39" s="596">
        <f>第6表!B10</f>
        <v>152784639</v>
      </c>
      <c r="C39" s="486">
        <f>第6表!C10</f>
        <v>4589401</v>
      </c>
      <c r="D39" s="486">
        <f>第6表!D10</f>
        <v>157578919</v>
      </c>
      <c r="E39" s="486">
        <f>第6表!E10</f>
        <v>151679513</v>
      </c>
      <c r="F39" s="486">
        <f>第6表!F10</f>
        <v>1341239</v>
      </c>
      <c r="G39" s="597">
        <f>第6表!G10</f>
        <v>153225630</v>
      </c>
      <c r="H39" s="598">
        <f t="shared" ref="H39:J39" si="6">E39/B39*100</f>
        <v>99.276677284291651</v>
      </c>
      <c r="I39" s="599">
        <f t="shared" si="6"/>
        <v>29.224707102299408</v>
      </c>
      <c r="J39" s="600">
        <f t="shared" si="6"/>
        <v>97.237391252823613</v>
      </c>
      <c r="K39" s="601">
        <f>((E39/E38)*100)-100</f>
        <v>-0.17652188218877995</v>
      </c>
      <c r="L39" s="602">
        <f>((F39/F38)*100)-100</f>
        <v>9.4507465560984087</v>
      </c>
      <c r="M39" s="603">
        <f>((G39/G38)*100)-100</f>
        <v>-9.0853864358393821E-2</v>
      </c>
      <c r="N39" s="604">
        <f>第6表!J17</f>
        <v>97.842122787655811</v>
      </c>
      <c r="O39" s="605">
        <f>第6表!J16</f>
        <v>96.840460112770714</v>
      </c>
      <c r="S39" s="479">
        <f>((E39/E35)*100)-100</f>
        <v>0.58643979294035375</v>
      </c>
      <c r="T39" s="479">
        <f t="shared" si="5"/>
        <v>-12.417003615011708</v>
      </c>
      <c r="U39" s="479">
        <f t="shared" si="5"/>
        <v>0.59021084054784012</v>
      </c>
    </row>
    <row r="40" spans="1:21" ht="19.899999999999999" customHeight="1">
      <c r="A40" s="2" t="s">
        <v>360</v>
      </c>
    </row>
  </sheetData>
  <mergeCells count="15">
    <mergeCell ref="Q4:Q5"/>
    <mergeCell ref="N3:N5"/>
    <mergeCell ref="O3:O5"/>
    <mergeCell ref="K3:M3"/>
    <mergeCell ref="K4:K5"/>
    <mergeCell ref="L4:L5"/>
    <mergeCell ref="M4:M5"/>
    <mergeCell ref="P4:P5"/>
    <mergeCell ref="A3:A5"/>
    <mergeCell ref="H4:H5"/>
    <mergeCell ref="I4:I5"/>
    <mergeCell ref="J4:J5"/>
    <mergeCell ref="B3:D3"/>
    <mergeCell ref="E3:G3"/>
    <mergeCell ref="H3:J3"/>
  </mergeCells>
  <phoneticPr fontId="2"/>
  <printOptions horizontalCentered="1"/>
  <pageMargins left="0.59055118110236227" right="0.59055118110236227" top="0.27559055118110237" bottom="0.27559055118110237" header="0.43307086614173229" footer="0.19685039370078741"/>
  <pageSetup paperSize="9" scale="83" firstPageNumber="3" fitToWidth="0" fitToHeight="0" orientation="landscape" r:id="rId1"/>
  <headerFooter alignWithMargins="0">
    <oddFooter>&amp;C&amp;12 10</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F21"/>
  <sheetViews>
    <sheetView view="pageBreakPreview" zoomScaleNormal="100" zoomScaleSheetLayoutView="100" workbookViewId="0">
      <pane xSplit="4" ySplit="3" topLeftCell="J4" activePane="bottomRight" state="frozen"/>
      <selection activeCell="CD33" sqref="A33:CD61"/>
      <selection pane="topRight" activeCell="CD33" sqref="A33:CD61"/>
      <selection pane="bottomLeft" activeCell="CD33" sqref="A33:CD61"/>
      <selection pane="bottomRight" activeCell="W7" sqref="W7"/>
    </sheetView>
  </sheetViews>
  <sheetFormatPr defaultColWidth="8.875" defaultRowHeight="30" customHeight="1"/>
  <cols>
    <col min="1" max="1" width="14.5" style="79" customWidth="1"/>
    <col min="2" max="4" width="6.75" style="79" hidden="1" customWidth="1"/>
    <col min="5" max="9" width="6.25" style="79" hidden="1" customWidth="1"/>
    <col min="10" max="32" width="6.25" style="79" customWidth="1"/>
    <col min="33" max="16384" width="8.875" style="79"/>
  </cols>
  <sheetData>
    <row r="1" spans="1:32" ht="19.899999999999999" customHeight="1">
      <c r="A1" s="576" t="s">
        <v>97</v>
      </c>
      <c r="B1" s="363"/>
      <c r="C1" s="363"/>
      <c r="D1" s="363"/>
      <c r="E1" s="363"/>
      <c r="F1" s="363"/>
      <c r="G1" s="363"/>
      <c r="H1" s="363"/>
      <c r="I1" s="363"/>
      <c r="AD1" s="823" t="s">
        <v>164</v>
      </c>
      <c r="AE1" s="823"/>
      <c r="AF1" s="823"/>
    </row>
    <row r="2" spans="1:32" ht="25.15" customHeight="1">
      <c r="A2" s="95" t="s">
        <v>143</v>
      </c>
      <c r="B2" s="787">
        <v>59</v>
      </c>
      <c r="C2" s="788">
        <v>61</v>
      </c>
      <c r="D2" s="788">
        <v>62</v>
      </c>
      <c r="E2" s="820">
        <v>3</v>
      </c>
      <c r="F2" s="820">
        <v>4</v>
      </c>
      <c r="G2" s="820">
        <v>6</v>
      </c>
      <c r="H2" s="820">
        <v>7</v>
      </c>
      <c r="I2" s="820">
        <v>10</v>
      </c>
      <c r="J2" s="820">
        <v>13</v>
      </c>
      <c r="K2" s="820">
        <v>14</v>
      </c>
      <c r="L2" s="820">
        <v>15</v>
      </c>
      <c r="M2" s="820">
        <v>16</v>
      </c>
      <c r="N2" s="820">
        <v>17</v>
      </c>
      <c r="O2" s="820">
        <v>18</v>
      </c>
      <c r="P2" s="820">
        <v>19</v>
      </c>
      <c r="Q2" s="820">
        <v>20</v>
      </c>
      <c r="R2" s="788">
        <v>21</v>
      </c>
      <c r="S2" s="820">
        <v>22</v>
      </c>
      <c r="T2" s="788">
        <v>23</v>
      </c>
      <c r="U2" s="820">
        <v>24</v>
      </c>
      <c r="V2" s="788">
        <v>25</v>
      </c>
      <c r="W2" s="788">
        <v>26</v>
      </c>
      <c r="X2" s="788">
        <v>27</v>
      </c>
      <c r="Y2" s="788">
        <v>28</v>
      </c>
      <c r="Z2" s="824">
        <v>29</v>
      </c>
      <c r="AA2" s="817">
        <v>30</v>
      </c>
      <c r="AB2" s="817" t="s">
        <v>364</v>
      </c>
      <c r="AC2" s="817">
        <v>2</v>
      </c>
      <c r="AD2" s="828">
        <v>3</v>
      </c>
      <c r="AE2" s="830" t="s">
        <v>392</v>
      </c>
      <c r="AF2" s="826" t="s">
        <v>429</v>
      </c>
    </row>
    <row r="3" spans="1:32" ht="25.15" customHeight="1">
      <c r="A3" s="102" t="s">
        <v>142</v>
      </c>
      <c r="B3" s="822"/>
      <c r="C3" s="819"/>
      <c r="D3" s="819"/>
      <c r="E3" s="821"/>
      <c r="F3" s="821"/>
      <c r="G3" s="821"/>
      <c r="H3" s="821"/>
      <c r="I3" s="821"/>
      <c r="J3" s="821"/>
      <c r="K3" s="821"/>
      <c r="L3" s="821"/>
      <c r="M3" s="821"/>
      <c r="N3" s="821"/>
      <c r="O3" s="821"/>
      <c r="P3" s="821"/>
      <c r="Q3" s="821"/>
      <c r="R3" s="819"/>
      <c r="S3" s="821"/>
      <c r="T3" s="819"/>
      <c r="U3" s="821"/>
      <c r="V3" s="819"/>
      <c r="W3" s="819"/>
      <c r="X3" s="819"/>
      <c r="Y3" s="819"/>
      <c r="Z3" s="825"/>
      <c r="AA3" s="818"/>
      <c r="AB3" s="818"/>
      <c r="AC3" s="818"/>
      <c r="AD3" s="829"/>
      <c r="AE3" s="831"/>
      <c r="AF3" s="827"/>
    </row>
    <row r="4" spans="1:32" ht="31.9" customHeight="1">
      <c r="A4" s="111" t="s">
        <v>239</v>
      </c>
      <c r="B4" s="133">
        <v>97.6</v>
      </c>
      <c r="C4" s="134">
        <v>97.1</v>
      </c>
      <c r="D4" s="134">
        <v>97.3</v>
      </c>
      <c r="E4" s="134">
        <v>97.6</v>
      </c>
      <c r="F4" s="134">
        <v>97.5</v>
      </c>
      <c r="G4" s="134">
        <v>97.1</v>
      </c>
      <c r="H4" s="134">
        <v>97.2</v>
      </c>
      <c r="I4" s="134">
        <v>96.1</v>
      </c>
      <c r="J4" s="134">
        <v>95</v>
      </c>
      <c r="K4" s="134">
        <v>94.4</v>
      </c>
      <c r="L4" s="134">
        <v>94.1</v>
      </c>
      <c r="M4" s="134">
        <v>93.9</v>
      </c>
      <c r="N4" s="134">
        <v>94.1</v>
      </c>
      <c r="O4" s="134">
        <v>94.5</v>
      </c>
      <c r="P4" s="134">
        <v>94.7</v>
      </c>
      <c r="Q4" s="134">
        <v>94.3</v>
      </c>
      <c r="R4" s="134">
        <v>93.4</v>
      </c>
      <c r="S4" s="134">
        <v>93.1</v>
      </c>
      <c r="T4" s="133">
        <v>93.6</v>
      </c>
      <c r="U4" s="133">
        <v>94.8</v>
      </c>
      <c r="V4" s="351">
        <v>95.4</v>
      </c>
      <c r="W4" s="421">
        <v>96.2</v>
      </c>
      <c r="X4" s="421">
        <v>96.5</v>
      </c>
      <c r="Y4" s="421">
        <v>97</v>
      </c>
      <c r="Z4" s="471">
        <v>97.3</v>
      </c>
      <c r="AA4" s="471">
        <v>97.6</v>
      </c>
      <c r="AB4" s="471">
        <v>97.6</v>
      </c>
      <c r="AC4" s="471">
        <v>97.6</v>
      </c>
      <c r="AD4" s="606">
        <v>97.9</v>
      </c>
      <c r="AE4" s="606">
        <v>97.4</v>
      </c>
      <c r="AF4" s="610">
        <v>97.8</v>
      </c>
    </row>
    <row r="5" spans="1:32" ht="31.9" customHeight="1">
      <c r="A5" s="115" t="s">
        <v>98</v>
      </c>
      <c r="B5" s="135">
        <v>95.6</v>
      </c>
      <c r="C5" s="136">
        <v>94.6</v>
      </c>
      <c r="D5" s="136">
        <v>94.4</v>
      </c>
      <c r="E5" s="136">
        <v>95.3</v>
      </c>
      <c r="F5" s="136">
        <v>95.3</v>
      </c>
      <c r="G5" s="136">
        <v>95.2</v>
      </c>
      <c r="H5" s="136">
        <v>95.3</v>
      </c>
      <c r="I5" s="136">
        <v>94.2</v>
      </c>
      <c r="J5" s="136">
        <v>91.7</v>
      </c>
      <c r="K5" s="136">
        <v>90.4</v>
      </c>
      <c r="L5" s="136">
        <v>89.6</v>
      </c>
      <c r="M5" s="136">
        <v>89.2</v>
      </c>
      <c r="N5" s="136">
        <v>89.2</v>
      </c>
      <c r="O5" s="136">
        <v>89.3</v>
      </c>
      <c r="P5" s="136">
        <v>89.8</v>
      </c>
      <c r="Q5" s="136">
        <v>89.9</v>
      </c>
      <c r="R5" s="136">
        <v>89.7</v>
      </c>
      <c r="S5" s="136">
        <v>89.7</v>
      </c>
      <c r="T5" s="135">
        <v>89.9</v>
      </c>
      <c r="U5" s="135">
        <v>90.6</v>
      </c>
      <c r="V5" s="352">
        <v>92.1</v>
      </c>
      <c r="W5" s="422">
        <v>93</v>
      </c>
      <c r="X5" s="422">
        <v>93.9</v>
      </c>
      <c r="Y5" s="422">
        <v>94.8</v>
      </c>
      <c r="Z5" s="472">
        <v>95.5</v>
      </c>
      <c r="AA5" s="472">
        <v>95.7</v>
      </c>
      <c r="AB5" s="472">
        <v>96.1</v>
      </c>
      <c r="AC5" s="472">
        <v>96</v>
      </c>
      <c r="AD5" s="121">
        <v>96.4</v>
      </c>
      <c r="AE5" s="121">
        <v>96.6</v>
      </c>
      <c r="AF5" s="611">
        <v>97.7</v>
      </c>
    </row>
    <row r="6" spans="1:32" ht="31.9" customHeight="1">
      <c r="A6" s="609" t="s">
        <v>384</v>
      </c>
      <c r="B6" s="135">
        <v>97.5</v>
      </c>
      <c r="C6" s="136">
        <v>97.2</v>
      </c>
      <c r="D6" s="136">
        <v>97.2</v>
      </c>
      <c r="E6" s="136">
        <v>97.5</v>
      </c>
      <c r="F6" s="136">
        <v>97.4</v>
      </c>
      <c r="G6" s="136">
        <v>97.6</v>
      </c>
      <c r="H6" s="136">
        <v>97.6</v>
      </c>
      <c r="I6" s="136">
        <v>97.1</v>
      </c>
      <c r="J6" s="136">
        <v>95.9</v>
      </c>
      <c r="K6" s="136">
        <v>95.3</v>
      </c>
      <c r="L6" s="136">
        <v>94.8</v>
      </c>
      <c r="M6" s="136">
        <v>94.4</v>
      </c>
      <c r="N6" s="136">
        <v>94.1</v>
      </c>
      <c r="O6" s="136">
        <v>93.9</v>
      </c>
      <c r="P6" s="136">
        <v>93.8</v>
      </c>
      <c r="Q6" s="136">
        <v>93.8</v>
      </c>
      <c r="R6" s="136">
        <v>93.7</v>
      </c>
      <c r="S6" s="136">
        <v>93.6</v>
      </c>
      <c r="T6" s="135">
        <v>93.6</v>
      </c>
      <c r="U6" s="135">
        <v>94.1</v>
      </c>
      <c r="V6" s="352">
        <v>94.6</v>
      </c>
      <c r="W6" s="422">
        <v>95.1</v>
      </c>
      <c r="X6" s="422">
        <v>95.6</v>
      </c>
      <c r="Y6" s="422">
        <v>96.2</v>
      </c>
      <c r="Z6" s="472">
        <v>96.2</v>
      </c>
      <c r="AA6" s="472">
        <v>96.2</v>
      </c>
      <c r="AB6" s="472">
        <v>96.4</v>
      </c>
      <c r="AC6" s="472">
        <v>96.7</v>
      </c>
      <c r="AD6" s="472">
        <v>96.8</v>
      </c>
      <c r="AE6" s="121">
        <v>95.2</v>
      </c>
      <c r="AF6" s="611">
        <v>95.5</v>
      </c>
    </row>
    <row r="7" spans="1:32" ht="31.9" customHeight="1">
      <c r="A7" s="115" t="s">
        <v>242</v>
      </c>
      <c r="B7" s="135">
        <v>100</v>
      </c>
      <c r="C7" s="136">
        <v>100</v>
      </c>
      <c r="D7" s="136">
        <v>100</v>
      </c>
      <c r="E7" s="136">
        <v>99.8</v>
      </c>
      <c r="F7" s="136">
        <v>99.9</v>
      </c>
      <c r="G7" s="136">
        <v>99.9</v>
      </c>
      <c r="H7" s="136">
        <v>99.9</v>
      </c>
      <c r="I7" s="136">
        <v>100</v>
      </c>
      <c r="J7" s="136">
        <v>100</v>
      </c>
      <c r="K7" s="136">
        <v>100</v>
      </c>
      <c r="L7" s="136">
        <v>100</v>
      </c>
      <c r="M7" s="136">
        <v>100</v>
      </c>
      <c r="N7" s="136">
        <v>100</v>
      </c>
      <c r="O7" s="136">
        <v>100</v>
      </c>
      <c r="P7" s="136">
        <v>100</v>
      </c>
      <c r="Q7" s="136">
        <v>100</v>
      </c>
      <c r="R7" s="136">
        <v>100</v>
      </c>
      <c r="S7" s="136">
        <v>100</v>
      </c>
      <c r="T7" s="135">
        <v>100</v>
      </c>
      <c r="U7" s="135">
        <v>100</v>
      </c>
      <c r="V7" s="352">
        <v>100</v>
      </c>
      <c r="W7" s="422">
        <v>100</v>
      </c>
      <c r="X7" s="422">
        <v>100</v>
      </c>
      <c r="Y7" s="422">
        <v>100</v>
      </c>
      <c r="Z7" s="472">
        <v>100</v>
      </c>
      <c r="AA7" s="472">
        <v>100</v>
      </c>
      <c r="AB7" s="472">
        <v>100</v>
      </c>
      <c r="AC7" s="472">
        <v>100</v>
      </c>
      <c r="AD7" s="121">
        <v>100</v>
      </c>
      <c r="AE7" s="121">
        <v>100</v>
      </c>
      <c r="AF7" s="611">
        <v>100</v>
      </c>
    </row>
    <row r="8" spans="1:32" ht="31.9" customHeight="1">
      <c r="A8" s="115" t="s">
        <v>243</v>
      </c>
      <c r="B8" s="135">
        <v>100</v>
      </c>
      <c r="C8" s="136">
        <v>100</v>
      </c>
      <c r="D8" s="136">
        <v>100</v>
      </c>
      <c r="E8" s="136">
        <v>100</v>
      </c>
      <c r="F8" s="136">
        <v>100</v>
      </c>
      <c r="G8" s="136">
        <v>100</v>
      </c>
      <c r="H8" s="136">
        <v>100</v>
      </c>
      <c r="I8" s="136">
        <v>100</v>
      </c>
      <c r="J8" s="136">
        <v>99.9</v>
      </c>
      <c r="K8" s="136">
        <v>100</v>
      </c>
      <c r="L8" s="136">
        <v>100</v>
      </c>
      <c r="M8" s="136">
        <v>100</v>
      </c>
      <c r="N8" s="136">
        <v>100</v>
      </c>
      <c r="O8" s="136">
        <v>100</v>
      </c>
      <c r="P8" s="136">
        <v>100</v>
      </c>
      <c r="Q8" s="136">
        <v>100</v>
      </c>
      <c r="R8" s="136">
        <v>100</v>
      </c>
      <c r="S8" s="136">
        <v>100</v>
      </c>
      <c r="T8" s="135">
        <v>100</v>
      </c>
      <c r="U8" s="135">
        <v>100</v>
      </c>
      <c r="V8" s="352">
        <v>100</v>
      </c>
      <c r="W8" s="422">
        <v>100</v>
      </c>
      <c r="X8" s="422">
        <v>100</v>
      </c>
      <c r="Y8" s="422">
        <v>100</v>
      </c>
      <c r="Z8" s="472">
        <v>100</v>
      </c>
      <c r="AA8" s="472">
        <v>100</v>
      </c>
      <c r="AB8" s="472">
        <v>100</v>
      </c>
      <c r="AC8" s="472">
        <v>100</v>
      </c>
      <c r="AD8" s="121">
        <v>100</v>
      </c>
      <c r="AE8" s="121">
        <v>100</v>
      </c>
      <c r="AF8" s="611">
        <v>100</v>
      </c>
    </row>
    <row r="9" spans="1:32" ht="31.9" customHeight="1">
      <c r="A9" s="115" t="s">
        <v>244</v>
      </c>
      <c r="B9" s="135">
        <v>89.5</v>
      </c>
      <c r="C9" s="136">
        <v>83.9</v>
      </c>
      <c r="D9" s="136">
        <v>88.4</v>
      </c>
      <c r="E9" s="136">
        <v>87.9</v>
      </c>
      <c r="F9" s="136">
        <v>89</v>
      </c>
      <c r="G9" s="136">
        <v>75.900000000000006</v>
      </c>
      <c r="H9" s="136">
        <v>72.5</v>
      </c>
      <c r="I9" s="136">
        <v>60.8</v>
      </c>
      <c r="J9" s="136">
        <v>52.4</v>
      </c>
      <c r="K9" s="136">
        <v>45</v>
      </c>
      <c r="L9" s="136">
        <v>2.9</v>
      </c>
      <c r="M9" s="136">
        <v>1.9</v>
      </c>
      <c r="N9" s="136">
        <v>2.2000000000000002</v>
      </c>
      <c r="O9" s="136">
        <v>35.200000000000003</v>
      </c>
      <c r="P9" s="136">
        <v>1</v>
      </c>
      <c r="Q9" s="136">
        <v>18.7</v>
      </c>
      <c r="R9" s="136">
        <v>30.6</v>
      </c>
      <c r="S9" s="136">
        <v>13</v>
      </c>
      <c r="T9" s="135">
        <v>1.2</v>
      </c>
      <c r="U9" s="135">
        <v>5.8</v>
      </c>
      <c r="V9" s="352">
        <v>3.7</v>
      </c>
      <c r="W9" s="422">
        <v>0.8</v>
      </c>
      <c r="X9" s="422">
        <v>1.5</v>
      </c>
      <c r="Y9" s="422">
        <v>0.5</v>
      </c>
      <c r="Z9" s="472">
        <v>0.4</v>
      </c>
      <c r="AA9" s="472">
        <v>0.4</v>
      </c>
      <c r="AB9" s="472">
        <v>0</v>
      </c>
      <c r="AC9" s="472">
        <v>0</v>
      </c>
      <c r="AD9" s="121">
        <v>0</v>
      </c>
      <c r="AE9" s="121">
        <v>3.4</v>
      </c>
      <c r="AF9" s="611">
        <v>6.4</v>
      </c>
    </row>
    <row r="10" spans="1:32" ht="31.9" customHeight="1">
      <c r="A10" s="115" t="s">
        <v>99</v>
      </c>
      <c r="B10" s="135">
        <v>100</v>
      </c>
      <c r="C10" s="136"/>
      <c r="D10" s="137"/>
      <c r="E10" s="335"/>
      <c r="F10" s="335"/>
      <c r="G10" s="335"/>
      <c r="H10" s="335"/>
      <c r="I10" s="335"/>
      <c r="J10" s="335"/>
      <c r="K10" s="335"/>
      <c r="L10" s="335"/>
      <c r="M10" s="335"/>
      <c r="N10" s="335"/>
      <c r="O10" s="335"/>
      <c r="P10" s="335"/>
      <c r="Q10" s="335"/>
      <c r="R10" s="335"/>
      <c r="S10" s="335"/>
      <c r="T10" s="336"/>
      <c r="U10" s="336"/>
      <c r="V10" s="355"/>
      <c r="W10" s="423"/>
      <c r="X10" s="423"/>
      <c r="Y10" s="423"/>
      <c r="Z10" s="473"/>
      <c r="AA10" s="473"/>
      <c r="AB10" s="473"/>
      <c r="AC10" s="473"/>
      <c r="AD10" s="335"/>
      <c r="AE10" s="335"/>
      <c r="AF10" s="612"/>
    </row>
    <row r="11" spans="1:32" ht="31.9" customHeight="1">
      <c r="A11" s="115" t="s">
        <v>82</v>
      </c>
      <c r="B11" s="135">
        <v>97.7</v>
      </c>
      <c r="C11" s="136">
        <v>95.7</v>
      </c>
      <c r="D11" s="136">
        <v>97.7</v>
      </c>
      <c r="E11" s="136">
        <v>99.6</v>
      </c>
      <c r="F11" s="136">
        <v>99.5</v>
      </c>
      <c r="G11" s="136">
        <v>98.9</v>
      </c>
      <c r="H11" s="136">
        <v>98.7</v>
      </c>
      <c r="I11" s="136">
        <v>94.9</v>
      </c>
      <c r="J11" s="136">
        <v>95.9</v>
      </c>
      <c r="K11" s="136">
        <v>95.4</v>
      </c>
      <c r="L11" s="136">
        <v>95.1</v>
      </c>
      <c r="M11" s="136">
        <v>94.2</v>
      </c>
      <c r="N11" s="136">
        <v>94.5</v>
      </c>
      <c r="O11" s="136">
        <v>96.2</v>
      </c>
      <c r="P11" s="136">
        <v>96.6</v>
      </c>
      <c r="Q11" s="136">
        <v>96.6</v>
      </c>
      <c r="R11" s="136">
        <v>96.4</v>
      </c>
      <c r="S11" s="136">
        <v>96</v>
      </c>
      <c r="T11" s="135">
        <v>98</v>
      </c>
      <c r="U11" s="135">
        <v>98.3</v>
      </c>
      <c r="V11" s="352">
        <v>98.3</v>
      </c>
      <c r="W11" s="422">
        <v>98.1</v>
      </c>
      <c r="X11" s="422">
        <v>98.4</v>
      </c>
      <c r="Y11" s="422">
        <v>99.3</v>
      </c>
      <c r="Z11" s="472">
        <v>99.5</v>
      </c>
      <c r="AA11" s="472">
        <v>99.5</v>
      </c>
      <c r="AB11" s="472">
        <v>99.1</v>
      </c>
      <c r="AC11" s="472">
        <v>97.6</v>
      </c>
      <c r="AD11" s="121">
        <v>98</v>
      </c>
      <c r="AE11" s="121">
        <v>95.6</v>
      </c>
      <c r="AF11" s="611">
        <v>96.7</v>
      </c>
    </row>
    <row r="12" spans="1:32" ht="31.9" customHeight="1">
      <c r="A12" s="115" t="s">
        <v>84</v>
      </c>
      <c r="B12" s="135">
        <v>95.2</v>
      </c>
      <c r="C12" s="136">
        <v>93.5</v>
      </c>
      <c r="D12" s="136">
        <v>93.6</v>
      </c>
      <c r="E12" s="136">
        <v>95.1</v>
      </c>
      <c r="F12" s="136">
        <v>95</v>
      </c>
      <c r="G12" s="136">
        <v>94.8</v>
      </c>
      <c r="H12" s="136">
        <v>94.7</v>
      </c>
      <c r="I12" s="136">
        <v>92.4</v>
      </c>
      <c r="J12" s="136">
        <v>88.8</v>
      </c>
      <c r="K12" s="136">
        <v>87.6</v>
      </c>
      <c r="L12" s="136">
        <v>86.5</v>
      </c>
      <c r="M12" s="136">
        <v>86.7</v>
      </c>
      <c r="N12" s="136">
        <v>87.4</v>
      </c>
      <c r="O12" s="136">
        <v>88.2</v>
      </c>
      <c r="P12" s="136">
        <v>89.9</v>
      </c>
      <c r="Q12" s="136">
        <v>89.7</v>
      </c>
      <c r="R12" s="136">
        <v>88.9</v>
      </c>
      <c r="S12" s="136">
        <v>88.8</v>
      </c>
      <c r="T12" s="135">
        <v>89.3</v>
      </c>
      <c r="U12" s="135">
        <v>89.9</v>
      </c>
      <c r="V12" s="352">
        <v>92</v>
      </c>
      <c r="W12" s="422">
        <v>93.3</v>
      </c>
      <c r="X12" s="422">
        <v>94.6</v>
      </c>
      <c r="Y12" s="422">
        <v>96</v>
      </c>
      <c r="Z12" s="472">
        <v>96.8</v>
      </c>
      <c r="AA12" s="472">
        <v>96.9</v>
      </c>
      <c r="AB12" s="472">
        <v>97.2</v>
      </c>
      <c r="AC12" s="472">
        <v>97.2</v>
      </c>
      <c r="AD12" s="121">
        <v>97.6</v>
      </c>
      <c r="AE12" s="121">
        <v>97.3</v>
      </c>
      <c r="AF12" s="611">
        <v>98.2</v>
      </c>
    </row>
    <row r="13" spans="1:32" ht="31.9" customHeight="1">
      <c r="A13" s="138" t="s">
        <v>90</v>
      </c>
      <c r="B13" s="139">
        <v>100</v>
      </c>
      <c r="C13" s="140">
        <v>100</v>
      </c>
      <c r="D13" s="140">
        <v>100</v>
      </c>
      <c r="E13" s="140">
        <v>73.3</v>
      </c>
      <c r="F13" s="140"/>
      <c r="G13" s="434"/>
      <c r="H13" s="434"/>
      <c r="I13" s="335"/>
      <c r="J13" s="335"/>
      <c r="K13" s="335"/>
      <c r="L13" s="335"/>
      <c r="M13" s="335"/>
      <c r="N13" s="335"/>
      <c r="O13" s="335"/>
      <c r="P13" s="335"/>
      <c r="Q13" s="335"/>
      <c r="R13" s="335"/>
      <c r="S13" s="335"/>
      <c r="T13" s="336"/>
      <c r="U13" s="336"/>
      <c r="V13" s="355"/>
      <c r="W13" s="423"/>
      <c r="X13" s="423"/>
      <c r="Y13" s="423"/>
      <c r="Z13" s="473"/>
      <c r="AA13" s="473"/>
      <c r="AB13" s="473"/>
      <c r="AC13" s="473"/>
      <c r="AD13" s="335"/>
      <c r="AE13" s="335"/>
      <c r="AF13" s="612"/>
    </row>
    <row r="14" spans="1:32" ht="31.9" customHeight="1">
      <c r="A14" s="141" t="s">
        <v>256</v>
      </c>
      <c r="B14" s="142">
        <v>97</v>
      </c>
      <c r="C14" s="143">
        <v>96.3</v>
      </c>
      <c r="D14" s="143">
        <v>96.3</v>
      </c>
      <c r="E14" s="143">
        <v>96.6</v>
      </c>
      <c r="F14" s="143">
        <v>96.5</v>
      </c>
      <c r="G14" s="143">
        <v>96.2</v>
      </c>
      <c r="H14" s="143">
        <v>96.3</v>
      </c>
      <c r="I14" s="143">
        <v>95.2</v>
      </c>
      <c r="J14" s="143">
        <v>93.3</v>
      </c>
      <c r="K14" s="143">
        <v>92.3</v>
      </c>
      <c r="L14" s="143">
        <v>91.8</v>
      </c>
      <c r="M14" s="143">
        <v>91.4</v>
      </c>
      <c r="N14" s="143">
        <v>90.5</v>
      </c>
      <c r="O14" s="143">
        <v>91.9</v>
      </c>
      <c r="P14" s="143">
        <v>92.5</v>
      </c>
      <c r="Q14" s="143">
        <v>92.3</v>
      </c>
      <c r="R14" s="143">
        <v>91.7</v>
      </c>
      <c r="S14" s="143">
        <v>91.6</v>
      </c>
      <c r="T14" s="142">
        <v>92</v>
      </c>
      <c r="U14" s="142">
        <v>93</v>
      </c>
      <c r="V14" s="353">
        <v>94</v>
      </c>
      <c r="W14" s="424">
        <v>94.9</v>
      </c>
      <c r="X14" s="424">
        <v>95.4</v>
      </c>
      <c r="Y14" s="424">
        <v>96.1</v>
      </c>
      <c r="Z14" s="475">
        <v>96.6</v>
      </c>
      <c r="AA14" s="475">
        <v>96.8</v>
      </c>
      <c r="AB14" s="475">
        <v>97</v>
      </c>
      <c r="AC14" s="475">
        <v>96.9</v>
      </c>
      <c r="AD14" s="607">
        <v>97.2</v>
      </c>
      <c r="AE14" s="607">
        <v>97.1</v>
      </c>
      <c r="AF14" s="613">
        <v>97.8</v>
      </c>
    </row>
    <row r="15" spans="1:32" ht="31.9" customHeight="1">
      <c r="A15" s="144" t="s">
        <v>251</v>
      </c>
      <c r="B15" s="145">
        <v>87.8</v>
      </c>
      <c r="C15" s="146">
        <v>87.6</v>
      </c>
      <c r="D15" s="146">
        <v>87.7</v>
      </c>
      <c r="E15" s="146">
        <v>87.5</v>
      </c>
      <c r="F15" s="146">
        <v>86.9</v>
      </c>
      <c r="G15" s="146">
        <v>85.4</v>
      </c>
      <c r="H15" s="146">
        <v>85.3</v>
      </c>
      <c r="I15" s="146">
        <v>82.5</v>
      </c>
      <c r="J15" s="146">
        <v>78.7</v>
      </c>
      <c r="K15" s="146">
        <v>77.5</v>
      </c>
      <c r="L15" s="146">
        <v>75.900000000000006</v>
      </c>
      <c r="M15" s="146">
        <v>75.599999999999994</v>
      </c>
      <c r="N15" s="146">
        <v>75.3</v>
      </c>
      <c r="O15" s="146">
        <v>75</v>
      </c>
      <c r="P15" s="146">
        <v>75.099999999999994</v>
      </c>
      <c r="Q15" s="146">
        <v>70.900000000000006</v>
      </c>
      <c r="R15" s="146">
        <v>70.400000000000006</v>
      </c>
      <c r="S15" s="146">
        <v>69.2</v>
      </c>
      <c r="T15" s="145">
        <v>69.099999999999994</v>
      </c>
      <c r="U15" s="145">
        <v>71</v>
      </c>
      <c r="V15" s="354">
        <v>73.099999999999994</v>
      </c>
      <c r="W15" s="425">
        <v>74.8</v>
      </c>
      <c r="X15" s="425">
        <v>76.099999999999994</v>
      </c>
      <c r="Y15" s="425">
        <v>78.099999999999994</v>
      </c>
      <c r="Z15" s="474">
        <v>79.599999999999994</v>
      </c>
      <c r="AA15" s="474">
        <v>80.900000000000006</v>
      </c>
      <c r="AB15" s="474">
        <v>82.2</v>
      </c>
      <c r="AC15" s="474">
        <v>84</v>
      </c>
      <c r="AD15" s="608">
        <v>85</v>
      </c>
      <c r="AE15" s="608">
        <v>80.400000000000006</v>
      </c>
      <c r="AF15" s="614">
        <v>82</v>
      </c>
    </row>
    <row r="16" spans="1:32" ht="19.899999999999999" customHeight="1">
      <c r="A16" s="79" t="s">
        <v>351</v>
      </c>
    </row>
    <row r="17" spans="1:1" ht="19.899999999999999" customHeight="1">
      <c r="A17" s="2" t="s">
        <v>388</v>
      </c>
    </row>
    <row r="18" spans="1:1" ht="25.15" customHeight="1">
      <c r="A18" s="79" t="s">
        <v>430</v>
      </c>
    </row>
    <row r="19" spans="1:1" ht="25.15" customHeight="1"/>
    <row r="20" spans="1:1" ht="25.15" customHeight="1"/>
    <row r="21" spans="1:1" ht="25.15" customHeight="1"/>
  </sheetData>
  <mergeCells count="32">
    <mergeCell ref="G2:G3"/>
    <mergeCell ref="AD1:AF1"/>
    <mergeCell ref="R2:R3"/>
    <mergeCell ref="H2:H3"/>
    <mergeCell ref="P2:P3"/>
    <mergeCell ref="K2:K3"/>
    <mergeCell ref="J2:J3"/>
    <mergeCell ref="S2:S3"/>
    <mergeCell ref="Z2:Z3"/>
    <mergeCell ref="Y2:Y3"/>
    <mergeCell ref="AF2:AF3"/>
    <mergeCell ref="AC2:AC3"/>
    <mergeCell ref="AD2:AD3"/>
    <mergeCell ref="U2:U3"/>
    <mergeCell ref="T2:T3"/>
    <mergeCell ref="AE2:AE3"/>
    <mergeCell ref="B2:B3"/>
    <mergeCell ref="C2:C3"/>
    <mergeCell ref="D2:D3"/>
    <mergeCell ref="E2:E3"/>
    <mergeCell ref="F2:F3"/>
    <mergeCell ref="L2:L3"/>
    <mergeCell ref="N2:N3"/>
    <mergeCell ref="O2:O3"/>
    <mergeCell ref="I2:I3"/>
    <mergeCell ref="AA2:AA3"/>
    <mergeCell ref="AB2:AB3"/>
    <mergeCell ref="X2:X3"/>
    <mergeCell ref="M2:M3"/>
    <mergeCell ref="V2:V3"/>
    <mergeCell ref="W2:W3"/>
    <mergeCell ref="Q2:Q3"/>
  </mergeCells>
  <phoneticPr fontId="2"/>
  <pageMargins left="0.39" right="0.21" top="0.59055118110236227" bottom="0.59055118110236227" header="0.51181102362204722" footer="0.31496062992125984"/>
  <pageSetup paperSize="9" scale="89" firstPageNumber="3" orientation="landscape" r:id="rId1"/>
  <headerFooter alignWithMargins="0">
    <oddFooter>&amp;C11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図1～3</vt:lpstr>
      <vt:lpstr>図4第1表</vt:lpstr>
      <vt:lpstr>第2表</vt:lpstr>
      <vt:lpstr>第3表</vt:lpstr>
      <vt:lpstr>第4表</vt:lpstr>
      <vt:lpstr>第5表</vt:lpstr>
      <vt:lpstr>第6表</vt:lpstr>
      <vt:lpstr>第7表</vt:lpstr>
      <vt:lpstr>第8表</vt:lpstr>
      <vt:lpstr>第9-1表</vt:lpstr>
      <vt:lpstr>第9-2表</vt:lpstr>
      <vt:lpstr>第9-3表</vt:lpstr>
      <vt:lpstr>第10･11表</vt:lpstr>
      <vt:lpstr>第12表</vt:lpstr>
      <vt:lpstr>'図1～3'!Print_Area</vt:lpstr>
      <vt:lpstr>図4第1表!Print_Area</vt:lpstr>
      <vt:lpstr>第2表!Print_Area</vt:lpstr>
      <vt:lpstr>第3表!Print_Area</vt:lpstr>
      <vt:lpstr>第4表!Print_Area</vt:lpstr>
      <vt:lpstr>第5表!Print_Area</vt:lpstr>
      <vt:lpstr>第6表!Print_Area</vt:lpstr>
      <vt:lpstr>第7表!Print_Area</vt:lpstr>
      <vt:lpstr>第8表!Print_Area</vt:lpstr>
      <vt:lpstr>'第9-1表'!Print_Area</vt:lpstr>
      <vt:lpstr>'第9-2表'!Print_Area</vt:lpstr>
      <vt:lpstr>'第9-3表'!Print_Area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波紫　徳彰</dc:creator>
  <cp:lastModifiedBy>小野寺祥史</cp:lastModifiedBy>
  <cp:lastPrinted>2023-03-30T10:19:20Z</cp:lastPrinted>
  <dcterms:created xsi:type="dcterms:W3CDTF">2000-01-21T00:18:46Z</dcterms:created>
  <dcterms:modified xsi:type="dcterms:W3CDTF">2023-03-30T10:20:53Z</dcterms:modified>
</cp:coreProperties>
</file>